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fernandez\Documents\Areas\Prodiarias\2021\03 - Mar\"/>
    </mc:Choice>
  </mc:AlternateContent>
  <xr:revisionPtr revIDLastSave="0" documentId="8_{0952317B-FB76-4D72-B036-72B511F0B0C5}" xr6:coauthVersionLast="46" xr6:coauthVersionMax="46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5" r:id="rId1"/>
    <sheet name="Grafico PETROLEO" sheetId="10" r:id="rId2"/>
    <sheet name="Prodiarias" sheetId="1" r:id="rId3"/>
    <sheet name="Prod. Total vs % PCR" sheetId="12" r:id="rId4"/>
    <sheet name="oil-MyS" sheetId="7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E41" i="1" l="1"/>
  <c r="BG41" i="1" s="1"/>
  <c r="BB41" i="1"/>
  <c r="AX41" i="1"/>
  <c r="AT41" i="1"/>
  <c r="AV41" i="1" s="1"/>
  <c r="AR41" i="1"/>
  <c r="AQ41" i="1"/>
  <c r="AO41" i="1"/>
  <c r="AN41" i="1"/>
  <c r="AI41" i="1"/>
  <c r="AH41" i="1"/>
  <c r="AK41" i="1" s="1"/>
  <c r="AE41" i="1"/>
  <c r="AD41" i="1" s="1"/>
  <c r="X41" i="1"/>
  <c r="W41" i="1" s="1"/>
  <c r="R41" i="1"/>
  <c r="Q41" i="1"/>
  <c r="P41" i="1" s="1"/>
  <c r="S41" i="1" s="1"/>
  <c r="L41" i="1"/>
  <c r="K41" i="1"/>
  <c r="N41" i="1" s="1"/>
  <c r="G41" i="1"/>
  <c r="F41" i="1"/>
  <c r="D41" i="1"/>
  <c r="C41" i="1"/>
  <c r="AZ41" i="1" l="1"/>
  <c r="AY41" i="1" s="1"/>
  <c r="T41" i="1"/>
  <c r="BD41" i="1"/>
  <c r="BC41" i="1" s="1"/>
  <c r="J41" i="1"/>
  <c r="M41" i="1" s="1"/>
  <c r="AU41" i="1"/>
  <c r="BF41" i="1"/>
  <c r="AG41" i="1"/>
  <c r="AJ41" i="1" s="1"/>
  <c r="W40" i="1" l="1"/>
  <c r="X40" i="1"/>
  <c r="AH40" i="1"/>
  <c r="AG40" i="1" s="1"/>
  <c r="AJ40" i="1" s="1"/>
  <c r="AI40" i="1"/>
  <c r="AK40" i="1"/>
  <c r="AE40" i="1"/>
  <c r="AD40" i="1" s="1"/>
  <c r="D40" i="1"/>
  <c r="C40" i="1" s="1"/>
  <c r="AO40" i="1"/>
  <c r="AN40" i="1" s="1"/>
  <c r="F40" i="1"/>
  <c r="G40" i="1"/>
  <c r="AR40" i="1"/>
  <c r="AQ40" i="1" s="1"/>
  <c r="AT40" i="1"/>
  <c r="AV40" i="1" s="1"/>
  <c r="AU40" i="1" s="1"/>
  <c r="AX40" i="1"/>
  <c r="BB40" i="1"/>
  <c r="BD40" i="1" s="1"/>
  <c r="BC40" i="1" s="1"/>
  <c r="BE40" i="1"/>
  <c r="BG40" i="1" s="1"/>
  <c r="BF40" i="1" s="1"/>
  <c r="Q40" i="1"/>
  <c r="P40" i="1" s="1"/>
  <c r="S40" i="1" s="1"/>
  <c r="R40" i="1"/>
  <c r="J40" i="1"/>
  <c r="M40" i="1" s="1"/>
  <c r="K40" i="1"/>
  <c r="L40" i="1"/>
  <c r="N40" i="1"/>
  <c r="AZ40" i="1" l="1"/>
  <c r="AY40" i="1" s="1"/>
  <c r="T40" i="1"/>
  <c r="AD39" i="1" l="1"/>
  <c r="AE39" i="1"/>
  <c r="W39" i="1"/>
  <c r="X39" i="1"/>
  <c r="AN39" i="1" l="1"/>
  <c r="AO39" i="1"/>
  <c r="C39" i="1"/>
  <c r="D39" i="1"/>
  <c r="AH39" i="1"/>
  <c r="AG39" i="1" s="1"/>
  <c r="AJ39" i="1" s="1"/>
  <c r="AI39" i="1"/>
  <c r="AK39" i="1"/>
  <c r="G39" i="1"/>
  <c r="F39" i="1" s="1"/>
  <c r="AR39" i="1"/>
  <c r="AQ39" i="1" s="1"/>
  <c r="AT39" i="1"/>
  <c r="AV39" i="1" s="1"/>
  <c r="AU39" i="1" s="1"/>
  <c r="AX39" i="1"/>
  <c r="AZ39" i="1" s="1"/>
  <c r="AY39" i="1" s="1"/>
  <c r="BB39" i="1"/>
  <c r="BD39" i="1" s="1"/>
  <c r="BE39" i="1"/>
  <c r="P39" i="1"/>
  <c r="Q39" i="1"/>
  <c r="R39" i="1"/>
  <c r="S39" i="1"/>
  <c r="T39" i="1"/>
  <c r="J39" i="1"/>
  <c r="K39" i="1"/>
  <c r="L39" i="1"/>
  <c r="M39" i="1"/>
  <c r="N39" i="1"/>
  <c r="BC39" i="1" l="1"/>
  <c r="BG39" i="1"/>
  <c r="BF39" i="1" s="1"/>
  <c r="X36" i="1" l="1"/>
  <c r="W36" i="1" s="1"/>
  <c r="X37" i="1" l="1"/>
  <c r="AO36" i="1"/>
  <c r="AN36" i="1" s="1"/>
  <c r="AN37" i="1"/>
  <c r="AO37" i="1"/>
  <c r="AO38" i="1" s="1"/>
  <c r="AN38" i="1"/>
  <c r="C36" i="1"/>
  <c r="D36" i="1"/>
  <c r="D37" i="1"/>
  <c r="D38" i="1" s="1"/>
  <c r="C38" i="1"/>
  <c r="AD36" i="1"/>
  <c r="AE36" i="1"/>
  <c r="AE37" i="1"/>
  <c r="AE38" i="1" s="1"/>
  <c r="AD38" i="1"/>
  <c r="AG36" i="1"/>
  <c r="AH36" i="1"/>
  <c r="AI36" i="1"/>
  <c r="AJ36" i="1"/>
  <c r="AK36" i="1"/>
  <c r="AH37" i="1"/>
  <c r="AG37" i="1" s="1"/>
  <c r="AJ37" i="1" s="1"/>
  <c r="AI37" i="1"/>
  <c r="AK37" i="1"/>
  <c r="AH38" i="1"/>
  <c r="AG38" i="1" s="1"/>
  <c r="AJ38" i="1" s="1"/>
  <c r="AI38" i="1"/>
  <c r="G36" i="1"/>
  <c r="F36" i="1" s="1"/>
  <c r="G37" i="1"/>
  <c r="G38" i="1" s="1"/>
  <c r="F38" i="1" s="1"/>
  <c r="AQ36" i="1"/>
  <c r="AR36" i="1"/>
  <c r="AT36" i="1"/>
  <c r="AV36" i="1"/>
  <c r="AU36" i="1" s="1"/>
  <c r="AX36" i="1"/>
  <c r="AZ36" i="1" s="1"/>
  <c r="AY36" i="1" s="1"/>
  <c r="BB36" i="1"/>
  <c r="BE36" i="1"/>
  <c r="BG36" i="1" s="1"/>
  <c r="AR37" i="1"/>
  <c r="AR38" i="1" s="1"/>
  <c r="AQ38" i="1" s="1"/>
  <c r="AT37" i="1"/>
  <c r="AX37" i="1"/>
  <c r="BB37" i="1"/>
  <c r="BE37" i="1"/>
  <c r="AT38" i="1"/>
  <c r="AX38" i="1"/>
  <c r="BB38" i="1"/>
  <c r="BE38" i="1"/>
  <c r="P36" i="1"/>
  <c r="Q36" i="1"/>
  <c r="R36" i="1"/>
  <c r="S36" i="1"/>
  <c r="T36" i="1"/>
  <c r="Q37" i="1"/>
  <c r="P37" i="1" s="1"/>
  <c r="S37" i="1" s="1"/>
  <c r="R37" i="1"/>
  <c r="T37" i="1"/>
  <c r="Q38" i="1"/>
  <c r="P38" i="1" s="1"/>
  <c r="S38" i="1" s="1"/>
  <c r="R38" i="1"/>
  <c r="J36" i="1"/>
  <c r="K36" i="1"/>
  <c r="L36" i="1"/>
  <c r="M36" i="1"/>
  <c r="N36" i="1"/>
  <c r="J37" i="1"/>
  <c r="M37" i="1" s="1"/>
  <c r="K37" i="1"/>
  <c r="L37" i="1"/>
  <c r="N37" i="1"/>
  <c r="K38" i="1"/>
  <c r="J38" i="1" s="1"/>
  <c r="M38" i="1" s="1"/>
  <c r="L38" i="1"/>
  <c r="N38" i="1"/>
  <c r="X38" i="1" l="1"/>
  <c r="W38" i="1" s="1"/>
  <c r="W37" i="1"/>
  <c r="C37" i="1"/>
  <c r="AZ37" i="1"/>
  <c r="AZ38" i="1" s="1"/>
  <c r="AY38" i="1" s="1"/>
  <c r="AD37" i="1"/>
  <c r="AK38" i="1"/>
  <c r="F37" i="1"/>
  <c r="BG37" i="1"/>
  <c r="BF37" i="1" s="1"/>
  <c r="BF36" i="1"/>
  <c r="AY37" i="1"/>
  <c r="BC36" i="1"/>
  <c r="AU37" i="1"/>
  <c r="AV37" i="1"/>
  <c r="AV38" i="1" s="1"/>
  <c r="AU38" i="1" s="1"/>
  <c r="AQ37" i="1"/>
  <c r="BD36" i="1"/>
  <c r="BD37" i="1" s="1"/>
  <c r="BC37" i="1" s="1"/>
  <c r="T38" i="1"/>
  <c r="BD38" i="1" l="1"/>
  <c r="BC38" i="1" s="1"/>
  <c r="BG38" i="1"/>
  <c r="BF38" i="1" s="1"/>
  <c r="D35" i="1" l="1"/>
  <c r="C35" i="1" s="1"/>
  <c r="AN35" i="1"/>
  <c r="AO35" i="1"/>
  <c r="AH35" i="1" l="1"/>
  <c r="AG35" i="1" s="1"/>
  <c r="AJ35" i="1" s="1"/>
  <c r="AI35" i="1"/>
  <c r="AD35" i="1"/>
  <c r="AE35" i="1"/>
  <c r="W35" i="1"/>
  <c r="X35" i="1"/>
  <c r="F35" i="1"/>
  <c r="G35" i="1"/>
  <c r="AR35" i="1"/>
  <c r="AQ35" i="1" s="1"/>
  <c r="AT35" i="1"/>
  <c r="AV35" i="1" s="1"/>
  <c r="AU35" i="1" s="1"/>
  <c r="AX35" i="1"/>
  <c r="AZ35" i="1" s="1"/>
  <c r="AY35" i="1" s="1"/>
  <c r="BB35" i="1"/>
  <c r="BD35" i="1" s="1"/>
  <c r="BC35" i="1" s="1"/>
  <c r="BE35" i="1"/>
  <c r="Q35" i="1"/>
  <c r="P35" i="1" s="1"/>
  <c r="S35" i="1" s="1"/>
  <c r="R35" i="1"/>
  <c r="T35" i="1"/>
  <c r="J35" i="1"/>
  <c r="M35" i="1" s="1"/>
  <c r="K35" i="1"/>
  <c r="L35" i="1"/>
  <c r="N35" i="1"/>
  <c r="AK35" i="1" l="1"/>
  <c r="BG35" i="1"/>
  <c r="BF35" i="1" s="1"/>
  <c r="W33" i="1" l="1"/>
  <c r="X33" i="1"/>
  <c r="W34" i="1"/>
  <c r="X34" i="1"/>
  <c r="D34" i="1" l="1"/>
  <c r="C34" i="1" s="1"/>
  <c r="AO34" i="1"/>
  <c r="AN34" i="1" s="1"/>
  <c r="AD34" i="1"/>
  <c r="AE34" i="1"/>
  <c r="AH34" i="1"/>
  <c r="AG34" i="1" s="1"/>
  <c r="AJ34" i="1" s="1"/>
  <c r="AI34" i="1"/>
  <c r="AK34" i="1"/>
  <c r="F34" i="1" l="1"/>
  <c r="G34" i="1"/>
  <c r="AQ34" i="1"/>
  <c r="AR34" i="1"/>
  <c r="AT34" i="1"/>
  <c r="AV34" i="1"/>
  <c r="AU34" i="1" s="1"/>
  <c r="AX34" i="1"/>
  <c r="AZ34" i="1" s="1"/>
  <c r="AY34" i="1" s="1"/>
  <c r="BB34" i="1"/>
  <c r="BE34" i="1"/>
  <c r="P34" i="1"/>
  <c r="S34" i="1" s="1"/>
  <c r="Q34" i="1"/>
  <c r="R34" i="1"/>
  <c r="T34" i="1"/>
  <c r="J34" i="1"/>
  <c r="M34" i="1" s="1"/>
  <c r="K34" i="1"/>
  <c r="L34" i="1"/>
  <c r="N34" i="1"/>
  <c r="BD34" i="1" l="1"/>
  <c r="BC34" i="1" s="1"/>
  <c r="BF34" i="1"/>
  <c r="BG34" i="1"/>
  <c r="D33" i="1" l="1"/>
  <c r="C33" i="1" s="1"/>
  <c r="AO33" i="1"/>
  <c r="AN33" i="1" s="1"/>
  <c r="AE33" i="1"/>
  <c r="AD33" i="1"/>
  <c r="AK33" i="1"/>
  <c r="AI33" i="1"/>
  <c r="AH33" i="1"/>
  <c r="AG33" i="1"/>
  <c r="AJ33" i="1" s="1"/>
  <c r="G33" i="1" l="1"/>
  <c r="F33" i="1" s="1"/>
  <c r="AQ33" i="1"/>
  <c r="AR33" i="1"/>
  <c r="AT33" i="1"/>
  <c r="AU33" i="1"/>
  <c r="AV33" i="1"/>
  <c r="AX33" i="1"/>
  <c r="AZ33" i="1" s="1"/>
  <c r="AY33" i="1" s="1"/>
  <c r="BB33" i="1"/>
  <c r="BE33" i="1"/>
  <c r="Q33" i="1"/>
  <c r="P33" i="1" s="1"/>
  <c r="S33" i="1" s="1"/>
  <c r="R33" i="1"/>
  <c r="K33" i="1"/>
  <c r="J33" i="1" s="1"/>
  <c r="M33" i="1" s="1"/>
  <c r="L33" i="1"/>
  <c r="W32" i="1"/>
  <c r="X32" i="1"/>
  <c r="BD33" i="1" l="1"/>
  <c r="BC33" i="1" s="1"/>
  <c r="BG33" i="1"/>
  <c r="BF33" i="1" s="1"/>
  <c r="T33" i="1"/>
  <c r="N33" i="1"/>
  <c r="F32" i="1" l="1"/>
  <c r="G32" i="1"/>
  <c r="AR32" i="1"/>
  <c r="AQ32" i="1" s="1"/>
  <c r="AT32" i="1"/>
  <c r="AV32" i="1" s="1"/>
  <c r="AU32" i="1" s="1"/>
  <c r="AX32" i="1"/>
  <c r="AZ32" i="1" s="1"/>
  <c r="BB32" i="1"/>
  <c r="BE32" i="1"/>
  <c r="BG32" i="1" s="1"/>
  <c r="BF32" i="1" s="1"/>
  <c r="P32" i="1"/>
  <c r="Q32" i="1"/>
  <c r="R32" i="1"/>
  <c r="S32" i="1"/>
  <c r="T32" i="1"/>
  <c r="J32" i="1"/>
  <c r="K32" i="1"/>
  <c r="L32" i="1"/>
  <c r="M32" i="1"/>
  <c r="N32" i="1"/>
  <c r="AG32" i="1"/>
  <c r="AH32" i="1"/>
  <c r="AI32" i="1"/>
  <c r="AJ32" i="1"/>
  <c r="AK32" i="1"/>
  <c r="C32" i="1"/>
  <c r="D32" i="1"/>
  <c r="AN32" i="1"/>
  <c r="AO32" i="1"/>
  <c r="AD32" i="1"/>
  <c r="AE32" i="1"/>
  <c r="AY32" i="1" l="1"/>
  <c r="BD32" i="1"/>
  <c r="BC32" i="1" s="1"/>
  <c r="X29" i="1" l="1"/>
  <c r="W29" i="1" s="1"/>
  <c r="AG29" i="1"/>
  <c r="AH29" i="1"/>
  <c r="AI29" i="1"/>
  <c r="AJ29" i="1"/>
  <c r="AK29" i="1"/>
  <c r="AG30" i="1"/>
  <c r="AH30" i="1"/>
  <c r="AI30" i="1"/>
  <c r="AJ30" i="1"/>
  <c r="AK30" i="1"/>
  <c r="AH31" i="1"/>
  <c r="AG31" i="1" s="1"/>
  <c r="AJ31" i="1" s="1"/>
  <c r="AI31" i="1"/>
  <c r="C29" i="1"/>
  <c r="D29" i="1"/>
  <c r="D30" i="1"/>
  <c r="D31" i="1" s="1"/>
  <c r="C31" i="1"/>
  <c r="AN29" i="1"/>
  <c r="AO29" i="1"/>
  <c r="AO30" i="1"/>
  <c r="AO31" i="1" s="1"/>
  <c r="AN31" i="1" s="1"/>
  <c r="AD29" i="1"/>
  <c r="AE29" i="1"/>
  <c r="AE30" i="1"/>
  <c r="AE31" i="1" s="1"/>
  <c r="AD31" i="1" s="1"/>
  <c r="G29" i="1"/>
  <c r="F29" i="1" s="1"/>
  <c r="G30" i="1"/>
  <c r="G31" i="1" s="1"/>
  <c r="F31" i="1" s="1"/>
  <c r="Q29" i="1"/>
  <c r="P29" i="1" s="1"/>
  <c r="S29" i="1" s="1"/>
  <c r="R29" i="1"/>
  <c r="Q30" i="1"/>
  <c r="P30" i="1" s="1"/>
  <c r="S30" i="1" s="1"/>
  <c r="R30" i="1"/>
  <c r="T30" i="1"/>
  <c r="Q31" i="1"/>
  <c r="P31" i="1" s="1"/>
  <c r="S31" i="1" s="1"/>
  <c r="R31" i="1"/>
  <c r="AQ29" i="1"/>
  <c r="AR29" i="1"/>
  <c r="AT29" i="1"/>
  <c r="AX29" i="1"/>
  <c r="AZ29" i="1" s="1"/>
  <c r="AY29" i="1" s="1"/>
  <c r="BB29" i="1"/>
  <c r="BE29" i="1"/>
  <c r="AR30" i="1"/>
  <c r="AR31" i="1" s="1"/>
  <c r="AQ31" i="1" s="1"/>
  <c r="AT30" i="1"/>
  <c r="AX30" i="1"/>
  <c r="BB30" i="1"/>
  <c r="BE30" i="1"/>
  <c r="AT31" i="1"/>
  <c r="AX31" i="1"/>
  <c r="BB31" i="1"/>
  <c r="BE31" i="1"/>
  <c r="J29" i="1"/>
  <c r="M29" i="1" s="1"/>
  <c r="K29" i="1"/>
  <c r="L29" i="1"/>
  <c r="N29" i="1"/>
  <c r="J30" i="1"/>
  <c r="M30" i="1" s="1"/>
  <c r="K30" i="1"/>
  <c r="L30" i="1"/>
  <c r="N30" i="1"/>
  <c r="K31" i="1"/>
  <c r="N31" i="1" s="1"/>
  <c r="L31" i="1"/>
  <c r="X30" i="1" l="1"/>
  <c r="AK31" i="1"/>
  <c r="AD30" i="1"/>
  <c r="C30" i="1"/>
  <c r="AN30" i="1"/>
  <c r="AV29" i="1"/>
  <c r="AU29" i="1" s="1"/>
  <c r="F30" i="1"/>
  <c r="T31" i="1"/>
  <c r="T29" i="1"/>
  <c r="AV30" i="1"/>
  <c r="AV31" i="1" s="1"/>
  <c r="AU31" i="1" s="1"/>
  <c r="AQ30" i="1"/>
  <c r="BD29" i="1"/>
  <c r="BD30" i="1" s="1"/>
  <c r="BC30" i="1" s="1"/>
  <c r="AZ30" i="1"/>
  <c r="AZ31" i="1" s="1"/>
  <c r="AY31" i="1" s="1"/>
  <c r="BG29" i="1"/>
  <c r="BG30" i="1" s="1"/>
  <c r="BF30" i="1" s="1"/>
  <c r="J31" i="1"/>
  <c r="M31" i="1" s="1"/>
  <c r="W30" i="1" l="1"/>
  <c r="X31" i="1"/>
  <c r="W31" i="1" s="1"/>
  <c r="BD31" i="1"/>
  <c r="BC31" i="1" s="1"/>
  <c r="BG31" i="1"/>
  <c r="BF31" i="1" s="1"/>
  <c r="AY30" i="1"/>
  <c r="BF29" i="1"/>
  <c r="BC29" i="1"/>
  <c r="AU30" i="1"/>
  <c r="AE28" i="1" l="1"/>
  <c r="AD28" i="1" s="1"/>
  <c r="X28" i="1"/>
  <c r="W28" i="1" s="1"/>
  <c r="C28" i="1"/>
  <c r="D28" i="1"/>
  <c r="AN28" i="1"/>
  <c r="AO28" i="1"/>
  <c r="AG28" i="1"/>
  <c r="AJ28" i="1" s="1"/>
  <c r="AH28" i="1"/>
  <c r="AI28" i="1"/>
  <c r="AK28" i="1"/>
  <c r="F28" i="1"/>
  <c r="G28" i="1"/>
  <c r="AR28" i="1"/>
  <c r="AQ28" i="1" s="1"/>
  <c r="AT28" i="1"/>
  <c r="AV28" i="1" s="1"/>
  <c r="AU28" i="1" s="1"/>
  <c r="AX28" i="1"/>
  <c r="AZ28" i="1" s="1"/>
  <c r="AY28" i="1" s="1"/>
  <c r="BB28" i="1"/>
  <c r="BD28" i="1" s="1"/>
  <c r="BC28" i="1" s="1"/>
  <c r="BE28" i="1"/>
  <c r="Q28" i="1"/>
  <c r="P28" i="1" s="1"/>
  <c r="S28" i="1" s="1"/>
  <c r="R28" i="1"/>
  <c r="T28" i="1"/>
  <c r="J28" i="1"/>
  <c r="K28" i="1"/>
  <c r="L28" i="1"/>
  <c r="M28" i="1"/>
  <c r="N28" i="1"/>
  <c r="W27" i="1"/>
  <c r="X27" i="1"/>
  <c r="BG28" i="1" l="1"/>
  <c r="BF28" i="1" s="1"/>
  <c r="AE27" i="1" l="1"/>
  <c r="AD27" i="1" s="1"/>
  <c r="AO27" i="1"/>
  <c r="AN27" i="1" s="1"/>
  <c r="C27" i="1"/>
  <c r="D27" i="1"/>
  <c r="AG27" i="1"/>
  <c r="AJ27" i="1" s="1"/>
  <c r="AH27" i="1"/>
  <c r="AI27" i="1"/>
  <c r="AK27" i="1"/>
  <c r="G27" i="1"/>
  <c r="F27" i="1" s="1"/>
  <c r="AR27" i="1"/>
  <c r="AQ27" i="1" s="1"/>
  <c r="AT27" i="1"/>
  <c r="AV27" i="1"/>
  <c r="AU27" i="1" s="1"/>
  <c r="AX27" i="1"/>
  <c r="BB27" i="1"/>
  <c r="BD27" i="1" s="1"/>
  <c r="BC27" i="1" s="1"/>
  <c r="BE27" i="1"/>
  <c r="BG27" i="1"/>
  <c r="BF27" i="1" s="1"/>
  <c r="Q27" i="1"/>
  <c r="P27" i="1" s="1"/>
  <c r="S27" i="1" s="1"/>
  <c r="R27" i="1"/>
  <c r="T27" i="1"/>
  <c r="J27" i="1"/>
  <c r="M27" i="1" s="1"/>
  <c r="K27" i="1"/>
  <c r="L27" i="1"/>
  <c r="N27" i="1"/>
  <c r="AZ27" i="1" l="1"/>
  <c r="AY27" i="1" s="1"/>
  <c r="X26" i="1" l="1"/>
  <c r="W26" i="1" s="1"/>
  <c r="AH26" i="1"/>
  <c r="AG26" i="1" s="1"/>
  <c r="AJ26" i="1" s="1"/>
  <c r="AI26" i="1"/>
  <c r="AK26" i="1"/>
  <c r="AD26" i="1"/>
  <c r="AE26" i="1"/>
  <c r="Q26" i="1" l="1"/>
  <c r="P26" i="1" s="1"/>
  <c r="S26" i="1" s="1"/>
  <c r="R26" i="1"/>
  <c r="T26" i="1"/>
  <c r="J26" i="1"/>
  <c r="K26" i="1"/>
  <c r="L26" i="1"/>
  <c r="M26" i="1"/>
  <c r="N26" i="1"/>
  <c r="AR26" i="1" l="1"/>
  <c r="AQ26" i="1" s="1"/>
  <c r="AT26" i="1"/>
  <c r="AV26" i="1" s="1"/>
  <c r="AU26" i="1" s="1"/>
  <c r="AX26" i="1"/>
  <c r="AZ26" i="1" s="1"/>
  <c r="AY26" i="1" s="1"/>
  <c r="BB26" i="1"/>
  <c r="BD26" i="1" s="1"/>
  <c r="BC26" i="1" s="1"/>
  <c r="BE26" i="1"/>
  <c r="AO26" i="1"/>
  <c r="AN26" i="1" s="1"/>
  <c r="G26" i="1"/>
  <c r="C26" i="1"/>
  <c r="D26" i="1"/>
  <c r="W25" i="1"/>
  <c r="X25" i="1"/>
  <c r="AE25" i="1"/>
  <c r="AD25" i="1" s="1"/>
  <c r="AH25" i="1"/>
  <c r="AG25" i="1" s="1"/>
  <c r="AJ25" i="1" s="1"/>
  <c r="AI25" i="1"/>
  <c r="C25" i="1"/>
  <c r="D25" i="1"/>
  <c r="AN25" i="1"/>
  <c r="AO25" i="1"/>
  <c r="F25" i="1"/>
  <c r="G25" i="1"/>
  <c r="AQ25" i="1"/>
  <c r="AR25" i="1"/>
  <c r="AT25" i="1"/>
  <c r="AX25" i="1"/>
  <c r="AZ25" i="1"/>
  <c r="AY25" i="1" s="1"/>
  <c r="BB25" i="1"/>
  <c r="BE25" i="1"/>
  <c r="P25" i="1"/>
  <c r="Q25" i="1"/>
  <c r="R25" i="1"/>
  <c r="S25" i="1"/>
  <c r="T25" i="1"/>
  <c r="J25" i="1"/>
  <c r="M25" i="1" s="1"/>
  <c r="K25" i="1"/>
  <c r="L25" i="1"/>
  <c r="N25" i="1"/>
  <c r="F26" i="1" l="1"/>
  <c r="BG26" i="1"/>
  <c r="BF26" i="1" s="1"/>
  <c r="AV25" i="1"/>
  <c r="AU25" i="1" s="1"/>
  <c r="AK25" i="1"/>
  <c r="BD25" i="1"/>
  <c r="BC25" i="1" s="1"/>
  <c r="BG25" i="1"/>
  <c r="BF25" i="1" s="1"/>
  <c r="X22" i="1" l="1"/>
  <c r="X23" i="1" s="1"/>
  <c r="D24" i="1"/>
  <c r="C24" i="1" s="1"/>
  <c r="AN24" i="1"/>
  <c r="AO24" i="1"/>
  <c r="W23" i="1" l="1"/>
  <c r="X24" i="1"/>
  <c r="W24" i="1" s="1"/>
  <c r="W22" i="1"/>
  <c r="AE24" i="1"/>
  <c r="AD24" i="1" s="1"/>
  <c r="AG24" i="1"/>
  <c r="AH24" i="1"/>
  <c r="AI24" i="1"/>
  <c r="AJ24" i="1"/>
  <c r="AK24" i="1"/>
  <c r="G24" i="1"/>
  <c r="F24" i="1" s="1"/>
  <c r="AR24" i="1"/>
  <c r="AQ24" i="1" s="1"/>
  <c r="AT24" i="1"/>
  <c r="AV24" i="1" s="1"/>
  <c r="AU24" i="1" s="1"/>
  <c r="AX24" i="1"/>
  <c r="AZ24" i="1" s="1"/>
  <c r="AY24" i="1" s="1"/>
  <c r="BB24" i="1"/>
  <c r="BE24" i="1"/>
  <c r="P24" i="1"/>
  <c r="Q24" i="1"/>
  <c r="R24" i="1"/>
  <c r="S24" i="1"/>
  <c r="T24" i="1"/>
  <c r="K24" i="1"/>
  <c r="J24" i="1" s="1"/>
  <c r="M24" i="1" s="1"/>
  <c r="L24" i="1"/>
  <c r="N24" i="1"/>
  <c r="BD24" i="1" l="1"/>
  <c r="BC24" i="1" s="1"/>
  <c r="BG24" i="1"/>
  <c r="BF24" i="1" s="1"/>
  <c r="Q22" i="1" l="1"/>
  <c r="P22" i="1" s="1"/>
  <c r="S22" i="1" s="1"/>
  <c r="R22" i="1"/>
  <c r="T22" i="1"/>
  <c r="Q23" i="1"/>
  <c r="T23" i="1" s="1"/>
  <c r="R23" i="1"/>
  <c r="K22" i="1"/>
  <c r="N22" i="1" s="1"/>
  <c r="L22" i="1"/>
  <c r="L23" i="1"/>
  <c r="F22" i="1"/>
  <c r="G22" i="1"/>
  <c r="G23" i="1" s="1"/>
  <c r="F23" i="1"/>
  <c r="D22" i="1"/>
  <c r="D23" i="1" s="1"/>
  <c r="C23" i="1"/>
  <c r="AR22" i="1"/>
  <c r="AQ22" i="1" s="1"/>
  <c r="AT22" i="1"/>
  <c r="AV22" i="1"/>
  <c r="AU22" i="1" s="1"/>
  <c r="AX22" i="1"/>
  <c r="AZ22" i="1"/>
  <c r="AY22" i="1" s="1"/>
  <c r="BB22" i="1"/>
  <c r="BE22" i="1"/>
  <c r="BG22" i="1" s="1"/>
  <c r="AT23" i="1"/>
  <c r="AX23" i="1"/>
  <c r="AZ23" i="1" s="1"/>
  <c r="AY23" i="1" s="1"/>
  <c r="BB23" i="1"/>
  <c r="BE23" i="1"/>
  <c r="AO22" i="1"/>
  <c r="AO23" i="1" s="1"/>
  <c r="AN23" i="1"/>
  <c r="AI22" i="1"/>
  <c r="AI23" i="1"/>
  <c r="AE22" i="1"/>
  <c r="AE23" i="1" s="1"/>
  <c r="AD23" i="1" s="1"/>
  <c r="X21" i="1"/>
  <c r="W21" i="1" s="1"/>
  <c r="AD21" i="1"/>
  <c r="AE21" i="1"/>
  <c r="AR23" i="1" l="1"/>
  <c r="AQ23" i="1" s="1"/>
  <c r="P23" i="1"/>
  <c r="S23" i="1" s="1"/>
  <c r="J22" i="1"/>
  <c r="M22" i="1" s="1"/>
  <c r="K23" i="1"/>
  <c r="C22" i="1"/>
  <c r="BG23" i="1"/>
  <c r="BF23" i="1" s="1"/>
  <c r="BF22" i="1"/>
  <c r="BC22" i="1"/>
  <c r="AV23" i="1"/>
  <c r="AU23" i="1" s="1"/>
  <c r="BD22" i="1"/>
  <c r="BD23" i="1" s="1"/>
  <c r="BC23" i="1" s="1"/>
  <c r="AN22" i="1"/>
  <c r="AD22" i="1"/>
  <c r="G21" i="1"/>
  <c r="F21" i="1" s="1"/>
  <c r="P21" i="1"/>
  <c r="Q21" i="1"/>
  <c r="R21" i="1"/>
  <c r="S21" i="1"/>
  <c r="T21" i="1"/>
  <c r="K21" i="1"/>
  <c r="J21" i="1" s="1"/>
  <c r="M21" i="1" s="1"/>
  <c r="L21" i="1"/>
  <c r="N21" i="1"/>
  <c r="AR21" i="1"/>
  <c r="AQ21" i="1" s="1"/>
  <c r="AT21" i="1"/>
  <c r="AV21" i="1" s="1"/>
  <c r="AU21" i="1" s="1"/>
  <c r="AX21" i="1"/>
  <c r="AZ21" i="1"/>
  <c r="AY21" i="1" s="1"/>
  <c r="BB21" i="1"/>
  <c r="BD21" i="1"/>
  <c r="BC21" i="1" s="1"/>
  <c r="BE21" i="1"/>
  <c r="AO21" i="1"/>
  <c r="AN21" i="1" s="1"/>
  <c r="D21" i="1"/>
  <c r="C21" i="1" s="1"/>
  <c r="AI21" i="1"/>
  <c r="N23" i="1" l="1"/>
  <c r="J23" i="1"/>
  <c r="M23" i="1" s="1"/>
  <c r="BG21" i="1"/>
  <c r="BF21" i="1" s="1"/>
  <c r="X20" i="1" l="1"/>
  <c r="W20" i="1" s="1"/>
  <c r="AD20" i="1"/>
  <c r="AE20" i="1"/>
  <c r="C20" i="1"/>
  <c r="D20" i="1"/>
  <c r="AN20" i="1"/>
  <c r="AO20" i="1"/>
  <c r="AI20" i="1"/>
  <c r="G20" i="1" l="1"/>
  <c r="F20" i="1" s="1"/>
  <c r="AQ20" i="1"/>
  <c r="AR20" i="1"/>
  <c r="AT20" i="1"/>
  <c r="AV20" i="1" s="1"/>
  <c r="AU20" i="1" s="1"/>
  <c r="AX20" i="1"/>
  <c r="AZ20" i="1" s="1"/>
  <c r="AY20" i="1" s="1"/>
  <c r="BB20" i="1"/>
  <c r="BD20" i="1" s="1"/>
  <c r="BE20" i="1"/>
  <c r="P20" i="1"/>
  <c r="Q20" i="1"/>
  <c r="R20" i="1"/>
  <c r="S20" i="1"/>
  <c r="T20" i="1"/>
  <c r="J20" i="1"/>
  <c r="M20" i="1" s="1"/>
  <c r="K20" i="1"/>
  <c r="L20" i="1"/>
  <c r="N20" i="1"/>
  <c r="BC20" i="1" l="1"/>
  <c r="BG20" i="1"/>
  <c r="BF20" i="1" s="1"/>
  <c r="AD19" i="1" l="1"/>
  <c r="AE19" i="1"/>
  <c r="AI19" i="1" l="1"/>
  <c r="D19" i="1"/>
  <c r="C19" i="1" s="1"/>
  <c r="AO19" i="1"/>
  <c r="AN19" i="1" s="1"/>
  <c r="W18" i="1"/>
  <c r="X18" i="1"/>
  <c r="W19" i="1"/>
  <c r="X19" i="1"/>
  <c r="G19" i="1"/>
  <c r="F19" i="1" s="1"/>
  <c r="AR19" i="1"/>
  <c r="AQ19" i="1" s="1"/>
  <c r="AT19" i="1"/>
  <c r="AV19" i="1" s="1"/>
  <c r="AU19" i="1" s="1"/>
  <c r="AX19" i="1"/>
  <c r="AZ19" i="1" s="1"/>
  <c r="AY19" i="1" s="1"/>
  <c r="BB19" i="1"/>
  <c r="BD19" i="1" s="1"/>
  <c r="BC19" i="1" s="1"/>
  <c r="BE19" i="1"/>
  <c r="Q19" i="1"/>
  <c r="P19" i="1" s="1"/>
  <c r="S19" i="1" s="1"/>
  <c r="R19" i="1"/>
  <c r="T19" i="1"/>
  <c r="J19" i="1"/>
  <c r="K19" i="1"/>
  <c r="L19" i="1"/>
  <c r="M19" i="1"/>
  <c r="N19" i="1"/>
  <c r="BG19" i="1" l="1"/>
  <c r="BF19" i="1" s="1"/>
  <c r="AE18" i="1" l="1"/>
  <c r="AD18" i="1" s="1"/>
  <c r="AN18" i="1" l="1"/>
  <c r="AO18" i="1"/>
  <c r="D18" i="1"/>
  <c r="C18" i="1" s="1"/>
  <c r="AI18" i="1"/>
  <c r="F18" i="1"/>
  <c r="G18" i="1"/>
  <c r="AR18" i="1"/>
  <c r="AQ18" i="1" s="1"/>
  <c r="AT18" i="1"/>
  <c r="AV18" i="1" s="1"/>
  <c r="AU18" i="1" s="1"/>
  <c r="AX18" i="1"/>
  <c r="AZ18" i="1" s="1"/>
  <c r="AY18" i="1" s="1"/>
  <c r="BB18" i="1"/>
  <c r="BD18" i="1" s="1"/>
  <c r="BE18" i="1"/>
  <c r="P18" i="1"/>
  <c r="Q18" i="1"/>
  <c r="R18" i="1"/>
  <c r="S18" i="1"/>
  <c r="T18" i="1"/>
  <c r="J18" i="1"/>
  <c r="K18" i="1"/>
  <c r="L18" i="1"/>
  <c r="M18" i="1"/>
  <c r="N18" i="1"/>
  <c r="BC18" i="1" l="1"/>
  <c r="BG18" i="1"/>
  <c r="BF18" i="1" s="1"/>
  <c r="W15" i="1" l="1"/>
  <c r="X15" i="1"/>
  <c r="X16" i="1" s="1"/>
  <c r="X17" i="1" s="1"/>
  <c r="W17" i="1" s="1"/>
  <c r="W16" i="1"/>
  <c r="Q16" i="1"/>
  <c r="P16" i="1" s="1"/>
  <c r="S16" i="1" s="1"/>
  <c r="R16" i="1"/>
  <c r="P17" i="1"/>
  <c r="S17" i="1" s="1"/>
  <c r="Q17" i="1"/>
  <c r="T17" i="1" s="1"/>
  <c r="R17" i="1"/>
  <c r="K16" i="1"/>
  <c r="N16" i="1" s="1"/>
  <c r="L16" i="1"/>
  <c r="L17" i="1"/>
  <c r="F16" i="1"/>
  <c r="G16" i="1"/>
  <c r="G17" i="1" s="1"/>
  <c r="F17" i="1"/>
  <c r="D16" i="1"/>
  <c r="C16" i="1" s="1"/>
  <c r="D17" i="1"/>
  <c r="C17" i="1" s="1"/>
  <c r="AR16" i="1"/>
  <c r="AQ16" i="1" s="1"/>
  <c r="AT16" i="1"/>
  <c r="AV16" i="1" s="1"/>
  <c r="AX16" i="1"/>
  <c r="AZ16" i="1"/>
  <c r="AY16" i="1" s="1"/>
  <c r="BB16" i="1"/>
  <c r="BD16" i="1"/>
  <c r="BE16" i="1"/>
  <c r="AR17" i="1"/>
  <c r="AQ17" i="1" s="1"/>
  <c r="AT17" i="1"/>
  <c r="AX17" i="1"/>
  <c r="BB17" i="1"/>
  <c r="BE17" i="1"/>
  <c r="AO15" i="1"/>
  <c r="AN15" i="1" s="1"/>
  <c r="AN16" i="1"/>
  <c r="AO16" i="1"/>
  <c r="AO17" i="1" s="1"/>
  <c r="AN17" i="1"/>
  <c r="D15" i="1"/>
  <c r="C15" i="1" s="1"/>
  <c r="AE15" i="1"/>
  <c r="AD15" i="1" s="1"/>
  <c r="AD16" i="1"/>
  <c r="AE16" i="1"/>
  <c r="AE17" i="1" s="1"/>
  <c r="AD17" i="1"/>
  <c r="AI16" i="1"/>
  <c r="AI17" i="1"/>
  <c r="AI15" i="1"/>
  <c r="F15" i="1"/>
  <c r="G15" i="1"/>
  <c r="AQ15" i="1"/>
  <c r="AR15" i="1"/>
  <c r="AT15" i="1"/>
  <c r="AV15" i="1" s="1"/>
  <c r="AU15" i="1" s="1"/>
  <c r="AX15" i="1"/>
  <c r="AZ15" i="1"/>
  <c r="BB15" i="1"/>
  <c r="BD15" i="1" s="1"/>
  <c r="BE15" i="1"/>
  <c r="P15" i="1"/>
  <c r="Q15" i="1"/>
  <c r="R15" i="1"/>
  <c r="S15" i="1"/>
  <c r="T15" i="1"/>
  <c r="J15" i="1"/>
  <c r="K15" i="1"/>
  <c r="L15" i="1"/>
  <c r="M15" i="1"/>
  <c r="N15" i="1"/>
  <c r="T16" i="1" l="1"/>
  <c r="K17" i="1"/>
  <c r="J16" i="1"/>
  <c r="M16" i="1" s="1"/>
  <c r="BC16" i="1"/>
  <c r="BD17" i="1"/>
  <c r="BC17" i="1" s="1"/>
  <c r="AV17" i="1"/>
  <c r="AU17" i="1" s="1"/>
  <c r="AU16" i="1"/>
  <c r="AZ17" i="1"/>
  <c r="AY17" i="1" s="1"/>
  <c r="BG16" i="1"/>
  <c r="BG17" i="1" s="1"/>
  <c r="BF17" i="1" s="1"/>
  <c r="BC15" i="1"/>
  <c r="BF15" i="1"/>
  <c r="BG15" i="1"/>
  <c r="AY15" i="1"/>
  <c r="X14" i="1"/>
  <c r="W14" i="1" s="1"/>
  <c r="AE14" i="1"/>
  <c r="AD14" i="1" s="1"/>
  <c r="AI14" i="1"/>
  <c r="D14" i="1"/>
  <c r="C14" i="1" s="1"/>
  <c r="AN14" i="1"/>
  <c r="AO14" i="1"/>
  <c r="G14" i="1"/>
  <c r="F14" i="1" s="1"/>
  <c r="AR14" i="1"/>
  <c r="AQ14" i="1" s="1"/>
  <c r="AT14" i="1"/>
  <c r="AV14" i="1"/>
  <c r="AU14" i="1" s="1"/>
  <c r="AX14" i="1"/>
  <c r="AZ14" i="1" s="1"/>
  <c r="BB14" i="1"/>
  <c r="BD14" i="1" s="1"/>
  <c r="BC14" i="1" s="1"/>
  <c r="BE14" i="1"/>
  <c r="Q14" i="1"/>
  <c r="P14" i="1" s="1"/>
  <c r="S14" i="1" s="1"/>
  <c r="R14" i="1"/>
  <c r="J14" i="1"/>
  <c r="M14" i="1" s="1"/>
  <c r="K14" i="1"/>
  <c r="L14" i="1"/>
  <c r="N14" i="1"/>
  <c r="N17" i="1" l="1"/>
  <c r="J17" i="1"/>
  <c r="M17" i="1" s="1"/>
  <c r="BF16" i="1"/>
  <c r="AY14" i="1"/>
  <c r="BG14" i="1"/>
  <c r="BF14" i="1" s="1"/>
  <c r="T14" i="1"/>
  <c r="D13" i="1" l="1"/>
  <c r="C13" i="1" s="1"/>
  <c r="AN13" i="1"/>
  <c r="AO13" i="1"/>
  <c r="W13" i="1" l="1"/>
  <c r="X13" i="1"/>
  <c r="AD13" i="1"/>
  <c r="AE13" i="1"/>
  <c r="AI13" i="1"/>
  <c r="G13" i="1"/>
  <c r="F13" i="1" s="1"/>
  <c r="AQ13" i="1"/>
  <c r="AR13" i="1"/>
  <c r="AT13" i="1"/>
  <c r="AX13" i="1"/>
  <c r="AZ13" i="1"/>
  <c r="AY13" i="1" s="1"/>
  <c r="BB13" i="1"/>
  <c r="BE13" i="1"/>
  <c r="BG13" i="1" s="1"/>
  <c r="BF13" i="1" s="1"/>
  <c r="Q13" i="1"/>
  <c r="P13" i="1" s="1"/>
  <c r="S13" i="1" s="1"/>
  <c r="R13" i="1"/>
  <c r="T13" i="1"/>
  <c r="K13" i="1"/>
  <c r="J13" i="1" s="1"/>
  <c r="M13" i="1" s="1"/>
  <c r="L13" i="1"/>
  <c r="N13" i="1"/>
  <c r="AV13" i="1" l="1"/>
  <c r="AU13" i="1" s="1"/>
  <c r="BD13" i="1"/>
  <c r="BC13" i="1" s="1"/>
  <c r="AI12" i="1" l="1"/>
  <c r="AI11" i="1"/>
  <c r="K11" i="1" l="1"/>
  <c r="J11" i="1" s="1"/>
  <c r="M11" i="1" s="1"/>
  <c r="L11" i="1"/>
  <c r="L12" i="1"/>
  <c r="K12" i="1" l="1"/>
  <c r="N11" i="1"/>
  <c r="N12" i="1" l="1"/>
  <c r="J12" i="1"/>
  <c r="M12" i="1" s="1"/>
  <c r="R12" i="1"/>
  <c r="AT12" i="1"/>
  <c r="AX12" i="1"/>
  <c r="BB12" i="1"/>
  <c r="BE12" i="1"/>
  <c r="D10" i="13" l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Q11" i="1" l="1"/>
  <c r="Q12" i="1" s="1"/>
  <c r="R11" i="1"/>
  <c r="X11" i="1"/>
  <c r="X12" i="1" s="1"/>
  <c r="AB11" i="1"/>
  <c r="AE11" i="1"/>
  <c r="AE12" i="1" s="1"/>
  <c r="AH11" i="1"/>
  <c r="AK11" i="1" s="1"/>
  <c r="W12" i="1" l="1"/>
  <c r="AD12" i="1"/>
  <c r="W11" i="1"/>
  <c r="AG11" i="1"/>
  <c r="AJ11" i="1" s="1"/>
  <c r="AH12" i="1"/>
  <c r="AH13" i="1" s="1"/>
  <c r="AD11" i="1"/>
  <c r="T11" i="1"/>
  <c r="P11" i="1"/>
  <c r="S11" i="1" s="1"/>
  <c r="AH14" i="1" l="1"/>
  <c r="AG13" i="1"/>
  <c r="AJ13" i="1" s="1"/>
  <c r="AK13" i="1"/>
  <c r="AK12" i="1"/>
  <c r="P12" i="1"/>
  <c r="S12" i="1" s="1"/>
  <c r="T12" i="1"/>
  <c r="AG12" i="1"/>
  <c r="AJ12" i="1" s="1"/>
  <c r="AH15" i="1" l="1"/>
  <c r="AG14" i="1"/>
  <c r="AJ14" i="1" s="1"/>
  <c r="AK14" i="1"/>
  <c r="I7" i="12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AG15" i="1" l="1"/>
  <c r="AJ15" i="1" s="1"/>
  <c r="AH16" i="1"/>
  <c r="AK15" i="1"/>
  <c r="AX11" i="1"/>
  <c r="AT11" i="1"/>
  <c r="AK16" i="1" l="1"/>
  <c r="AG16" i="1"/>
  <c r="AJ16" i="1" s="1"/>
  <c r="AH17" i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AK17" i="1" l="1"/>
  <c r="AH18" i="1"/>
  <c r="AG17" i="1"/>
  <c r="AJ17" i="1" s="1"/>
  <c r="I7" i="1"/>
  <c r="AH19" i="1" l="1"/>
  <c r="AK18" i="1"/>
  <c r="AG18" i="1"/>
  <c r="AJ18" i="1" s="1"/>
  <c r="BB11" i="1"/>
  <c r="AH20" i="1" l="1"/>
  <c r="AG19" i="1"/>
  <c r="AJ19" i="1" s="1"/>
  <c r="AK19" i="1"/>
  <c r="B5" i="12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AG20" i="1" l="1"/>
  <c r="AJ20" i="1" s="1"/>
  <c r="AH21" i="1"/>
  <c r="AK20" i="1"/>
  <c r="J33" i="12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AH22" i="1" l="1"/>
  <c r="AK21" i="1"/>
  <c r="AG21" i="1"/>
  <c r="AJ21" i="1" s="1"/>
  <c r="J27" i="12"/>
  <c r="K27" i="12" s="1"/>
  <c r="H26" i="12"/>
  <c r="J26" i="12" s="1"/>
  <c r="K26" i="12" s="1"/>
  <c r="AG22" i="1" l="1"/>
  <c r="AJ22" i="1" s="1"/>
  <c r="AH23" i="1"/>
  <c r="AK22" i="1"/>
  <c r="I15" i="12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AG23" i="1" l="1"/>
  <c r="AJ23" i="1" s="1"/>
  <c r="AK23" i="1"/>
  <c r="J23" i="12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G11" i="1"/>
  <c r="G12" i="1" s="1"/>
  <c r="AO11" i="1"/>
  <c r="AO12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I3" i="12"/>
  <c r="V3" i="12" s="1"/>
  <c r="AV11" i="1"/>
  <c r="AV12" i="1" s="1"/>
  <c r="C12" i="1" l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11" i="1"/>
  <c r="H3" i="12"/>
  <c r="U3" i="12" s="1"/>
  <c r="AZ11" i="1"/>
  <c r="AZ12" i="1" s="1"/>
  <c r="F82" i="12"/>
  <c r="BC11" i="1"/>
  <c r="BW42" i="1"/>
  <c r="BG11" i="1"/>
  <c r="BG12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BF12" i="1" l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H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K38" i="12" l="1"/>
  <c r="H72" i="12"/>
  <c r="I72" i="12" s="1"/>
  <c r="J72" i="12" s="1"/>
  <c r="U73" i="12"/>
  <c r="U74" i="12" s="1"/>
  <c r="V72" i="12"/>
  <c r="I73" i="12" l="1"/>
  <c r="J73" i="12" s="1"/>
  <c r="V73" i="12"/>
  <c r="V74" i="12"/>
  <c r="U75" i="12"/>
  <c r="I74" i="12" l="1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H90" i="12" s="1"/>
  <c r="I90" i="12" s="1"/>
  <c r="J90" i="12" s="1"/>
  <c r="K56" i="12"/>
  <c r="U92" i="12" l="1"/>
  <c r="V91" i="12"/>
  <c r="I91" i="12"/>
  <c r="U93" i="12" l="1"/>
  <c r="V92" i="12"/>
  <c r="I92" i="12"/>
  <c r="J91" i="12"/>
  <c r="U94" i="12" l="1"/>
  <c r="V93" i="12"/>
  <c r="I93" i="12"/>
  <c r="J92" i="12"/>
  <c r="U95" i="12" l="1"/>
  <c r="V94" i="12"/>
  <c r="I94" i="12"/>
  <c r="J93" i="12"/>
  <c r="U96" i="12" l="1"/>
  <c r="V95" i="12"/>
  <c r="I95" i="12"/>
  <c r="J94" i="12"/>
  <c r="U97" i="12" l="1"/>
  <c r="V96" i="12"/>
  <c r="I96" i="12"/>
  <c r="J95" i="12"/>
  <c r="U98" i="12" l="1"/>
  <c r="V97" i="12"/>
  <c r="I97" i="12"/>
  <c r="J96" i="12"/>
  <c r="U99" i="12" l="1"/>
  <c r="V98" i="12"/>
  <c r="I98" i="12"/>
  <c r="J97" i="12"/>
  <c r="U100" i="12" l="1"/>
  <c r="V99" i="12"/>
  <c r="I99" i="12"/>
  <c r="J98" i="12"/>
  <c r="U101" i="12" l="1"/>
  <c r="V100" i="12"/>
  <c r="I100" i="12"/>
  <c r="J99" i="12"/>
  <c r="U102" i="12" l="1"/>
  <c r="V102" i="12" s="1"/>
  <c r="V101" i="12"/>
  <c r="I101" i="12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<sst xmlns="http://schemas.openxmlformats.org/spreadsheetml/2006/main" count="626" uniqueCount="125">
  <si>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</si>
  <si>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</si>
  <si>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</si>
  <si>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</si>
  <si>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</si>
  <si>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</si>
  <si>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</si>
  <si>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</si>
  <si>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</si>
  <si>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</si>
  <si>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</si>
  <si>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</si>
  <si>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</si>
  <si>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</si>
  <si>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</si>
  <si>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</si>
  <si>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</si>
  <si>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</si>
  <si>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</si>
  <si>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</si>
  <si>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</si>
  <si>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</si>
  <si>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</si>
  <si>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</si>
  <si>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</si>
  <si>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</si>
  <si>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</si>
  <si>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</si>
  <si>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</si>
  <si>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</si>
  <si>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</si>
  <si>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</si>
  <si>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</si>
  <si>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</si>
  <si>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</si>
  <si>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</si>
  <si>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</si>
  <si>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</si>
  <si>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</si>
  <si>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</si>
  <si>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</si>
  <si>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</si>
  <si>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</si>
  <si>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</si>
  <si>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</si>
  <si>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</si>
  <si>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</si>
  <si>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</si>
  <si>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</si>
  <si>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</si>
  <si>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</si>
  <si>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</si>
  <si>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</si>
  <si>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</si>
  <si>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</si>
  <si>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</si>
  <si>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</si>
  <si>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</si>
  <si>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</si>
  <si>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</si>
  <si>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</si>
  <si>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</si>
  <si>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</si>
  <si>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</si>
  <si>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</si>
  <si>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</si>
  <si>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</si>
  <si>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</si>
  <si>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</si>
  <si>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</si>
  <si>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</si>
  <si>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</si>
  <si>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</si>
  <si>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</si>
  <si>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</si>
  <si>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</si>
  <si>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</si>
  <si>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</si>
  <si>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</si>
  <si>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</si>
  <si>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</si>
  <si>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</si>
  <si>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</si>
  <si>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</si>
  <si>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</si>
  <si>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</si>
  <si>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</si>
  <si>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</si>
  <si>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</si>
  <si>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</si>
  <si>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</si>
  <si>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</si>
  <si>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</si>
  <si>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</si>
  <si>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</si>
  <si>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</si>
  <si>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</si>
  <si>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</si>
  <si>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</si>
  <si>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</si>
  <si>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</si>
  <si>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</si>
  <si>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</si>
  <si>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</si>
  <si>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</si>
  <si>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</si>
  <si>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</si>
  <si>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</si>
  <si>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</si>
  <si>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</si>
  <si>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</si>
  <si>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</si>
  <si>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</si>
  <si>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</si>
  <si>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</si>
  <si>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</si>
  <si>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</si>
  <si>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</si>
  <si>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</si>
  <si>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</si>
  <si>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</si>
  <si>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(18,32%)</t>
  </si>
  <si>
    <t>prom . PCR (18,32%)</t>
  </si>
  <si>
    <t>Acum. PCR (18,32%)</t>
  </si>
  <si>
    <t>Marzo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</si>
</sst>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32">
    <xf numFmtId="0" fontId="0" fillId="0" borderId="0"/>
    <xf numFmtId="165" fontId="98" fillId="0" borderId="0" applyFont="0" applyFill="0" applyBorder="0" applyAlignment="0" applyProtection="0"/>
    <xf numFmtId="0" fontId="111" fillId="0" borderId="0"/>
    <xf numFmtId="0" fontId="106" fillId="0" borderId="0"/>
    <xf numFmtId="0" fontId="117" fillId="0" borderId="0"/>
    <xf numFmtId="0" fontId="98" fillId="0" borderId="0"/>
    <xf numFmtId="0" fontId="97" fillId="0" borderId="0"/>
    <xf numFmtId="0" fontId="98" fillId="0" borderId="0" applyProtection="0">
      <protection locked="0"/>
    </xf>
    <xf numFmtId="9" fontId="98" fillId="0" borderId="0" applyFont="0" applyFill="0" applyBorder="0" applyAlignment="0" applyProtection="0"/>
    <xf numFmtId="0" fontId="136" fillId="38" borderId="0" applyNumberFormat="0" applyBorder="0" applyAlignment="0" applyProtection="0"/>
    <xf numFmtId="0" fontId="136" fillId="38" borderId="0" applyNumberFormat="0" applyBorder="0" applyAlignment="0" applyProtection="0"/>
    <xf numFmtId="0" fontId="136" fillId="39" borderId="0" applyNumberFormat="0" applyBorder="0" applyAlignment="0" applyProtection="0"/>
    <xf numFmtId="0" fontId="136" fillId="39" borderId="0" applyNumberFormat="0" applyBorder="0" applyAlignment="0" applyProtection="0"/>
    <xf numFmtId="0" fontId="136" fillId="40" borderId="0" applyNumberFormat="0" applyBorder="0" applyAlignment="0" applyProtection="0"/>
    <xf numFmtId="0" fontId="136" fillId="40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2" borderId="0" applyNumberFormat="0" applyBorder="0" applyAlignment="0" applyProtection="0"/>
    <xf numFmtId="0" fontId="136" fillId="42" borderId="0" applyNumberFormat="0" applyBorder="0" applyAlignment="0" applyProtection="0"/>
    <xf numFmtId="0" fontId="136" fillId="43" borderId="0" applyNumberFormat="0" applyBorder="0" applyAlignment="0" applyProtection="0"/>
    <xf numFmtId="0" fontId="136" fillId="43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5" borderId="0" applyNumberFormat="0" applyBorder="0" applyAlignment="0" applyProtection="0"/>
    <xf numFmtId="0" fontId="136" fillId="45" borderId="0" applyNumberFormat="0" applyBorder="0" applyAlignment="0" applyProtection="0"/>
    <xf numFmtId="0" fontId="136" fillId="46" borderId="0" applyNumberFormat="0" applyBorder="0" applyAlignment="0" applyProtection="0"/>
    <xf numFmtId="0" fontId="136" fillId="46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7" borderId="0" applyNumberFormat="0" applyBorder="0" applyAlignment="0" applyProtection="0"/>
    <xf numFmtId="0" fontId="136" fillId="47" borderId="0" applyNumberFormat="0" applyBorder="0" applyAlignment="0" applyProtection="0"/>
    <xf numFmtId="0" fontId="137" fillId="48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1" borderId="0" applyNumberFormat="0" applyBorder="0" applyAlignment="0" applyProtection="0"/>
    <xf numFmtId="0" fontId="138" fillId="40" borderId="0" applyNumberFormat="0" applyBorder="0" applyAlignment="0" applyProtection="0"/>
    <xf numFmtId="0" fontId="139" fillId="52" borderId="53" applyNumberFormat="0" applyAlignment="0" applyProtection="0"/>
    <xf numFmtId="0" fontId="140" fillId="53" borderId="54" applyNumberFormat="0" applyAlignment="0" applyProtection="0"/>
    <xf numFmtId="0" fontId="141" fillId="0" borderId="55" applyNumberFormat="0" applyFill="0" applyAlignment="0" applyProtection="0"/>
    <xf numFmtId="167" fontId="142" fillId="0" borderId="0">
      <protection locked="0"/>
    </xf>
    <xf numFmtId="168" fontId="142" fillId="0" borderId="0">
      <protection locked="0"/>
    </xf>
    <xf numFmtId="169" fontId="142" fillId="0" borderId="0">
      <protection locked="0"/>
    </xf>
    <xf numFmtId="0" fontId="143" fillId="0" borderId="0" applyNumberFormat="0" applyFill="0" applyBorder="0" applyAlignment="0" applyProtection="0"/>
    <xf numFmtId="0" fontId="137" fillId="54" borderId="0" applyNumberFormat="0" applyBorder="0" applyAlignment="0" applyProtection="0"/>
    <xf numFmtId="0" fontId="137" fillId="55" borderId="0" applyNumberFormat="0" applyBorder="0" applyAlignment="0" applyProtection="0"/>
    <xf numFmtId="0" fontId="137" fillId="5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7" borderId="0" applyNumberFormat="0" applyBorder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71" fontId="142" fillId="0" borderId="0">
      <protection locked="0"/>
    </xf>
    <xf numFmtId="169" fontId="146" fillId="0" borderId="0">
      <protection locked="0"/>
    </xf>
    <xf numFmtId="169" fontId="146" fillId="0" borderId="0">
      <protection locked="0"/>
    </xf>
    <xf numFmtId="0" fontId="147" fillId="39" borderId="0" applyNumberFormat="0" applyBorder="0" applyAlignment="0" applyProtection="0"/>
    <xf numFmtId="172" fontId="98" fillId="0" borderId="0" applyFont="0" applyFill="0" applyBorder="0" applyAlignment="0" applyProtection="0"/>
    <xf numFmtId="0" fontId="148" fillId="58" borderId="0" applyNumberFormat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173" fontId="142" fillId="0" borderId="0">
      <protection locked="0"/>
    </xf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0" fontId="149" fillId="52" borderId="57" applyNumberFormat="0" applyAlignment="0" applyProtection="0"/>
    <xf numFmtId="0" fontId="150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2" fillId="0" borderId="58" applyNumberFormat="0" applyFill="0" applyAlignment="0" applyProtection="0"/>
    <xf numFmtId="0" fontId="153" fillId="0" borderId="59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6" fillId="0" borderId="0"/>
    <xf numFmtId="0" fontId="9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10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06" fillId="0" borderId="0"/>
    <xf numFmtId="0" fontId="106" fillId="0" borderId="0"/>
    <xf numFmtId="0" fontId="10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43" fontId="135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98" fillId="0" borderId="0"/>
    <xf numFmtId="0" fontId="136" fillId="0" borderId="0"/>
    <xf numFmtId="0" fontId="136" fillId="0" borderId="0"/>
    <xf numFmtId="0" fontId="136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9" fontId="98" fillId="0" borderId="0" applyFont="0" applyFill="0" applyBorder="0" applyAlignment="0" applyProtection="0"/>
    <xf numFmtId="0" fontId="143" fillId="0" borderId="62" applyNumberFormat="0" applyFill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3" fillId="0" borderId="0"/>
    <xf numFmtId="0" fontId="117" fillId="0" borderId="0"/>
    <xf numFmtId="0" fontId="117" fillId="0" borderId="0"/>
    <xf numFmtId="0" fontId="106" fillId="0" borderId="0"/>
    <xf numFmtId="0" fontId="144" fillId="43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39" fillId="52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8" fillId="59" borderId="64" applyNumberFormat="0" applyFont="0" applyAlignment="0" applyProtection="0"/>
    <xf numFmtId="0" fontId="136" fillId="59" borderId="64" applyNumberFormat="0" applyFont="0" applyAlignment="0" applyProtection="0"/>
    <xf numFmtId="0" fontId="136" fillId="59" borderId="64" applyNumberFormat="0" applyFont="0" applyAlignment="0" applyProtection="0"/>
    <xf numFmtId="0" fontId="149" fillId="52" borderId="65" applyNumberFormat="0" applyAlignment="0" applyProtection="0"/>
    <xf numFmtId="0" fontId="143" fillId="0" borderId="66" applyNumberFormat="0" applyFill="0" applyAlignment="0" applyProtection="0"/>
    <xf numFmtId="0" fontId="155" fillId="0" borderId="67" applyNumberFormat="0" applyFill="0" applyAlignment="0" applyProtection="0"/>
    <xf numFmtId="0" fontId="92" fillId="0" borderId="0"/>
    <xf numFmtId="0" fontId="15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7" fillId="0" borderId="0"/>
    <xf numFmtId="0" fontId="159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16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1" fillId="0" borderId="0"/>
    <xf numFmtId="0" fontId="162" fillId="0" borderId="0"/>
    <xf numFmtId="0" fontId="70" fillId="0" borderId="0"/>
    <xf numFmtId="0" fontId="162" fillId="0" borderId="0"/>
    <xf numFmtId="0" fontId="162" fillId="0" borderId="0"/>
    <xf numFmtId="0" fontId="162" fillId="0" borderId="0"/>
    <xf numFmtId="0" fontId="69" fillId="0" borderId="0"/>
    <xf numFmtId="0" fontId="69" fillId="0" borderId="0"/>
    <xf numFmtId="0" fontId="68" fillId="0" borderId="0"/>
    <xf numFmtId="0" fontId="68" fillId="0" borderId="0"/>
    <xf numFmtId="164" fontId="98" fillId="0" borderId="0" applyFont="0" applyFill="0" applyBorder="0" applyAlignment="0" applyProtection="0"/>
    <xf numFmtId="0" fontId="162" fillId="0" borderId="0"/>
    <xf numFmtId="0" fontId="68" fillId="0" borderId="0"/>
    <xf numFmtId="0" fontId="162" fillId="0" borderId="0"/>
    <xf numFmtId="0" fontId="162" fillId="0" borderId="0"/>
    <xf numFmtId="0" fontId="162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2" fillId="0" borderId="0"/>
    <xf numFmtId="0" fontId="162" fillId="0" borderId="0"/>
    <xf numFmtId="0" fontId="16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65" fillId="0" borderId="0"/>
    <xf numFmtId="0" fontId="163" fillId="0" borderId="0"/>
    <xf numFmtId="0" fontId="64" fillId="0" borderId="0"/>
    <xf numFmtId="0" fontId="163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4" fontId="98" fillId="0" borderId="0" applyFont="0" applyFill="0" applyBorder="0" applyAlignment="0" applyProtection="0"/>
    <xf numFmtId="0" fontId="98" fillId="0" borderId="0" applyProtection="0">
      <protection locked="0"/>
    </xf>
    <xf numFmtId="0" fontId="60" fillId="0" borderId="0"/>
    <xf numFmtId="0" fontId="59" fillId="0" borderId="0"/>
    <xf numFmtId="0" fontId="59" fillId="0" borderId="0"/>
    <xf numFmtId="0" fontId="59" fillId="0" borderId="0"/>
    <xf numFmtId="0" fontId="166" fillId="0" borderId="0"/>
    <xf numFmtId="0" fontId="59" fillId="0" borderId="0"/>
    <xf numFmtId="0" fontId="166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167" fillId="0" borderId="0"/>
    <xf numFmtId="0" fontId="58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1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9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4" fontId="98" fillId="0" borderId="0" applyFont="0" applyFill="0" applyBorder="0" applyAlignment="0" applyProtection="0"/>
    <xf numFmtId="0" fontId="45" fillId="0" borderId="0"/>
    <xf numFmtId="175" fontId="98" fillId="0" borderId="0" applyFont="0" applyFill="0" applyBorder="0" applyAlignment="0" applyProtection="0"/>
    <xf numFmtId="176" fontId="98" fillId="0" borderId="0" applyFont="0" applyFill="0" applyBorder="0" applyAlignment="0" applyProtection="0"/>
    <xf numFmtId="0" fontId="45" fillId="0" borderId="0"/>
    <xf numFmtId="0" fontId="44" fillId="0" borderId="0"/>
    <xf numFmtId="0" fontId="44" fillId="0" borderId="0"/>
    <xf numFmtId="0" fontId="44" fillId="0" borderId="0"/>
    <xf numFmtId="0" fontId="170" fillId="0" borderId="0"/>
    <xf numFmtId="0" fontId="44" fillId="0" borderId="0"/>
    <xf numFmtId="0" fontId="170" fillId="0" borderId="0"/>
    <xf numFmtId="0" fontId="170" fillId="0" borderId="0"/>
    <xf numFmtId="0" fontId="1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2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2" fillId="0" borderId="0"/>
    <xf numFmtId="0" fontId="37" fillId="0" borderId="0"/>
    <xf numFmtId="0" fontId="172" fillId="0" borderId="0"/>
    <xf numFmtId="0" fontId="172" fillId="0" borderId="0"/>
    <xf numFmtId="0" fontId="17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173" fillId="0" borderId="0"/>
    <xf numFmtId="0" fontId="173" fillId="0" borderId="0"/>
    <xf numFmtId="0" fontId="17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8" fillId="0" borderId="0"/>
    <xf numFmtId="164" fontId="98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98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4" fillId="0" borderId="0"/>
    <xf numFmtId="0" fontId="98" fillId="0" borderId="0" applyProtection="0">
      <protection locked="0"/>
    </xf>
    <xf numFmtId="0" fontId="98" fillId="0" borderId="0" applyProtection="0">
      <protection locked="0"/>
    </xf>
    <xf numFmtId="0" fontId="176" fillId="0" borderId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98" fillId="0" borderId="0" applyProtection="0">
      <protection locked="0"/>
    </xf>
    <xf numFmtId="0" fontId="98" fillId="0" borderId="0" applyProtection="0">
      <protection locked="0"/>
    </xf>
    <xf numFmtId="179" fontId="98" fillId="0" borderId="0" applyFont="0" applyFill="0" applyBorder="0" applyAlignment="0" applyProtection="0">
      <protection locked="0"/>
    </xf>
    <xf numFmtId="0" fontId="98" fillId="0" borderId="0" applyProtection="0">
      <protection locked="0"/>
    </xf>
    <xf numFmtId="0" fontId="98" fillId="0" borderId="0" applyProtection="0">
      <protection locked="0"/>
    </xf>
    <xf numFmtId="0" fontId="98" fillId="0" borderId="0"/>
    <xf numFmtId="164" fontId="24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136" fillId="0" borderId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98" fillId="0" borderId="0" applyProtection="0">
      <protection locked="0"/>
    </xf>
    <xf numFmtId="0" fontId="98" fillId="0" borderId="0"/>
    <xf numFmtId="0" fontId="23" fillId="0" borderId="0"/>
    <xf numFmtId="176" fontId="98" fillId="0" borderId="0" applyFont="0" applyFill="0" applyBorder="0" applyAlignment="0" applyProtection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4" fontId="98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7" fillId="0" borderId="0"/>
    <xf numFmtId="0" fontId="20" fillId="0" borderId="0"/>
    <xf numFmtId="164" fontId="98" fillId="0" borderId="0" applyFont="0" applyFill="0" applyBorder="0" applyAlignment="0" applyProtection="0"/>
    <xf numFmtId="0" fontId="19" fillId="0" borderId="0"/>
    <xf numFmtId="164" fontId="13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98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81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1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98" fillId="0" borderId="0" applyFont="0" applyFill="0" applyBorder="0" applyAlignment="0" applyProtection="0"/>
    <xf numFmtId="0" fontId="4" fillId="0" borderId="0"/>
    <xf numFmtId="0" fontId="156" fillId="0" borderId="0" applyBorder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9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6">
    <xf numFmtId="0" fontId="0" fillId="0" borderId="0" xfId="0"/>
    <xf numFmtId="0" fontId="100" fillId="0" borderId="0" xfId="0" applyFont="1"/>
    <xf numFmtId="0" fontId="101" fillId="2" borderId="0" xfId="0" applyFont="1" applyFill="1"/>
    <xf numFmtId="0" fontId="100" fillId="0" borderId="0" xfId="0" applyFont="1" applyAlignment="1">
      <alignment vertical="center"/>
    </xf>
    <xf numFmtId="0" fontId="102" fillId="0" borderId="0" xfId="0" applyFont="1"/>
    <xf numFmtId="166" fontId="99" fillId="0" borderId="1" xfId="1" applyNumberFormat="1" applyFont="1" applyBorder="1" applyAlignment="1">
      <alignment horizontal="center"/>
    </xf>
    <xf numFmtId="0" fontId="101" fillId="0" borderId="1" xfId="0" applyFont="1" applyBorder="1" applyAlignment="1">
      <alignment horizontal="center"/>
    </xf>
    <xf numFmtId="165" fontId="101" fillId="0" borderId="0" xfId="1" applyFont="1"/>
    <xf numFmtId="1" fontId="103" fillId="0" borderId="0" xfId="0" applyNumberFormat="1" applyFont="1" applyAlignment="1">
      <alignment horizontal="center"/>
    </xf>
    <xf numFmtId="0" fontId="101" fillId="4" borderId="2" xfId="0" applyFont="1" applyFill="1" applyBorder="1" applyAlignment="1">
      <alignment horizontal="center"/>
    </xf>
    <xf numFmtId="1" fontId="101" fillId="0" borderId="2" xfId="0" applyNumberFormat="1" applyFont="1" applyBorder="1" applyAlignment="1">
      <alignment horizontal="center"/>
    </xf>
    <xf numFmtId="0" fontId="101" fillId="0" borderId="3" xfId="0" applyFont="1" applyBorder="1" applyAlignment="1">
      <alignment horizontal="center"/>
    </xf>
    <xf numFmtId="0" fontId="101" fillId="4" borderId="4" xfId="0" applyFont="1" applyFill="1" applyBorder="1" applyAlignment="1">
      <alignment horizontal="center"/>
    </xf>
    <xf numFmtId="0" fontId="101" fillId="0" borderId="2" xfId="0" applyFont="1" applyBorder="1" applyAlignment="1">
      <alignment horizontal="center"/>
    </xf>
    <xf numFmtId="0" fontId="98" fillId="0" borderId="0" xfId="0" applyFont="1"/>
    <xf numFmtId="165" fontId="101" fillId="5" borderId="0" xfId="1" applyFont="1" applyFill="1"/>
    <xf numFmtId="0" fontId="107" fillId="2" borderId="5" xfId="0" applyFont="1" applyFill="1" applyBorder="1" applyAlignment="1">
      <alignment vertical="center"/>
    </xf>
    <xf numFmtId="0" fontId="109" fillId="2" borderId="6" xfId="0" applyFont="1" applyFill="1" applyBorder="1"/>
    <xf numFmtId="0" fontId="101" fillId="0" borderId="0" xfId="0" applyFont="1"/>
    <xf numFmtId="0" fontId="101" fillId="3" borderId="0" xfId="0" applyFont="1" applyFill="1"/>
    <xf numFmtId="164" fontId="101" fillId="0" borderId="0" xfId="0" applyNumberFormat="1" applyFont="1"/>
    <xf numFmtId="166" fontId="110" fillId="6" borderId="7" xfId="1" applyNumberFormat="1" applyFont="1" applyFill="1" applyBorder="1"/>
    <xf numFmtId="166" fontId="101" fillId="0" borderId="2" xfId="1" applyNumberFormat="1" applyFont="1" applyBorder="1" applyAlignment="1">
      <alignment horizontal="center"/>
    </xf>
    <xf numFmtId="0" fontId="101" fillId="4" borderId="0" xfId="0" applyFont="1" applyFill="1"/>
    <xf numFmtId="1" fontId="104" fillId="8" borderId="6" xfId="0" applyNumberFormat="1" applyFont="1" applyFill="1" applyBorder="1" applyAlignment="1">
      <alignment horizontal="center"/>
    </xf>
    <xf numFmtId="0" fontId="113" fillId="2" borderId="0" xfId="0" applyFont="1" applyFill="1"/>
    <xf numFmtId="0" fontId="105" fillId="0" borderId="9" xfId="0" applyFont="1" applyBorder="1"/>
    <xf numFmtId="0" fontId="105" fillId="4" borderId="0" xfId="0" applyFont="1" applyFill="1"/>
    <xf numFmtId="1" fontId="105" fillId="0" borderId="0" xfId="0" applyNumberFormat="1" applyFont="1"/>
    <xf numFmtId="0" fontId="105" fillId="0" borderId="0" xfId="0" applyFont="1"/>
    <xf numFmtId="1" fontId="101" fillId="0" borderId="0" xfId="0" applyNumberFormat="1" applyFont="1"/>
    <xf numFmtId="0" fontId="101" fillId="0" borderId="6" xfId="0" applyFont="1" applyBorder="1"/>
    <xf numFmtId="0" fontId="113" fillId="0" borderId="0" xfId="0" applyFont="1"/>
    <xf numFmtId="166" fontId="113" fillId="0" borderId="0" xfId="1" applyNumberFormat="1" applyFont="1"/>
    <xf numFmtId="0" fontId="107" fillId="2" borderId="0" xfId="0" applyFont="1" applyFill="1" applyAlignment="1">
      <alignment vertical="center"/>
    </xf>
    <xf numFmtId="1" fontId="118" fillId="4" borderId="9" xfId="0" applyNumberFormat="1" applyFont="1" applyFill="1" applyBorder="1" applyAlignment="1">
      <alignment horizontal="center" vertical="center"/>
    </xf>
    <xf numFmtId="1" fontId="119" fillId="4" borderId="9" xfId="0" applyNumberFormat="1" applyFont="1" applyFill="1" applyBorder="1" applyAlignment="1">
      <alignment horizontal="center" vertical="center"/>
    </xf>
    <xf numFmtId="0" fontId="112" fillId="0" borderId="9" xfId="0" applyFont="1" applyBorder="1"/>
    <xf numFmtId="0" fontId="101" fillId="0" borderId="11" xfId="0" applyFont="1" applyBorder="1"/>
    <xf numFmtId="0" fontId="101" fillId="2" borderId="5" xfId="0" applyFont="1" applyFill="1" applyBorder="1"/>
    <xf numFmtId="0" fontId="101" fillId="0" borderId="4" xfId="0" applyFont="1" applyBorder="1"/>
    <xf numFmtId="0" fontId="101" fillId="0" borderId="13" xfId="0" applyFont="1" applyBorder="1"/>
    <xf numFmtId="1" fontId="101" fillId="11" borderId="14" xfId="0" applyNumberFormat="1" applyFont="1" applyFill="1" applyBorder="1" applyAlignment="1">
      <alignment horizontal="center"/>
    </xf>
    <xf numFmtId="1" fontId="101" fillId="11" borderId="15" xfId="0" applyNumberFormat="1" applyFont="1" applyFill="1" applyBorder="1" applyAlignment="1">
      <alignment horizontal="center"/>
    </xf>
    <xf numFmtId="1" fontId="101" fillId="11" borderId="10" xfId="0" applyNumberFormat="1" applyFont="1" applyFill="1" applyBorder="1" applyAlignment="1">
      <alignment horizontal="center"/>
    </xf>
    <xf numFmtId="1" fontId="101" fillId="0" borderId="14" xfId="0" applyNumberFormat="1" applyFont="1" applyBorder="1" applyAlignment="1">
      <alignment horizontal="center"/>
    </xf>
    <xf numFmtId="0" fontId="122" fillId="0" borderId="16" xfId="0" applyFont="1" applyBorder="1" applyAlignment="1">
      <alignment horizontal="center"/>
    </xf>
    <xf numFmtId="1" fontId="101" fillId="4" borderId="2" xfId="0" applyNumberFormat="1" applyFont="1" applyFill="1" applyBorder="1" applyAlignment="1">
      <alignment horizontal="center"/>
    </xf>
    <xf numFmtId="166" fontId="101" fillId="4" borderId="3" xfId="1" applyNumberFormat="1" applyFont="1" applyFill="1" applyBorder="1" applyAlignment="1">
      <alignment horizontal="center"/>
    </xf>
    <xf numFmtId="3" fontId="101" fillId="4" borderId="4" xfId="0" applyNumberFormat="1" applyFont="1" applyFill="1" applyBorder="1" applyAlignment="1">
      <alignment horizontal="center"/>
    </xf>
    <xf numFmtId="3" fontId="101" fillId="3" borderId="2" xfId="0" applyNumberFormat="1" applyFont="1" applyFill="1" applyBorder="1" applyAlignment="1">
      <alignment horizontal="center"/>
    </xf>
    <xf numFmtId="3" fontId="101" fillId="4" borderId="20" xfId="0" applyNumberFormat="1" applyFont="1" applyFill="1" applyBorder="1" applyAlignment="1">
      <alignment horizontal="center"/>
    </xf>
    <xf numFmtId="2" fontId="101" fillId="0" borderId="2" xfId="1" applyNumberFormat="1" applyFont="1" applyBorder="1" applyAlignment="1">
      <alignment horizontal="center"/>
    </xf>
    <xf numFmtId="2" fontId="101" fillId="0" borderId="0" xfId="1" applyNumberFormat="1" applyFont="1" applyAlignment="1">
      <alignment horizontal="center"/>
    </xf>
    <xf numFmtId="2" fontId="101" fillId="0" borderId="2" xfId="0" applyNumberFormat="1" applyFont="1" applyBorder="1" applyAlignment="1">
      <alignment horizontal="center"/>
    </xf>
    <xf numFmtId="166" fontId="101" fillId="0" borderId="0" xfId="1" applyNumberFormat="1" applyFont="1"/>
    <xf numFmtId="0" fontId="106" fillId="0" borderId="0" xfId="0" applyFont="1"/>
    <xf numFmtId="0" fontId="109" fillId="2" borderId="0" xfId="0" applyFont="1" applyFill="1"/>
    <xf numFmtId="0" fontId="109" fillId="0" borderId="0" xfId="0" applyFont="1"/>
    <xf numFmtId="165" fontId="99" fillId="5" borderId="0" xfId="1" applyFont="1" applyFill="1"/>
    <xf numFmtId="0" fontId="99" fillId="0" borderId="0" xfId="0" applyFont="1"/>
    <xf numFmtId="0" fontId="106" fillId="0" borderId="22" xfId="0" applyFont="1" applyBorder="1"/>
    <xf numFmtId="0" fontId="106" fillId="2" borderId="23" xfId="0" applyFont="1" applyFill="1" applyBorder="1"/>
    <xf numFmtId="165" fontId="106" fillId="0" borderId="0" xfId="1" applyFont="1"/>
    <xf numFmtId="0" fontId="113" fillId="0" borderId="21" xfId="0" applyFont="1" applyBorder="1"/>
    <xf numFmtId="0" fontId="115" fillId="0" borderId="9" xfId="0" applyFont="1" applyBorder="1"/>
    <xf numFmtId="0" fontId="115" fillId="0" borderId="0" xfId="0" applyFont="1"/>
    <xf numFmtId="0" fontId="115" fillId="0" borderId="23" xfId="0" applyFont="1" applyBorder="1"/>
    <xf numFmtId="0" fontId="115" fillId="0" borderId="24" xfId="0" applyFont="1" applyBorder="1"/>
    <xf numFmtId="0" fontId="116" fillId="3" borderId="1" xfId="0" applyFont="1" applyFill="1" applyBorder="1" applyAlignment="1">
      <alignment horizontal="center" vertical="center"/>
    </xf>
    <xf numFmtId="0" fontId="99" fillId="3" borderId="1" xfId="0" applyFont="1" applyFill="1" applyBorder="1" applyAlignment="1">
      <alignment horizontal="center" vertical="center"/>
    </xf>
    <xf numFmtId="0" fontId="101" fillId="14" borderId="19" xfId="0" applyFont="1" applyFill="1" applyBorder="1" applyAlignment="1">
      <alignment horizontal="center"/>
    </xf>
    <xf numFmtId="0" fontId="101" fillId="6" borderId="17" xfId="0" applyFont="1" applyFill="1" applyBorder="1" applyAlignment="1">
      <alignment horizontal="center"/>
    </xf>
    <xf numFmtId="0" fontId="99" fillId="0" borderId="17" xfId="0" applyFont="1" applyBorder="1" applyAlignment="1">
      <alignment horizontal="center"/>
    </xf>
    <xf numFmtId="0" fontId="99" fillId="0" borderId="0" xfId="0" applyFont="1" applyAlignment="1">
      <alignment horizontal="center"/>
    </xf>
    <xf numFmtId="0" fontId="116" fillId="0" borderId="1" xfId="0" applyFont="1" applyBorder="1" applyAlignment="1">
      <alignment horizontal="center"/>
    </xf>
    <xf numFmtId="0" fontId="101" fillId="14" borderId="8" xfId="0" applyFont="1" applyFill="1" applyBorder="1" applyAlignment="1">
      <alignment horizontal="center"/>
    </xf>
    <xf numFmtId="0" fontId="101" fillId="6" borderId="8" xfId="0" applyFont="1" applyFill="1" applyBorder="1" applyAlignment="1">
      <alignment horizontal="center"/>
    </xf>
    <xf numFmtId="0" fontId="101" fillId="0" borderId="8" xfId="0" applyFont="1" applyBorder="1" applyAlignment="1">
      <alignment horizontal="center"/>
    </xf>
    <xf numFmtId="0" fontId="101" fillId="0" borderId="14" xfId="0" applyFont="1" applyBorder="1" applyAlignment="1">
      <alignment horizontal="center"/>
    </xf>
    <xf numFmtId="0" fontId="101" fillId="0" borderId="0" xfId="0" applyFont="1" applyAlignment="1">
      <alignment horizontal="center"/>
    </xf>
    <xf numFmtId="166" fontId="101" fillId="0" borderId="25" xfId="1" applyNumberFormat="1" applyFont="1" applyBorder="1" applyAlignment="1">
      <alignment horizontal="center"/>
    </xf>
    <xf numFmtId="3" fontId="119" fillId="4" borderId="7" xfId="1" applyNumberFormat="1" applyFont="1" applyFill="1" applyBorder="1" applyAlignment="1">
      <alignment horizontal="right"/>
    </xf>
    <xf numFmtId="166" fontId="101" fillId="0" borderId="7" xfId="1" applyNumberFormat="1" applyFont="1" applyBorder="1" applyAlignment="1">
      <alignment horizontal="center"/>
    </xf>
    <xf numFmtId="166" fontId="127" fillId="0" borderId="7" xfId="1" applyNumberFormat="1" applyFont="1" applyBorder="1" applyAlignment="1">
      <alignment horizontal="center"/>
    </xf>
    <xf numFmtId="0" fontId="101" fillId="0" borderId="27" xfId="0" applyFont="1" applyBorder="1"/>
    <xf numFmtId="0" fontId="101" fillId="0" borderId="28" xfId="0" applyFont="1" applyBorder="1"/>
    <xf numFmtId="3" fontId="101" fillId="0" borderId="28" xfId="0" applyNumberFormat="1" applyFont="1" applyBorder="1"/>
    <xf numFmtId="0" fontId="99" fillId="0" borderId="29" xfId="0" applyFont="1" applyBorder="1"/>
    <xf numFmtId="0" fontId="128" fillId="0" borderId="28" xfId="0" applyFont="1" applyBorder="1"/>
    <xf numFmtId="164" fontId="98" fillId="0" borderId="0" xfId="0" applyNumberFormat="1" applyFont="1"/>
    <xf numFmtId="166" fontId="110" fillId="6" borderId="30" xfId="0" applyNumberFormat="1" applyFont="1" applyFill="1" applyBorder="1" applyAlignment="1">
      <alignment horizontal="right"/>
    </xf>
    <xf numFmtId="166" fontId="126" fillId="0" borderId="7" xfId="1" applyNumberFormat="1" applyFont="1" applyBorder="1" applyAlignment="1">
      <alignment horizontal="right"/>
    </xf>
    <xf numFmtId="166" fontId="110" fillId="6" borderId="30" xfId="0" applyNumberFormat="1" applyFont="1" applyFill="1" applyBorder="1"/>
    <xf numFmtId="0" fontId="101" fillId="4" borderId="0" xfId="0" applyFont="1" applyFill="1" applyAlignment="1">
      <alignment horizontal="center"/>
    </xf>
    <xf numFmtId="0" fontId="99" fillId="4" borderId="0" xfId="0" applyFont="1" applyFill="1" applyAlignment="1">
      <alignment horizontal="center"/>
    </xf>
    <xf numFmtId="166" fontId="101" fillId="4" borderId="0" xfId="1" applyNumberFormat="1" applyFont="1" applyFill="1" applyAlignment="1">
      <alignment horizontal="center"/>
    </xf>
    <xf numFmtId="166" fontId="110" fillId="4" borderId="0" xfId="1" applyNumberFormat="1" applyFont="1" applyFill="1"/>
    <xf numFmtId="1" fontId="126" fillId="4" borderId="0" xfId="0" applyNumberFormat="1" applyFont="1" applyFill="1" applyAlignment="1">
      <alignment horizontal="center"/>
    </xf>
    <xf numFmtId="1" fontId="126" fillId="4" borderId="0" xfId="1" applyNumberFormat="1" applyFont="1" applyFill="1" applyAlignment="1">
      <alignment horizontal="center"/>
    </xf>
    <xf numFmtId="0" fontId="101" fillId="4" borderId="28" xfId="0" applyFont="1" applyFill="1" applyBorder="1"/>
    <xf numFmtId="166" fontId="110" fillId="4" borderId="28" xfId="0" applyNumberFormat="1" applyFont="1" applyFill="1" applyBorder="1"/>
    <xf numFmtId="165" fontId="130" fillId="0" borderId="0" xfId="1" applyFont="1"/>
    <xf numFmtId="0" fontId="131" fillId="16" borderId="14" xfId="0" applyFont="1" applyFill="1" applyBorder="1" applyAlignment="1">
      <alignment horizontal="center"/>
    </xf>
    <xf numFmtId="0" fontId="131" fillId="17" borderId="17" xfId="0" applyFont="1" applyFill="1" applyBorder="1" applyAlignment="1">
      <alignment horizontal="center"/>
    </xf>
    <xf numFmtId="0" fontId="101" fillId="18" borderId="17" xfId="0" applyFont="1" applyFill="1" applyBorder="1" applyAlignment="1">
      <alignment horizontal="center"/>
    </xf>
    <xf numFmtId="0" fontId="101" fillId="18" borderId="8" xfId="0" applyFont="1" applyFill="1" applyBorder="1" applyAlignment="1">
      <alignment horizontal="center"/>
    </xf>
    <xf numFmtId="166" fontId="110" fillId="18" borderId="7" xfId="1" applyNumberFormat="1" applyFont="1" applyFill="1" applyBorder="1"/>
    <xf numFmtId="166" fontId="110" fillId="18" borderId="30" xfId="0" applyNumberFormat="1" applyFont="1" applyFill="1" applyBorder="1"/>
    <xf numFmtId="166" fontId="110" fillId="18" borderId="7" xfId="1" applyNumberFormat="1" applyFont="1" applyFill="1" applyBorder="1" applyAlignment="1">
      <alignment horizontal="center"/>
    </xf>
    <xf numFmtId="166" fontId="101" fillId="11" borderId="14" xfId="1" applyNumberFormat="1" applyFont="1" applyFill="1" applyBorder="1" applyAlignment="1">
      <alignment horizontal="center"/>
    </xf>
    <xf numFmtId="0" fontId="132" fillId="10" borderId="14" xfId="0" applyFont="1" applyFill="1" applyBorder="1" applyAlignment="1">
      <alignment horizontal="center"/>
    </xf>
    <xf numFmtId="0" fontId="116" fillId="20" borderId="20" xfId="0" applyFont="1" applyFill="1" applyBorder="1" applyAlignment="1">
      <alignment horizontal="center" vertical="center"/>
    </xf>
    <xf numFmtId="0" fontId="129" fillId="21" borderId="20" xfId="0" applyFont="1" applyFill="1" applyBorder="1" applyAlignment="1">
      <alignment horizontal="center" vertical="center"/>
    </xf>
    <xf numFmtId="0" fontId="129" fillId="22" borderId="20" xfId="0" applyFont="1" applyFill="1" applyBorder="1" applyAlignment="1">
      <alignment horizontal="center" vertical="center"/>
    </xf>
    <xf numFmtId="0" fontId="123" fillId="23" borderId="4" xfId="0" applyFont="1" applyFill="1" applyBorder="1" applyAlignment="1">
      <alignment horizontal="center"/>
    </xf>
    <xf numFmtId="0" fontId="124" fillId="23" borderId="9" xfId="0" applyFont="1" applyFill="1" applyBorder="1"/>
    <xf numFmtId="0" fontId="101" fillId="2" borderId="28" xfId="0" applyFont="1" applyFill="1" applyBorder="1"/>
    <xf numFmtId="2" fontId="101" fillId="0" borderId="28" xfId="1" applyNumberFormat="1" applyFont="1" applyBorder="1" applyAlignment="1">
      <alignment horizontal="center"/>
    </xf>
    <xf numFmtId="2" fontId="101" fillId="0" borderId="31" xfId="0" applyNumberFormat="1" applyFont="1" applyBorder="1" applyAlignment="1">
      <alignment horizontal="center"/>
    </xf>
    <xf numFmtId="2" fontId="101" fillId="0" borderId="31" xfId="1" applyNumberFormat="1" applyFont="1" applyBorder="1" applyAlignment="1">
      <alignment horizontal="center"/>
    </xf>
    <xf numFmtId="10" fontId="133" fillId="24" borderId="17" xfId="0" applyNumberFormat="1" applyFont="1" applyFill="1" applyBorder="1" applyAlignment="1">
      <alignment horizontal="center" vertical="center" wrapText="1"/>
    </xf>
    <xf numFmtId="0" fontId="101" fillId="0" borderId="36" xfId="0" applyFont="1" applyBorder="1" applyAlignment="1">
      <alignment horizontal="center" vertical="center"/>
    </xf>
    <xf numFmtId="0" fontId="101" fillId="0" borderId="37" xfId="0" applyFont="1" applyBorder="1" applyAlignment="1">
      <alignment horizontal="center" vertical="center" wrapText="1"/>
    </xf>
    <xf numFmtId="0" fontId="101" fillId="0" borderId="38" xfId="0" applyFont="1" applyBorder="1" applyAlignment="1">
      <alignment horizontal="center" vertical="center" wrapText="1"/>
    </xf>
    <xf numFmtId="1" fontId="101" fillId="0" borderId="16" xfId="0" applyNumberFormat="1" applyFont="1" applyBorder="1" applyAlignment="1">
      <alignment horizontal="center" vertical="center" wrapText="1"/>
    </xf>
    <xf numFmtId="1" fontId="101" fillId="0" borderId="7" xfId="0" applyNumberFormat="1" applyFont="1" applyBorder="1" applyAlignment="1">
      <alignment horizontal="center" vertical="center" wrapText="1"/>
    </xf>
    <xf numFmtId="1" fontId="101" fillId="0" borderId="39" xfId="0" applyNumberFormat="1" applyFont="1" applyBorder="1" applyAlignment="1">
      <alignment horizontal="center" vertical="center" wrapText="1"/>
    </xf>
    <xf numFmtId="1" fontId="101" fillId="0" borderId="26" xfId="0" applyNumberFormat="1" applyFont="1" applyBorder="1" applyAlignment="1">
      <alignment horizontal="center" vertical="center" wrapText="1"/>
    </xf>
    <xf numFmtId="2" fontId="101" fillId="0" borderId="7" xfId="0" applyNumberFormat="1" applyFont="1" applyBorder="1" applyAlignment="1">
      <alignment horizontal="center" vertical="center" wrapText="1"/>
    </xf>
    <xf numFmtId="1" fontId="101" fillId="0" borderId="35" xfId="0" applyNumberFormat="1" applyFont="1" applyBorder="1" applyAlignment="1">
      <alignment horizontal="center" vertical="center" wrapText="1"/>
    </xf>
    <xf numFmtId="1" fontId="101" fillId="0" borderId="31" xfId="0" applyNumberFormat="1" applyFont="1" applyBorder="1" applyAlignment="1">
      <alignment horizontal="center" vertical="center" wrapText="1"/>
    </xf>
    <xf numFmtId="1" fontId="101" fillId="0" borderId="32" xfId="0" applyNumberFormat="1" applyFont="1" applyBorder="1" applyAlignment="1">
      <alignment horizontal="center" vertical="center" wrapText="1"/>
    </xf>
    <xf numFmtId="1" fontId="101" fillId="0" borderId="33" xfId="0" applyNumberFormat="1" applyFont="1" applyBorder="1" applyAlignment="1">
      <alignment horizontal="center" vertical="center" wrapText="1"/>
    </xf>
    <xf numFmtId="1" fontId="101" fillId="0" borderId="11" xfId="0" applyNumberFormat="1" applyFont="1" applyBorder="1" applyAlignment="1">
      <alignment horizontal="center" vertical="center" wrapText="1"/>
    </xf>
    <xf numFmtId="1" fontId="101" fillId="0" borderId="4" xfId="0" applyNumberFormat="1" applyFont="1" applyBorder="1" applyAlignment="1">
      <alignment horizontal="center" vertical="center" wrapText="1"/>
    </xf>
    <xf numFmtId="2" fontId="101" fillId="0" borderId="31" xfId="0" applyNumberFormat="1" applyFont="1" applyBorder="1" applyAlignment="1">
      <alignment horizontal="center" vertical="center" wrapText="1"/>
    </xf>
    <xf numFmtId="165" fontId="101" fillId="0" borderId="32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/>
    </xf>
    <xf numFmtId="165" fontId="101" fillId="0" borderId="32" xfId="1" applyFont="1" applyBorder="1" applyAlignment="1">
      <alignment horizontal="center" vertical="center"/>
    </xf>
    <xf numFmtId="0" fontId="101" fillId="25" borderId="37" xfId="0" applyFont="1" applyFill="1" applyBorder="1" applyAlignment="1">
      <alignment horizontal="center" vertical="center" wrapText="1"/>
    </xf>
    <xf numFmtId="0" fontId="101" fillId="25" borderId="38" xfId="0" applyFont="1" applyFill="1" applyBorder="1" applyAlignment="1">
      <alignment horizontal="center" vertical="center" wrapText="1"/>
    </xf>
    <xf numFmtId="0" fontId="101" fillId="25" borderId="41" xfId="0" applyFont="1" applyFill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/>
    </xf>
    <xf numFmtId="1" fontId="101" fillId="0" borderId="14" xfId="0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/>
    </xf>
    <xf numFmtId="0" fontId="101" fillId="0" borderId="8" xfId="0" applyFont="1" applyBorder="1" applyAlignment="1">
      <alignment horizontal="center" vertical="center" wrapText="1"/>
    </xf>
    <xf numFmtId="0" fontId="101" fillId="0" borderId="10" xfId="0" applyFont="1" applyBorder="1" applyAlignment="1">
      <alignment horizontal="center" vertical="center" wrapText="1"/>
    </xf>
    <xf numFmtId="166" fontId="101" fillId="0" borderId="25" xfId="1" applyNumberFormat="1" applyFont="1" applyBorder="1" applyAlignment="1">
      <alignment horizontal="center" vertical="center"/>
    </xf>
    <xf numFmtId="166" fontId="101" fillId="0" borderId="26" xfId="1" applyNumberFormat="1" applyFont="1" applyBorder="1" applyAlignment="1">
      <alignment horizontal="center" vertical="center"/>
    </xf>
    <xf numFmtId="166" fontId="101" fillId="26" borderId="7" xfId="1" applyNumberFormat="1" applyFont="1" applyFill="1" applyBorder="1" applyAlignment="1">
      <alignment horizontal="center" vertical="center"/>
    </xf>
    <xf numFmtId="0" fontId="101" fillId="27" borderId="7" xfId="0" applyFont="1" applyFill="1" applyBorder="1" applyAlignment="1">
      <alignment horizontal="center" vertical="center" wrapText="1"/>
    </xf>
    <xf numFmtId="17" fontId="98" fillId="27" borderId="25" xfId="0" quotePrefix="1" applyNumberFormat="1" applyFont="1" applyFill="1" applyBorder="1"/>
    <xf numFmtId="0" fontId="98" fillId="27" borderId="26" xfId="0" applyFont="1" applyFill="1" applyBorder="1"/>
    <xf numFmtId="1" fontId="101" fillId="4" borderId="0" xfId="0" applyNumberFormat="1" applyFont="1" applyFill="1"/>
    <xf numFmtId="164" fontId="114" fillId="4" borderId="0" xfId="0" applyNumberFormat="1" applyFont="1" applyFill="1"/>
    <xf numFmtId="0" fontId="98" fillId="4" borderId="0" xfId="0" applyFont="1" applyFill="1"/>
    <xf numFmtId="164" fontId="101" fillId="4" borderId="0" xfId="0" applyNumberFormat="1" applyFont="1" applyFill="1"/>
    <xf numFmtId="164" fontId="98" fillId="4" borderId="0" xfId="0" applyNumberFormat="1" applyFont="1" applyFill="1"/>
    <xf numFmtId="166" fontId="101" fillId="4" borderId="0" xfId="1" applyNumberFormat="1" applyFont="1" applyFill="1"/>
    <xf numFmtId="3" fontId="101" fillId="4" borderId="2" xfId="0" applyNumberFormat="1" applyFont="1" applyFill="1" applyBorder="1" applyAlignment="1">
      <alignment horizontal="center"/>
    </xf>
    <xf numFmtId="0" fontId="160" fillId="0" borderId="0" xfId="53341" applyFont="1"/>
    <xf numFmtId="17" fontId="98" fillId="60" borderId="34" xfId="0" applyNumberFormat="1" applyFont="1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17" fontId="98" fillId="60" borderId="68" xfId="0" quotePrefix="1" applyNumberFormat="1" applyFont="1" applyFill="1" applyBorder="1" applyAlignment="1">
      <alignment horizontal="center" vertical="center"/>
    </xf>
    <xf numFmtId="0" fontId="128" fillId="2" borderId="2" xfId="0" applyFont="1" applyFill="1" applyBorder="1"/>
    <xf numFmtId="0" fontId="128" fillId="2" borderId="28" xfId="0" applyFont="1" applyFill="1" applyBorder="1"/>
    <xf numFmtId="2" fontId="128" fillId="0" borderId="28" xfId="1" applyNumberFormat="1" applyFont="1" applyBorder="1" applyAlignment="1">
      <alignment horizontal="center"/>
    </xf>
    <xf numFmtId="2" fontId="128" fillId="0" borderId="31" xfId="0" applyNumberFormat="1" applyFont="1" applyBorder="1" applyAlignment="1">
      <alignment horizontal="center"/>
    </xf>
    <xf numFmtId="2" fontId="128" fillId="0" borderId="31" xfId="1" applyNumberFormat="1" applyFont="1" applyBorder="1" applyAlignment="1">
      <alignment horizontal="center"/>
    </xf>
    <xf numFmtId="3" fontId="101" fillId="61" borderId="2" xfId="0" applyNumberFormat="1" applyFont="1" applyFill="1" applyBorder="1" applyAlignment="1">
      <alignment horizontal="center"/>
    </xf>
    <xf numFmtId="0" fontId="99" fillId="2" borderId="0" xfId="0" applyFont="1" applyFill="1"/>
    <xf numFmtId="0" fontId="164" fillId="2" borderId="0" xfId="0" applyFont="1" applyFill="1" applyAlignment="1">
      <alignment vertical="center"/>
    </xf>
    <xf numFmtId="1" fontId="105" fillId="8" borderId="6" xfId="0" applyNumberFormat="1" applyFont="1" applyFill="1" applyBorder="1" applyAlignment="1">
      <alignment horizontal="center"/>
    </xf>
    <xf numFmtId="1" fontId="101" fillId="4" borderId="31" xfId="0" applyNumberFormat="1" applyFont="1" applyFill="1" applyBorder="1" applyAlignment="1">
      <alignment horizontal="center"/>
    </xf>
    <xf numFmtId="3" fontId="101" fillId="4" borderId="31" xfId="0" applyNumberFormat="1" applyFont="1" applyFill="1" applyBorder="1" applyAlignment="1">
      <alignment horizontal="center"/>
    </xf>
    <xf numFmtId="3" fontId="101" fillId="4" borderId="35" xfId="0" applyNumberFormat="1" applyFont="1" applyFill="1" applyBorder="1" applyAlignment="1">
      <alignment horizontal="center"/>
    </xf>
    <xf numFmtId="3" fontId="101" fillId="3" borderId="31" xfId="0" applyNumberFormat="1" applyFont="1" applyFill="1" applyBorder="1" applyAlignment="1">
      <alignment horizontal="center"/>
    </xf>
    <xf numFmtId="3" fontId="101" fillId="61" borderId="31" xfId="0" applyNumberFormat="1" applyFont="1" applyFill="1" applyBorder="1" applyAlignment="1">
      <alignment horizontal="center"/>
    </xf>
    <xf numFmtId="166" fontId="101" fillId="4" borderId="32" xfId="1" applyNumberFormat="1" applyFont="1" applyFill="1" applyBorder="1" applyAlignment="1">
      <alignment horizontal="center"/>
    </xf>
    <xf numFmtId="3" fontId="101" fillId="4" borderId="34" xfId="0" applyNumberFormat="1" applyFont="1" applyFill="1" applyBorder="1" applyAlignment="1">
      <alignment horizontal="center"/>
    </xf>
    <xf numFmtId="3" fontId="101" fillId="4" borderId="32" xfId="0" applyNumberFormat="1" applyFont="1" applyFill="1" applyBorder="1" applyAlignment="1">
      <alignment horizontal="center"/>
    </xf>
    <xf numFmtId="0" fontId="116" fillId="4" borderId="0" xfId="0" applyFont="1" applyFill="1" applyAlignment="1">
      <alignment horizontal="center" vertical="center"/>
    </xf>
    <xf numFmtId="0" fontId="116" fillId="12" borderId="21" xfId="0" applyFont="1" applyFill="1" applyBorder="1" applyAlignment="1">
      <alignment horizontal="center" vertical="center"/>
    </xf>
    <xf numFmtId="0" fontId="116" fillId="13" borderId="20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3" fillId="23" borderId="69" xfId="0" applyFont="1" applyFill="1" applyBorder="1" applyAlignment="1">
      <alignment horizontal="center"/>
    </xf>
    <xf numFmtId="0" fontId="99" fillId="0" borderId="23" xfId="0" applyFont="1" applyBorder="1"/>
    <xf numFmtId="0" fontId="99" fillId="0" borderId="0" xfId="0" applyFont="1" applyBorder="1"/>
    <xf numFmtId="0" fontId="129" fillId="15" borderId="0" xfId="0" applyFont="1" applyFill="1" applyBorder="1" applyAlignment="1">
      <alignment horizontal="center" vertical="center"/>
    </xf>
    <xf numFmtId="0" fontId="116" fillId="20" borderId="0" xfId="0" applyFont="1" applyFill="1" applyBorder="1" applyAlignment="1">
      <alignment horizontal="center" vertical="center"/>
    </xf>
    <xf numFmtId="0" fontId="116" fillId="20" borderId="1" xfId="0" applyFont="1" applyFill="1" applyBorder="1" applyAlignment="1">
      <alignment horizontal="center" vertical="center"/>
    </xf>
    <xf numFmtId="0" fontId="99" fillId="0" borderId="0" xfId="0" applyFont="1" applyBorder="1" applyAlignment="1">
      <alignment horizontal="center"/>
    </xf>
    <xf numFmtId="0" fontId="99" fillId="0" borderId="18" xfId="0" applyFont="1" applyBorder="1" applyAlignment="1">
      <alignment horizontal="center"/>
    </xf>
    <xf numFmtId="0" fontId="101" fillId="0" borderId="0" xfId="0" applyFont="1" applyBorder="1" applyAlignment="1">
      <alignment horizontal="center"/>
    </xf>
    <xf numFmtId="0" fontId="101" fillId="0" borderId="15" xfId="0" applyFont="1" applyBorder="1" applyAlignment="1">
      <alignment horizontal="center"/>
    </xf>
    <xf numFmtId="0" fontId="125" fillId="23" borderId="16" xfId="0" applyFont="1" applyFill="1" applyBorder="1"/>
    <xf numFmtId="1" fontId="126" fillId="0" borderId="39" xfId="0" applyNumberFormat="1" applyFont="1" applyBorder="1" applyAlignment="1">
      <alignment horizontal="center"/>
    </xf>
    <xf numFmtId="1" fontId="126" fillId="0" borderId="39" xfId="1" applyNumberFormat="1" applyFont="1" applyBorder="1" applyAlignment="1">
      <alignment horizontal="center"/>
    </xf>
    <xf numFmtId="0" fontId="101" fillId="0" borderId="29" xfId="0" applyFont="1" applyBorder="1"/>
    <xf numFmtId="0" fontId="98" fillId="0" borderId="19" xfId="0" applyFont="1" applyBorder="1"/>
    <xf numFmtId="0" fontId="98" fillId="0" borderId="43" xfId="0" applyFont="1" applyBorder="1"/>
    <xf numFmtId="0" fontId="98" fillId="0" borderId="40" xfId="0" applyFont="1" applyBorder="1"/>
    <xf numFmtId="0" fontId="98" fillId="0" borderId="23" xfId="0" applyFont="1" applyBorder="1"/>
    <xf numFmtId="0" fontId="98" fillId="0" borderId="0" xfId="0" applyFont="1" applyBorder="1"/>
    <xf numFmtId="0" fontId="116" fillId="12" borderId="9" xfId="0" applyFont="1" applyFill="1" applyBorder="1" applyAlignment="1">
      <alignment horizontal="center" vertical="center"/>
    </xf>
    <xf numFmtId="0" fontId="116" fillId="12" borderId="0" xfId="0" applyFont="1" applyFill="1" applyBorder="1" applyAlignment="1">
      <alignment horizontal="center" vertical="center"/>
    </xf>
    <xf numFmtId="0" fontId="116" fillId="13" borderId="0" xfId="0" applyFont="1" applyFill="1" applyBorder="1" applyAlignment="1">
      <alignment horizontal="center" vertical="center"/>
    </xf>
    <xf numFmtId="0" fontId="116" fillId="13" borderId="1" xfId="0" applyFont="1" applyFill="1" applyBorder="1" applyAlignment="1">
      <alignment horizontal="center" vertical="center"/>
    </xf>
    <xf numFmtId="0" fontId="101" fillId="14" borderId="46" xfId="0" applyFont="1" applyFill="1" applyBorder="1" applyAlignment="1">
      <alignment horizontal="center"/>
    </xf>
    <xf numFmtId="0" fontId="101" fillId="14" borderId="52" xfId="0" applyFont="1" applyFill="1" applyBorder="1" applyAlignment="1">
      <alignment horizontal="center"/>
    </xf>
    <xf numFmtId="166" fontId="101" fillId="0" borderId="16" xfId="1" applyNumberFormat="1" applyFont="1" applyBorder="1" applyAlignment="1">
      <alignment horizontal="center"/>
    </xf>
    <xf numFmtId="166" fontId="127" fillId="0" borderId="39" xfId="1" applyNumberFormat="1" applyFont="1" applyBorder="1" applyAlignment="1">
      <alignment horizontal="center"/>
    </xf>
    <xf numFmtId="0" fontId="101" fillId="0" borderId="71" xfId="0" applyFont="1" applyBorder="1"/>
    <xf numFmtId="0" fontId="98" fillId="0" borderId="28" xfId="0" applyFont="1" applyBorder="1"/>
    <xf numFmtId="0" fontId="128" fillId="0" borderId="72" xfId="0" applyFont="1" applyBorder="1"/>
    <xf numFmtId="0" fontId="129" fillId="21" borderId="0" xfId="0" applyFont="1" applyFill="1" applyBorder="1" applyAlignment="1">
      <alignment horizontal="center" vertical="center"/>
    </xf>
    <xf numFmtId="3" fontId="119" fillId="4" borderId="39" xfId="1" applyNumberFormat="1" applyFont="1" applyFill="1" applyBorder="1" applyAlignment="1">
      <alignment horizontal="right"/>
    </xf>
    <xf numFmtId="3" fontId="101" fillId="0" borderId="29" xfId="0" applyNumberFormat="1" applyFont="1" applyBorder="1"/>
    <xf numFmtId="0" fontId="101" fillId="16" borderId="15" xfId="0" applyFont="1" applyFill="1" applyBorder="1" applyAlignment="1">
      <alignment horizontal="center"/>
    </xf>
    <xf numFmtId="0" fontId="129" fillId="22" borderId="0" xfId="0" applyFont="1" applyFill="1" applyBorder="1" applyAlignment="1">
      <alignment horizontal="center" vertical="center"/>
    </xf>
    <xf numFmtId="0" fontId="129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1" fillId="0" borderId="0" xfId="0" applyFont="1"/>
    <xf numFmtId="0" fontId="121" fillId="10" borderId="17" xfId="0" applyFont="1" applyFill="1" applyBorder="1" applyAlignment="1">
      <alignment horizontal="center" vertical="center" wrapText="1"/>
    </xf>
    <xf numFmtId="0" fontId="101" fillId="6" borderId="17" xfId="0" applyFont="1" applyFill="1" applyBorder="1" applyAlignment="1">
      <alignment horizontal="center" vertical="center" wrapText="1"/>
    </xf>
    <xf numFmtId="0" fontId="98" fillId="0" borderId="22" xfId="0" applyFont="1" applyBorder="1"/>
    <xf numFmtId="0" fontId="98" fillId="0" borderId="24" xfId="0" applyFont="1" applyBorder="1"/>
    <xf numFmtId="0" fontId="98" fillId="0" borderId="9" xfId="0" applyFont="1" applyBorder="1"/>
    <xf numFmtId="0" fontId="98" fillId="0" borderId="1" xfId="0" applyFont="1" applyBorder="1"/>
    <xf numFmtId="0" fontId="169" fillId="0" borderId="9" xfId="0" applyFont="1" applyBorder="1"/>
    <xf numFmtId="0" fontId="98" fillId="0" borderId="74" xfId="0" applyFont="1" applyBorder="1"/>
    <xf numFmtId="0" fontId="98" fillId="0" borderId="75" xfId="0" applyFont="1" applyBorder="1"/>
    <xf numFmtId="0" fontId="0" fillId="0" borderId="75" xfId="0" applyBorder="1"/>
    <xf numFmtId="3" fontId="101" fillId="4" borderId="3" xfId="0" applyNumberFormat="1" applyFont="1" applyFill="1" applyBorder="1" applyAlignment="1">
      <alignment horizontal="center"/>
    </xf>
    <xf numFmtId="0" fontId="169" fillId="0" borderId="0" xfId="0" applyFont="1"/>
    <xf numFmtId="0" fontId="98" fillId="60" borderId="0" xfId="0" applyFont="1" applyFill="1" applyBorder="1" applyAlignment="1">
      <alignment horizontal="center" vertical="center" wrapText="1"/>
    </xf>
    <xf numFmtId="17" fontId="98" fillId="60" borderId="43" xfId="0" quotePrefix="1" applyNumberFormat="1" applyFont="1" applyFill="1" applyBorder="1" applyAlignment="1">
      <alignment horizontal="center" vertical="center"/>
    </xf>
    <xf numFmtId="0" fontId="101" fillId="25" borderId="7" xfId="0" applyFont="1" applyFill="1" applyBorder="1" applyAlignment="1">
      <alignment horizontal="center" vertical="center" wrapText="1"/>
    </xf>
    <xf numFmtId="165" fontId="101" fillId="0" borderId="7" xfId="1" applyFont="1" applyBorder="1" applyAlignment="1">
      <alignment horizontal="center" vertical="center" wrapText="1"/>
    </xf>
    <xf numFmtId="0" fontId="122" fillId="0" borderId="12" xfId="0" applyFont="1" applyBorder="1" applyAlignment="1">
      <alignment horizontal="center"/>
    </xf>
    <xf numFmtId="0" fontId="122" fillId="3" borderId="12" xfId="0" applyFont="1" applyFill="1" applyBorder="1" applyAlignment="1">
      <alignment horizontal="center"/>
    </xf>
    <xf numFmtId="0" fontId="122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69" fillId="0" borderId="0" xfId="0" applyNumberFormat="1" applyFont="1"/>
    <xf numFmtId="0" fontId="116" fillId="2" borderId="0" xfId="0" applyFont="1" applyFill="1"/>
    <xf numFmtId="0" fontId="174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69" fillId="0" borderId="9" xfId="0" applyNumberFormat="1" applyFont="1" applyBorder="1"/>
    <xf numFmtId="3" fontId="101" fillId="0" borderId="17" xfId="0" applyNumberFormat="1" applyFont="1" applyBorder="1" applyAlignment="1">
      <alignment horizontal="center"/>
    </xf>
    <xf numFmtId="3" fontId="101" fillId="0" borderId="7" xfId="0" applyNumberFormat="1" applyFont="1" applyBorder="1" applyAlignment="1">
      <alignment horizontal="center"/>
    </xf>
    <xf numFmtId="0" fontId="110" fillId="2" borderId="0" xfId="0" applyFont="1" applyFill="1"/>
    <xf numFmtId="17" fontId="178" fillId="9" borderId="8" xfId="0" quotePrefix="1" applyNumberFormat="1" applyFont="1" applyFill="1" applyBorder="1"/>
    <xf numFmtId="1" fontId="179" fillId="9" borderId="0" xfId="0" applyNumberFormat="1" applyFont="1" applyFill="1"/>
    <xf numFmtId="0" fontId="179" fillId="9" borderId="10" xfId="0" applyFont="1" applyFill="1" applyBorder="1"/>
    <xf numFmtId="0" fontId="180" fillId="2" borderId="6" xfId="0" applyFont="1" applyFill="1" applyBorder="1"/>
    <xf numFmtId="0" fontId="110" fillId="2" borderId="0" xfId="0" applyFont="1" applyFill="1" applyAlignment="1">
      <alignment horizontal="left"/>
    </xf>
    <xf numFmtId="0" fontId="106" fillId="63" borderId="23" xfId="0" applyFont="1" applyFill="1" applyBorder="1" applyAlignment="1">
      <alignment horizontal="center"/>
    </xf>
    <xf numFmtId="0" fontId="121" fillId="64" borderId="12" xfId="0" applyFont="1" applyFill="1" applyBorder="1"/>
    <xf numFmtId="0" fontId="121" fillId="64" borderId="6" xfId="0" applyFont="1" applyFill="1" applyBorder="1" applyAlignment="1">
      <alignment horizontal="center"/>
    </xf>
    <xf numFmtId="0" fontId="120" fillId="64" borderId="6" xfId="0" applyFont="1" applyFill="1" applyBorder="1" applyAlignment="1">
      <alignment horizontal="center"/>
    </xf>
    <xf numFmtId="1" fontId="116" fillId="62" borderId="8" xfId="0" applyNumberFormat="1" applyFont="1" applyFill="1" applyBorder="1" applyAlignment="1">
      <alignment horizontal="center" vertical="center" wrapText="1"/>
    </xf>
    <xf numFmtId="1" fontId="116" fillId="62" borderId="5" xfId="0" applyNumberFormat="1" applyFont="1" applyFill="1" applyBorder="1" applyAlignment="1">
      <alignment horizontal="center" vertical="center" wrapText="1"/>
    </xf>
    <xf numFmtId="1" fontId="116" fillId="62" borderId="10" xfId="0" applyNumberFormat="1" applyFont="1" applyFill="1" applyBorder="1" applyAlignment="1">
      <alignment horizontal="center" vertical="center" wrapText="1"/>
    </xf>
    <xf numFmtId="4" fontId="101" fillId="0" borderId="0" xfId="0" applyNumberFormat="1" applyFont="1"/>
    <xf numFmtId="4" fontId="106" fillId="0" borderId="0" xfId="0" applyNumberFormat="1" applyFont="1"/>
    <xf numFmtId="3" fontId="101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1" fillId="4" borderId="0" xfId="0" applyNumberFormat="1" applyFont="1" applyFill="1" applyBorder="1"/>
    <xf numFmtId="1" fontId="116" fillId="62" borderId="20" xfId="0" applyNumberFormat="1" applyFont="1" applyFill="1" applyBorder="1" applyAlignment="1">
      <alignment horizontal="center" vertical="center" wrapText="1"/>
    </xf>
    <xf numFmtId="1" fontId="116" fillId="62" borderId="0" xfId="0" applyNumberFormat="1" applyFont="1" applyFill="1" applyBorder="1" applyAlignment="1">
      <alignment horizontal="center" vertical="center" wrapText="1"/>
    </xf>
    <xf numFmtId="1" fontId="116" fillId="62" borderId="21" xfId="0" applyNumberFormat="1" applyFont="1" applyFill="1" applyBorder="1" applyAlignment="1">
      <alignment horizontal="center" vertical="center" wrapText="1"/>
    </xf>
    <xf numFmtId="1" fontId="108" fillId="0" borderId="0" xfId="0" applyNumberFormat="1" applyFont="1" applyFill="1" applyAlignment="1">
      <alignment horizontal="center"/>
    </xf>
    <xf numFmtId="1" fontId="116" fillId="62" borderId="19" xfId="0" applyNumberFormat="1" applyFont="1" applyFill="1" applyBorder="1" applyAlignment="1">
      <alignment horizontal="center" vertical="center" wrapText="1"/>
    </xf>
    <xf numFmtId="1" fontId="116" fillId="62" borderId="43" xfId="0" applyNumberFormat="1" applyFont="1" applyFill="1" applyBorder="1" applyAlignment="1">
      <alignment horizontal="center" vertical="center" wrapText="1"/>
    </xf>
    <xf numFmtId="1" fontId="116" fillId="62" borderId="40" xfId="0" applyNumberFormat="1" applyFont="1" applyFill="1" applyBorder="1" applyAlignment="1">
      <alignment horizontal="center" vertical="center" wrapText="1"/>
    </xf>
    <xf numFmtId="1" fontId="101" fillId="32" borderId="0" xfId="0" applyNumberFormat="1" applyFont="1" applyFill="1" applyAlignment="1">
      <alignment horizontal="center" vertical="center"/>
    </xf>
    <xf numFmtId="1" fontId="103" fillId="62" borderId="20" xfId="0" applyNumberFormat="1" applyFont="1" applyFill="1" applyBorder="1" applyAlignment="1">
      <alignment horizontal="center" vertical="center" wrapText="1"/>
    </xf>
    <xf numFmtId="1" fontId="103" fillId="62" borderId="0" xfId="0" applyNumberFormat="1" applyFont="1" applyFill="1" applyBorder="1" applyAlignment="1">
      <alignment horizontal="center" vertical="center" wrapText="1"/>
    </xf>
    <xf numFmtId="1" fontId="103" fillId="62" borderId="21" xfId="0" applyNumberFormat="1" applyFont="1" applyFill="1" applyBorder="1" applyAlignment="1">
      <alignment horizontal="center" vertical="center" wrapText="1"/>
    </xf>
    <xf numFmtId="1" fontId="101" fillId="0" borderId="43" xfId="0" applyNumberFormat="1" applyFont="1" applyFill="1" applyBorder="1" applyAlignment="1">
      <alignment horizontal="center"/>
    </xf>
    <xf numFmtId="1" fontId="103" fillId="62" borderId="19" xfId="0" applyNumberFormat="1" applyFont="1" applyFill="1" applyBorder="1" applyAlignment="1">
      <alignment horizontal="center" vertical="center" wrapText="1"/>
    </xf>
    <xf numFmtId="1" fontId="103" fillId="62" borderId="43" xfId="0" applyNumberFormat="1" applyFont="1" applyFill="1" applyBorder="1" applyAlignment="1">
      <alignment horizontal="center" vertical="center" wrapText="1"/>
    </xf>
    <xf numFmtId="1" fontId="103" fillId="62" borderId="40" xfId="0" applyNumberFormat="1" applyFont="1" applyFill="1" applyBorder="1" applyAlignment="1">
      <alignment horizontal="center" vertical="center" wrapText="1"/>
    </xf>
    <xf numFmtId="0" fontId="99" fillId="13" borderId="20" xfId="0" applyFont="1" applyFill="1" applyBorder="1" applyAlignment="1">
      <alignment horizontal="center" vertical="center"/>
    </xf>
    <xf numFmtId="0" fontId="99" fillId="13" borderId="0" xfId="0" applyFont="1" applyFill="1" applyBorder="1" applyAlignment="1">
      <alignment horizontal="center" vertical="center"/>
    </xf>
    <xf numFmtId="0" fontId="99" fillId="13" borderId="1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9" fillId="15" borderId="0" xfId="0" applyFont="1" applyFill="1" applyBorder="1" applyAlignment="1">
      <alignment horizontal="center" vertical="center"/>
    </xf>
    <xf numFmtId="0" fontId="103" fillId="20" borderId="20" xfId="0" applyFont="1" applyFill="1" applyBorder="1" applyAlignment="1">
      <alignment horizontal="center" vertical="center"/>
    </xf>
    <xf numFmtId="0" fontId="103" fillId="20" borderId="0" xfId="0" applyFont="1" applyFill="1" applyBorder="1" applyAlignment="1">
      <alignment horizontal="center" vertical="center"/>
    </xf>
    <xf numFmtId="0" fontId="103" fillId="20" borderId="1" xfId="0" applyFont="1" applyFill="1" applyBorder="1" applyAlignment="1">
      <alignment horizontal="center" vertical="center"/>
    </xf>
    <xf numFmtId="0" fontId="99" fillId="12" borderId="9" xfId="0" applyFont="1" applyFill="1" applyBorder="1" applyAlignment="1">
      <alignment horizontal="center" vertical="center"/>
    </xf>
    <xf numFmtId="0" fontId="99" fillId="12" borderId="0" xfId="0" applyFont="1" applyFill="1" applyBorder="1" applyAlignment="1">
      <alignment horizontal="center" vertical="center"/>
    </xf>
    <xf numFmtId="0" fontId="99" fillId="12" borderId="21" xfId="0" applyFont="1" applyFill="1" applyBorder="1" applyAlignment="1">
      <alignment horizontal="center" vertical="center"/>
    </xf>
    <xf numFmtId="0" fontId="106" fillId="29" borderId="23" xfId="0" applyFont="1" applyFill="1" applyBorder="1" applyAlignment="1">
      <alignment horizontal="center"/>
    </xf>
    <xf numFmtId="0" fontId="106" fillId="29" borderId="44" xfId="0" applyFont="1" applyFill="1" applyBorder="1" applyAlignment="1">
      <alignment horizontal="center"/>
    </xf>
    <xf numFmtId="0" fontId="129" fillId="15" borderId="70" xfId="0" applyFont="1" applyFill="1" applyBorder="1" applyAlignment="1">
      <alignment horizontal="center" vertical="center"/>
    </xf>
    <xf numFmtId="0" fontId="129" fillId="15" borderId="23" xfId="0" applyFont="1" applyFill="1" applyBorder="1" applyAlignment="1">
      <alignment horizontal="center" vertical="center"/>
    </xf>
    <xf numFmtId="0" fontId="116" fillId="20" borderId="70" xfId="0" applyFont="1" applyFill="1" applyBorder="1" applyAlignment="1">
      <alignment horizontal="center" vertical="center"/>
    </xf>
    <xf numFmtId="0" fontId="116" fillId="20" borderId="23" xfId="0" applyFont="1" applyFill="1" applyBorder="1" applyAlignment="1">
      <alignment horizontal="center" vertical="center"/>
    </xf>
    <xf numFmtId="0" fontId="116" fillId="20" borderId="24" xfId="0" applyFont="1" applyFill="1" applyBorder="1" applyAlignment="1">
      <alignment horizontal="center" vertical="center"/>
    </xf>
    <xf numFmtId="0" fontId="98" fillId="30" borderId="47" xfId="0" applyFont="1" applyFill="1" applyBorder="1" applyAlignment="1">
      <alignment horizontal="center"/>
    </xf>
    <xf numFmtId="0" fontId="98" fillId="30" borderId="45" xfId="0" applyFont="1" applyFill="1" applyBorder="1" applyAlignment="1">
      <alignment horizontal="center"/>
    </xf>
    <xf numFmtId="0" fontId="98" fillId="30" borderId="48" xfId="0" applyFont="1" applyFill="1" applyBorder="1" applyAlignment="1">
      <alignment horizontal="center"/>
    </xf>
    <xf numFmtId="0" fontId="98" fillId="31" borderId="49" xfId="0" applyFont="1" applyFill="1" applyBorder="1" applyAlignment="1">
      <alignment horizontal="center"/>
    </xf>
    <xf numFmtId="0" fontId="98" fillId="31" borderId="50" xfId="0" applyFont="1" applyFill="1" applyBorder="1" applyAlignment="1">
      <alignment horizontal="center"/>
    </xf>
    <xf numFmtId="0" fontId="98" fillId="31" borderId="51" xfId="0" applyFont="1" applyFill="1" applyBorder="1" applyAlignment="1">
      <alignment horizontal="center"/>
    </xf>
    <xf numFmtId="0" fontId="116" fillId="12" borderId="22" xfId="0" applyFont="1" applyFill="1" applyBorder="1" applyAlignment="1">
      <alignment horizontal="center" vertical="center"/>
    </xf>
    <xf numFmtId="0" fontId="116" fillId="12" borderId="23" xfId="0" applyFont="1" applyFill="1" applyBorder="1" applyAlignment="1">
      <alignment horizontal="center" vertical="center"/>
    </xf>
    <xf numFmtId="0" fontId="116" fillId="12" borderId="44" xfId="0" applyFont="1" applyFill="1" applyBorder="1" applyAlignment="1">
      <alignment horizontal="center" vertical="center"/>
    </xf>
    <xf numFmtId="0" fontId="116" fillId="13" borderId="70" xfId="0" applyFont="1" applyFill="1" applyBorder="1" applyAlignment="1">
      <alignment horizontal="center" vertical="center"/>
    </xf>
    <xf numFmtId="0" fontId="116" fillId="13" borderId="23" xfId="0" applyFont="1" applyFill="1" applyBorder="1" applyAlignment="1">
      <alignment horizontal="center" vertical="center"/>
    </xf>
    <xf numFmtId="0" fontId="116" fillId="13" borderId="24" xfId="0" applyFont="1" applyFill="1" applyBorder="1" applyAlignment="1">
      <alignment horizontal="center" vertical="center"/>
    </xf>
    <xf numFmtId="1" fontId="101" fillId="19" borderId="25" xfId="0" applyNumberFormat="1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/>
    </xf>
    <xf numFmtId="1" fontId="104" fillId="8" borderId="6" xfId="0" applyNumberFormat="1" applyFont="1" applyFill="1" applyBorder="1" applyAlignment="1">
      <alignment horizontal="center"/>
    </xf>
    <xf numFmtId="1" fontId="104" fillId="8" borderId="26" xfId="0" applyNumberFormat="1" applyFont="1" applyFill="1" applyBorder="1" applyAlignment="1">
      <alignment horizontal="center"/>
    </xf>
    <xf numFmtId="0" fontId="165" fillId="63" borderId="45" xfId="0" applyFont="1" applyFill="1" applyBorder="1" applyAlignment="1">
      <alignment horizontal="center"/>
    </xf>
    <xf numFmtId="0" fontId="106" fillId="34" borderId="23" xfId="0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5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" fontId="98" fillId="7" borderId="22" xfId="0" applyNumberFormat="1" applyFont="1" applyFill="1" applyBorder="1" applyAlignment="1">
      <alignment horizontal="center" vertical="center"/>
    </xf>
    <xf numFmtId="1" fontId="98" fillId="7" borderId="23" xfId="0" applyNumberFormat="1" applyFont="1" applyFill="1" applyBorder="1" applyAlignment="1">
      <alignment horizontal="center" vertical="center"/>
    </xf>
    <xf numFmtId="1" fontId="98" fillId="7" borderId="24" xfId="0" applyNumberFormat="1" applyFont="1" applyFill="1" applyBorder="1" applyAlignment="1">
      <alignment horizontal="center" vertical="center"/>
    </xf>
    <xf numFmtId="1" fontId="98" fillId="7" borderId="9" xfId="0" applyNumberFormat="1" applyFont="1" applyFill="1" applyBorder="1" applyAlignment="1">
      <alignment horizontal="center" vertical="center"/>
    </xf>
    <xf numFmtId="1" fontId="98" fillId="7" borderId="0" xfId="0" applyNumberFormat="1" applyFont="1" applyFill="1" applyBorder="1" applyAlignment="1">
      <alignment horizontal="center" vertical="center"/>
    </xf>
    <xf numFmtId="1" fontId="98" fillId="7" borderId="1" xfId="0" applyNumberFormat="1" applyFont="1" applyFill="1" applyBorder="1" applyAlignment="1">
      <alignment horizontal="center" vertical="center"/>
    </xf>
    <xf numFmtId="1" fontId="98" fillId="7" borderId="52" xfId="0" applyNumberFormat="1" applyFont="1" applyFill="1" applyBorder="1" applyAlignment="1">
      <alignment horizontal="center" vertical="center"/>
    </xf>
    <xf numFmtId="1" fontId="98" fillId="7" borderId="5" xfId="0" applyNumberFormat="1" applyFont="1" applyFill="1" applyBorder="1" applyAlignment="1">
      <alignment horizontal="center" vertical="center"/>
    </xf>
    <xf numFmtId="1" fontId="98" fillId="7" borderId="73" xfId="0" applyNumberFormat="1" applyFont="1" applyFill="1" applyBorder="1" applyAlignment="1">
      <alignment horizontal="center" vertical="center"/>
    </xf>
    <xf numFmtId="0" fontId="98" fillId="35" borderId="47" xfId="0" applyFont="1" applyFill="1" applyBorder="1" applyAlignment="1">
      <alignment horizontal="center"/>
    </xf>
    <xf numFmtId="0" fontId="98" fillId="35" borderId="45" xfId="0" applyFont="1" applyFill="1" applyBorder="1" applyAlignment="1">
      <alignment horizontal="center"/>
    </xf>
    <xf numFmtId="0" fontId="98" fillId="35" borderId="48" xfId="0" applyFont="1" applyFill="1" applyBorder="1" applyAlignment="1">
      <alignment horizontal="center"/>
    </xf>
    <xf numFmtId="1" fontId="134" fillId="33" borderId="25" xfId="0" applyNumberFormat="1" applyFont="1" applyFill="1" applyBorder="1" applyAlignment="1">
      <alignment horizontal="center"/>
    </xf>
    <xf numFmtId="1" fontId="134" fillId="33" borderId="6" xfId="0" applyNumberFormat="1" applyFont="1" applyFill="1" applyBorder="1" applyAlignment="1">
      <alignment horizontal="center"/>
    </xf>
    <xf numFmtId="1" fontId="134" fillId="33" borderId="26" xfId="0" applyNumberFormat="1" applyFont="1" applyFill="1" applyBorder="1" applyAlignment="1">
      <alignment horizontal="center"/>
    </xf>
    <xf numFmtId="1" fontId="101" fillId="60" borderId="25" xfId="0" applyNumberFormat="1" applyFont="1" applyFill="1" applyBorder="1" applyAlignment="1">
      <alignment horizontal="center"/>
    </xf>
    <xf numFmtId="1" fontId="101" fillId="60" borderId="6" xfId="0" applyNumberFormat="1" applyFont="1" applyFill="1" applyBorder="1" applyAlignment="1">
      <alignment horizontal="center"/>
    </xf>
    <xf numFmtId="1" fontId="101" fillId="60" borderId="26" xfId="0" applyNumberFormat="1" applyFont="1" applyFill="1" applyBorder="1" applyAlignment="1">
      <alignment horizontal="center"/>
    </xf>
    <xf numFmtId="1" fontId="121" fillId="64" borderId="25" xfId="0" applyNumberFormat="1" applyFont="1" applyFill="1" applyBorder="1" applyAlignment="1">
      <alignment horizontal="center"/>
    </xf>
    <xf numFmtId="1" fontId="121" fillId="64" borderId="6" xfId="0" applyNumberFormat="1" applyFont="1" applyFill="1" applyBorder="1" applyAlignment="1">
      <alignment horizontal="center"/>
    </xf>
    <xf numFmtId="1" fontId="121" fillId="64" borderId="26" xfId="0" applyNumberFormat="1" applyFont="1" applyFill="1" applyBorder="1" applyAlignment="1">
      <alignment horizontal="center"/>
    </xf>
    <xf numFmtId="1" fontId="101" fillId="60" borderId="42" xfId="0" applyNumberFormat="1" applyFont="1" applyFill="1" applyBorder="1" applyAlignment="1">
      <alignment horizontal="center"/>
    </xf>
    <xf numFmtId="0" fontId="121" fillId="64" borderId="52" xfId="0" applyFont="1" applyFill="1" applyBorder="1" applyAlignment="1">
      <alignment horizontal="center"/>
    </xf>
    <xf numFmtId="0" fontId="121" fillId="64" borderId="5" xfId="0" applyFont="1" applyFill="1" applyBorder="1" applyAlignment="1">
      <alignment horizontal="center"/>
    </xf>
    <xf numFmtId="0" fontId="129" fillId="22" borderId="70" xfId="0" applyFont="1" applyFill="1" applyBorder="1" applyAlignment="1">
      <alignment horizontal="center" vertical="center"/>
    </xf>
    <xf numFmtId="0" fontId="129" fillId="22" borderId="23" xfId="0" applyFont="1" applyFill="1" applyBorder="1" applyAlignment="1">
      <alignment horizontal="center" vertical="center"/>
    </xf>
    <xf numFmtId="0" fontId="129" fillId="22" borderId="24" xfId="0" applyFont="1" applyFill="1" applyBorder="1" applyAlignment="1">
      <alignment horizontal="center" vertical="center"/>
    </xf>
    <xf numFmtId="0" fontId="103" fillId="22" borderId="20" xfId="0" applyFont="1" applyFill="1" applyBorder="1" applyAlignment="1">
      <alignment horizontal="center" vertical="center"/>
    </xf>
    <xf numFmtId="0" fontId="103" fillId="22" borderId="0" xfId="0" applyFont="1" applyFill="1" applyBorder="1" applyAlignment="1">
      <alignment horizontal="center" vertical="center"/>
    </xf>
    <xf numFmtId="0" fontId="103" fillId="22" borderId="1" xfId="0" applyFont="1" applyFill="1" applyBorder="1" applyAlignment="1">
      <alignment horizontal="center" vertical="center"/>
    </xf>
    <xf numFmtId="0" fontId="116" fillId="4" borderId="0" xfId="0" applyFont="1" applyFill="1" applyAlignment="1">
      <alignment horizontal="center" vertical="center"/>
    </xf>
    <xf numFmtId="0" fontId="103" fillId="4" borderId="0" xfId="0" applyFont="1" applyFill="1" applyAlignment="1">
      <alignment horizontal="center" vertical="center"/>
    </xf>
    <xf numFmtId="0" fontId="103" fillId="21" borderId="20" xfId="0" applyFont="1" applyFill="1" applyBorder="1" applyAlignment="1">
      <alignment horizontal="center" vertical="center"/>
    </xf>
    <xf numFmtId="0" fontId="103" fillId="21" borderId="0" xfId="0" applyFont="1" applyFill="1" applyBorder="1" applyAlignment="1">
      <alignment horizontal="center" vertical="center"/>
    </xf>
    <xf numFmtId="0" fontId="129" fillId="21" borderId="70" xfId="0" applyFont="1" applyFill="1" applyBorder="1" applyAlignment="1">
      <alignment horizontal="center" vertical="center"/>
    </xf>
    <xf numFmtId="0" fontId="129" fillId="21" borderId="23" xfId="0" applyFont="1" applyFill="1" applyBorder="1" applyAlignment="1">
      <alignment horizontal="center" vertical="center"/>
    </xf>
    <xf numFmtId="1" fontId="103" fillId="62" borderId="8" xfId="0" applyNumberFormat="1" applyFont="1" applyFill="1" applyBorder="1" applyAlignment="1">
      <alignment horizontal="center" vertical="center" wrapText="1"/>
    </xf>
    <xf numFmtId="1" fontId="103" fillId="62" borderId="5" xfId="0" applyNumberFormat="1" applyFont="1" applyFill="1" applyBorder="1" applyAlignment="1">
      <alignment horizontal="center" vertical="center" wrapText="1"/>
    </xf>
    <xf numFmtId="1" fontId="103" fillId="62" borderId="10" xfId="0" applyNumberFormat="1" applyFont="1" applyFill="1" applyBorder="1" applyAlignment="1">
      <alignment horizontal="center" vertical="center" wrapText="1"/>
    </xf>
    <xf numFmtId="0" fontId="101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3" fillId="62" borderId="25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/>
    </xf>
    <xf numFmtId="0" fontId="103" fillId="62" borderId="6" xfId="0" applyFont="1" applyFill="1" applyBorder="1" applyAlignment="1">
      <alignment horizontal="center" vertical="center"/>
    </xf>
    <xf numFmtId="1" fontId="101" fillId="0" borderId="20" xfId="0" applyNumberFormat="1" applyFont="1" applyFill="1" applyBorder="1" applyAlignment="1">
      <alignment horizontal="center"/>
    </xf>
    <xf numFmtId="1" fontId="10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8" fillId="0" borderId="8" xfId="0" applyNumberFormat="1" applyFont="1" applyFill="1" applyBorder="1" applyAlignment="1">
      <alignment horizontal="center" vertical="center"/>
    </xf>
    <xf numFmtId="1" fontId="108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7" fillId="65" borderId="25" xfId="0" quotePrefix="1" applyNumberFormat="1" applyFont="1" applyFill="1" applyBorder="1" applyAlignment="1">
      <alignment horizontal="center"/>
    </xf>
    <xf numFmtId="0" fontId="103" fillId="65" borderId="6" xfId="0" applyFont="1" applyFill="1" applyBorder="1" applyAlignment="1">
      <alignment horizontal="center"/>
    </xf>
    <xf numFmtId="0" fontId="103" fillId="65" borderId="26" xfId="0" applyFont="1" applyFill="1" applyBorder="1" applyAlignment="1">
      <alignment horizontal="center"/>
    </xf>
    <xf numFmtId="0" fontId="121" fillId="64" borderId="12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7" fontId="116" fillId="65" borderId="25" xfId="0" applyNumberFormat="1" applyFont="1" applyFill="1" applyBorder="1" applyAlignment="1">
      <alignment horizontal="center"/>
    </xf>
    <xf numFmtId="17" fontId="116" fillId="65" borderId="6" xfId="0" applyNumberFormat="1" applyFont="1" applyFill="1" applyBorder="1" applyAlignment="1">
      <alignment horizontal="center"/>
    </xf>
    <xf numFmtId="17" fontId="116" fillId="65" borderId="26" xfId="0" applyNumberFormat="1" applyFont="1" applyFill="1" applyBorder="1" applyAlignment="1">
      <alignment horizontal="center"/>
    </xf>
    <xf numFmtId="17" fontId="177" fillId="65" borderId="8" xfId="0" quotePrefix="1" applyNumberFormat="1" applyFont="1" applyFill="1" applyBorder="1" applyAlignment="1">
      <alignment horizontal="center"/>
    </xf>
    <xf numFmtId="17" fontId="177" fillId="65" borderId="5" xfId="0" quotePrefix="1" applyNumberFormat="1" applyFont="1" applyFill="1" applyBorder="1" applyAlignment="1">
      <alignment horizontal="center"/>
    </xf>
    <xf numFmtId="1" fontId="103" fillId="62" borderId="12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 wrapText="1"/>
    </xf>
    <xf numFmtId="0" fontId="103" fillId="62" borderId="6" xfId="0" applyFont="1" applyFill="1" applyBorder="1" applyAlignment="1">
      <alignment horizontal="center" vertical="center" wrapText="1"/>
    </xf>
    <xf numFmtId="1" fontId="116" fillId="62" borderId="25" xfId="0" applyNumberFormat="1" applyFont="1" applyFill="1" applyBorder="1" applyAlignment="1">
      <alignment horizontal="center" vertical="center"/>
    </xf>
    <xf numFmtId="1" fontId="116" fillId="62" borderId="6" xfId="0" applyNumberFormat="1" applyFont="1" applyFill="1" applyBorder="1" applyAlignment="1">
      <alignment horizontal="center" vertical="center"/>
    </xf>
    <xf numFmtId="1" fontId="101" fillId="0" borderId="5" xfId="0" applyNumberFormat="1" applyFont="1" applyFill="1" applyBorder="1" applyAlignment="1">
      <alignment horizontal="center" vertical="center"/>
    </xf>
    <xf numFmtId="17" fontId="177" fillId="65" borderId="6" xfId="0" quotePrefix="1" applyNumberFormat="1" applyFont="1" applyFill="1" applyBorder="1" applyAlignment="1">
      <alignment horizontal="center"/>
    </xf>
    <xf numFmtId="17" fontId="177" fillId="65" borderId="26" xfId="0" quotePrefix="1" applyNumberFormat="1" applyFont="1" applyFill="1" applyBorder="1" applyAlignment="1">
      <alignment horizontal="center"/>
    </xf>
    <xf numFmtId="1" fontId="108" fillId="28" borderId="5" xfId="0" applyNumberFormat="1" applyFont="1" applyFill="1" applyBorder="1" applyAlignment="1">
      <alignment horizontal="center" vertical="center"/>
    </xf>
    <xf numFmtId="0" fontId="128" fillId="4" borderId="0" xfId="0" applyFont="1" applyFill="1" applyAlignment="1">
      <alignment horizontal="left" vertical="center" wrapText="1"/>
    </xf>
    <xf numFmtId="17" fontId="177" fillId="65" borderId="25" xfId="0" quotePrefix="1" applyNumberFormat="1" applyFont="1" applyFill="1" applyBorder="1" applyAlignment="1">
      <alignment horizontal="center" wrapText="1"/>
    </xf>
    <xf numFmtId="0" fontId="103" fillId="65" borderId="6" xfId="0" applyFont="1" applyFill="1" applyBorder="1" applyAlignment="1">
      <alignment horizontal="center" wrapText="1"/>
    </xf>
    <xf numFmtId="17" fontId="177" fillId="65" borderId="19" xfId="0" quotePrefix="1" applyNumberFormat="1" applyFont="1" applyFill="1" applyBorder="1" applyAlignment="1">
      <alignment horizontal="center" wrapText="1"/>
    </xf>
    <xf numFmtId="0" fontId="103" fillId="65" borderId="43" xfId="0" applyFont="1" applyFill="1" applyBorder="1" applyAlignment="1">
      <alignment horizontal="center" wrapText="1"/>
    </xf>
    <xf numFmtId="0" fontId="10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7" fillId="0" borderId="0" xfId="0" applyFont="1" applyAlignment="1">
      <alignment horizontal="left" vertical="center" wrapText="1"/>
    </xf>
    <xf numFmtId="0" fontId="128" fillId="4" borderId="0" xfId="0" applyFont="1" applyFill="1" applyAlignment="1">
      <alignment horizontal="center" vertical="center" wrapText="1"/>
    </xf>
    <xf numFmtId="0" fontId="157" fillId="0" borderId="0" xfId="0" applyFont="1" applyAlignment="1">
      <alignment horizontal="center" vertical="center" wrapText="1"/>
    </xf>
    <xf numFmtId="0" fontId="98" fillId="36" borderId="17" xfId="0" applyFont="1" applyFill="1" applyBorder="1" applyAlignment="1">
      <alignment horizontal="center" vertical="center" wrapText="1"/>
    </xf>
    <xf numFmtId="0" fontId="98" fillId="37" borderId="25" xfId="0" applyFont="1" applyFill="1" applyBorder="1" applyAlignment="1">
      <alignment horizontal="center" vertical="center" wrapText="1"/>
    </xf>
    <xf numFmtId="0" fontId="98" fillId="37" borderId="6" xfId="0" applyFont="1" applyFill="1" applyBorder="1" applyAlignment="1">
      <alignment horizontal="center" vertical="center" wrapText="1"/>
    </xf>
    <xf numFmtId="0" fontId="98" fillId="37" borderId="26" xfId="0" applyFont="1" applyFill="1" applyBorder="1" applyAlignment="1">
      <alignment horizontal="center" vertical="center" wrapText="1"/>
    </xf>
    <xf numFmtId="0" fontId="98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32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0" xfId="54272" xr:uid="{176D8123-E094-48EE-8732-72BC028B16E3}"/>
    <cellStyle name="Normal 2 61" xfId="54302" xr:uid="{B5D12282-39D1-4FD7-A47A-BD7627086059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0" defaultTableStyle="TableStyleMedium2" defaultPivotStyle="PivotStyleLight16"/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PCR: Yac. EL MEDANITO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003366"/>
                </a:solidFill>
                <a:latin typeface="Arial"/>
                <a:cs typeface="Arial"/>
              </a:rPr>
              <a:t>Inyección de Gas - m3/d (a 9300 kcal)  en el PM 470 -TGS </a:t>
            </a:r>
          </a:p>
        </c:rich>
      </c:tx>
      <c:layout>
        <c:manualLayout>
          <c:xMode val="edge"/>
          <c:yMode val="edge"/>
          <c:x val="0.32965936478648628"/>
          <c:y val="3.36700194354900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99282936348284"/>
          <c:y val="0.16155007726837867"/>
          <c:w val="0.81663326653307233"/>
          <c:h val="0.69865319865320064"/>
        </c:manualLayout>
      </c:layout>
      <c:lineChart>
        <c:grouping val="standard"/>
        <c:varyColors val="0"/>
        <c:ser>
          <c:idx val="0"/>
          <c:order val="0"/>
          <c:tx>
            <c:v>Medanito: gas inyectado a TGS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Prodiarias!$E$11:$E$41</c:f>
              <c:numCache>
                <c:formatCode>#,##0</c:formatCode>
                <c:ptCount val="31"/>
                <c:pt idx="0">
                  <c:v>380912</c:v>
                </c:pt>
                <c:pt idx="1">
                  <c:v>387666</c:v>
                </c:pt>
                <c:pt idx="2">
                  <c:v>392692</c:v>
                </c:pt>
                <c:pt idx="3">
                  <c:v>399604</c:v>
                </c:pt>
                <c:pt idx="4">
                  <c:v>393468</c:v>
                </c:pt>
                <c:pt idx="5">
                  <c:v>393187</c:v>
                </c:pt>
                <c:pt idx="6">
                  <c:v>392702</c:v>
                </c:pt>
                <c:pt idx="7">
                  <c:v>391006</c:v>
                </c:pt>
                <c:pt idx="8">
                  <c:v>378110</c:v>
                </c:pt>
                <c:pt idx="9">
                  <c:v>379948</c:v>
                </c:pt>
                <c:pt idx="10">
                  <c:v>390121</c:v>
                </c:pt>
                <c:pt idx="11">
                  <c:v>390643</c:v>
                </c:pt>
                <c:pt idx="12">
                  <c:v>387446</c:v>
                </c:pt>
                <c:pt idx="13">
                  <c:v>364334</c:v>
                </c:pt>
                <c:pt idx="14">
                  <c:v>380333</c:v>
                </c:pt>
                <c:pt idx="15">
                  <c:v>376519</c:v>
                </c:pt>
                <c:pt idx="16">
                  <c:v>390741</c:v>
                </c:pt>
                <c:pt idx="17">
                  <c:v>377530</c:v>
                </c:pt>
                <c:pt idx="18">
                  <c:v>379311</c:v>
                </c:pt>
                <c:pt idx="19">
                  <c:v>375199</c:v>
                </c:pt>
                <c:pt idx="20">
                  <c:v>378743</c:v>
                </c:pt>
                <c:pt idx="21">
                  <c:v>380326</c:v>
                </c:pt>
                <c:pt idx="22">
                  <c:v>377965</c:v>
                </c:pt>
                <c:pt idx="23">
                  <c:v>378409</c:v>
                </c:pt>
                <c:pt idx="24">
                  <c:v>369445</c:v>
                </c:pt>
                <c:pt idx="25">
                  <c:v>375788</c:v>
                </c:pt>
                <c:pt idx="26">
                  <c:v>371662</c:v>
                </c:pt>
                <c:pt idx="27">
                  <c:v>384703</c:v>
                </c:pt>
                <c:pt idx="28">
                  <c:v>379701</c:v>
                </c:pt>
                <c:pt idx="29">
                  <c:v>370908</c:v>
                </c:pt>
                <c:pt idx="30">
                  <c:v>379870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1-4B91-9A94-43D383B9E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73152"/>
        <c:axId val="137005312"/>
      </c:lineChart>
      <c:catAx>
        <c:axId val="1218731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AR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43783747058865607"/>
              <c:y val="0.9031656948921650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00531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7005312"/>
        <c:scaling>
          <c:orientation val="minMax"/>
          <c:max val="9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243100402667E-2"/>
              <c:y val="0.4797980118257031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1873152"/>
        <c:crosses val="autoZero"/>
        <c:crossBetween val="between"/>
        <c:majorUnit val="100000"/>
        <c:minorUnit val="50000"/>
      </c:valAx>
      <c:spPr>
        <a:solidFill>
          <a:srgbClr val="FFFFDD"/>
        </a:solidFill>
        <a:ln w="3175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2110894176375073"/>
          <c:y val="0.90702695720081972"/>
          <c:w val="0.22545087858568136"/>
          <c:h val="5.37398932515987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1100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PCR: Yac. EL MEDANITO y Yac. EL SOSNEADO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0" i="0" u="none" strike="noStrike" baseline="0">
              <a:solidFill>
                <a:srgbClr val="333399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Producción  de  Petróleo  Diaria</a:t>
            </a:r>
          </a:p>
        </c:rich>
      </c:tx>
      <c:layout>
        <c:manualLayout>
          <c:xMode val="edge"/>
          <c:yMode val="edge"/>
          <c:x val="0.3410701476884927"/>
          <c:y val="2.86854968816971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538269238213727E-2"/>
          <c:y val="0.13912017072632279"/>
          <c:w val="0.8613553762802626"/>
          <c:h val="0.73354409203522464"/>
        </c:manualLayout>
      </c:layout>
      <c:lineChart>
        <c:grouping val="standard"/>
        <c:varyColors val="0"/>
        <c:ser>
          <c:idx val="0"/>
          <c:order val="0"/>
          <c:tx>
            <c:v>Medanito: petróleo</c:v>
          </c:tx>
          <c:spPr>
            <a:ln w="12700">
              <a:solidFill>
                <a:schemeClr val="accent5">
                  <a:lumMod val="50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4">
                  <a:lumMod val="50000"/>
                </a:schemeClr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611.35</c:v>
                </c:pt>
                <c:pt idx="1">
                  <c:v>560.1</c:v>
                </c:pt>
                <c:pt idx="2">
                  <c:v>469.08</c:v>
                </c:pt>
                <c:pt idx="3">
                  <c:v>638.63</c:v>
                </c:pt>
                <c:pt idx="4">
                  <c:v>567.14</c:v>
                </c:pt>
                <c:pt idx="5">
                  <c:v>615.24</c:v>
                </c:pt>
                <c:pt idx="6">
                  <c:v>597.29</c:v>
                </c:pt>
                <c:pt idx="7">
                  <c:v>594.58000000000004</c:v>
                </c:pt>
                <c:pt idx="8">
                  <c:v>613.27</c:v>
                </c:pt>
                <c:pt idx="9">
                  <c:v>582.33000000000004</c:v>
                </c:pt>
                <c:pt idx="10">
                  <c:v>603.58000000000004</c:v>
                </c:pt>
                <c:pt idx="11">
                  <c:v>566.09</c:v>
                </c:pt>
                <c:pt idx="12">
                  <c:v>633.32000000000005</c:v>
                </c:pt>
                <c:pt idx="13">
                  <c:v>602.87</c:v>
                </c:pt>
                <c:pt idx="14">
                  <c:v>599.9</c:v>
                </c:pt>
                <c:pt idx="15">
                  <c:v>611.32000000000005</c:v>
                </c:pt>
                <c:pt idx="16">
                  <c:v>621.64</c:v>
                </c:pt>
                <c:pt idx="17">
                  <c:v>596.54</c:v>
                </c:pt>
                <c:pt idx="18">
                  <c:v>598.05999999999995</c:v>
                </c:pt>
                <c:pt idx="19">
                  <c:v>612.17999999999995</c:v>
                </c:pt>
                <c:pt idx="20">
                  <c:v>551.63</c:v>
                </c:pt>
                <c:pt idx="21">
                  <c:v>594.79</c:v>
                </c:pt>
                <c:pt idx="22">
                  <c:v>596</c:v>
                </c:pt>
                <c:pt idx="23">
                  <c:v>631.13</c:v>
                </c:pt>
                <c:pt idx="24">
                  <c:v>634.51</c:v>
                </c:pt>
                <c:pt idx="25">
                  <c:v>604.9</c:v>
                </c:pt>
                <c:pt idx="26">
                  <c:v>611.48</c:v>
                </c:pt>
                <c:pt idx="27">
                  <c:v>621.82000000000005</c:v>
                </c:pt>
                <c:pt idx="28">
                  <c:v>623.86</c:v>
                </c:pt>
                <c:pt idx="29">
                  <c:v>634.28</c:v>
                </c:pt>
                <c:pt idx="30">
                  <c:v>637.96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9-4D9F-AEA7-F96E7881A25D}"/>
            </c:ext>
          </c:extLst>
        </c:ser>
        <c:ser>
          <c:idx val="1"/>
          <c:order val="1"/>
          <c:tx>
            <c:v>Sosneado: petróleo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4"/>
            <c:spPr>
              <a:solidFill>
                <a:schemeClr val="bg2">
                  <a:lumMod val="10000"/>
                </a:schemeClr>
              </a:solidFill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178.6</c:v>
                </c:pt>
                <c:pt idx="1">
                  <c:v>170.1</c:v>
                </c:pt>
                <c:pt idx="2">
                  <c:v>166.3</c:v>
                </c:pt>
                <c:pt idx="3">
                  <c:v>165.3</c:v>
                </c:pt>
                <c:pt idx="4">
                  <c:v>157.9</c:v>
                </c:pt>
                <c:pt idx="5">
                  <c:v>165.3</c:v>
                </c:pt>
                <c:pt idx="6">
                  <c:v>169.2</c:v>
                </c:pt>
                <c:pt idx="7">
                  <c:v>170.1</c:v>
                </c:pt>
                <c:pt idx="8">
                  <c:v>171.4</c:v>
                </c:pt>
                <c:pt idx="9">
                  <c:v>168.9</c:v>
                </c:pt>
                <c:pt idx="10">
                  <c:v>165.3</c:v>
                </c:pt>
                <c:pt idx="11">
                  <c:v>167.8</c:v>
                </c:pt>
                <c:pt idx="12">
                  <c:v>167</c:v>
                </c:pt>
                <c:pt idx="13">
                  <c:v>167.6</c:v>
                </c:pt>
                <c:pt idx="14">
                  <c:v>156.19999999999999</c:v>
                </c:pt>
                <c:pt idx="15">
                  <c:v>162.52397916666675</c:v>
                </c:pt>
                <c:pt idx="16">
                  <c:v>162.5</c:v>
                </c:pt>
                <c:pt idx="17">
                  <c:v>163.9</c:v>
                </c:pt>
                <c:pt idx="18">
                  <c:v>164.6</c:v>
                </c:pt>
                <c:pt idx="19">
                  <c:v>164.3</c:v>
                </c:pt>
                <c:pt idx="20">
                  <c:v>167</c:v>
                </c:pt>
                <c:pt idx="21">
                  <c:v>165.8</c:v>
                </c:pt>
                <c:pt idx="22">
                  <c:v>167.7</c:v>
                </c:pt>
                <c:pt idx="23">
                  <c:v>167.3</c:v>
                </c:pt>
                <c:pt idx="24">
                  <c:v>167.7</c:v>
                </c:pt>
                <c:pt idx="25">
                  <c:v>167.8</c:v>
                </c:pt>
                <c:pt idx="26">
                  <c:v>167.7</c:v>
                </c:pt>
                <c:pt idx="27">
                  <c:v>165.3</c:v>
                </c:pt>
                <c:pt idx="28">
                  <c:v>165.6</c:v>
                </c:pt>
                <c:pt idx="29">
                  <c:v>165.8</c:v>
                </c:pt>
                <c:pt idx="30">
                  <c:v>165.3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9-4D9F-AEA7-F96E7881A25D}"/>
            </c:ext>
          </c:extLst>
        </c:ser>
        <c:ser>
          <c:idx val="2"/>
          <c:order val="2"/>
          <c:tx>
            <c:v>Medanito: petróleo</c:v>
          </c:tx>
          <c:spPr>
            <a:ln w="12700">
              <a:solidFill>
                <a:schemeClr val="accent2">
                  <a:lumMod val="50000"/>
                </a:schemeClr>
              </a:solidFill>
              <a:prstDash val="solid"/>
            </a:ln>
          </c:spPr>
          <c:marker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accent5">
                    <a:lumMod val="50000"/>
                  </a:schemeClr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611.35</c:v>
                </c:pt>
                <c:pt idx="1">
                  <c:v>560.1</c:v>
                </c:pt>
                <c:pt idx="2">
                  <c:v>469.08</c:v>
                </c:pt>
                <c:pt idx="3">
                  <c:v>638.63</c:v>
                </c:pt>
                <c:pt idx="4">
                  <c:v>567.14</c:v>
                </c:pt>
                <c:pt idx="5">
                  <c:v>615.24</c:v>
                </c:pt>
                <c:pt idx="6">
                  <c:v>597.29</c:v>
                </c:pt>
                <c:pt idx="7">
                  <c:v>594.58000000000004</c:v>
                </c:pt>
                <c:pt idx="8">
                  <c:v>613.27</c:v>
                </c:pt>
                <c:pt idx="9">
                  <c:v>582.33000000000004</c:v>
                </c:pt>
                <c:pt idx="10">
                  <c:v>603.58000000000004</c:v>
                </c:pt>
                <c:pt idx="11">
                  <c:v>566.09</c:v>
                </c:pt>
                <c:pt idx="12">
                  <c:v>633.32000000000005</c:v>
                </c:pt>
                <c:pt idx="13">
                  <c:v>602.87</c:v>
                </c:pt>
                <c:pt idx="14">
                  <c:v>599.9</c:v>
                </c:pt>
                <c:pt idx="15">
                  <c:v>611.32000000000005</c:v>
                </c:pt>
                <c:pt idx="16">
                  <c:v>621.64</c:v>
                </c:pt>
                <c:pt idx="17">
                  <c:v>596.54</c:v>
                </c:pt>
                <c:pt idx="18">
                  <c:v>598.05999999999995</c:v>
                </c:pt>
                <c:pt idx="19">
                  <c:v>612.17999999999995</c:v>
                </c:pt>
                <c:pt idx="20">
                  <c:v>551.63</c:v>
                </c:pt>
                <c:pt idx="21">
                  <c:v>594.79</c:v>
                </c:pt>
                <c:pt idx="22">
                  <c:v>596</c:v>
                </c:pt>
                <c:pt idx="23">
                  <c:v>631.13</c:v>
                </c:pt>
                <c:pt idx="24">
                  <c:v>634.51</c:v>
                </c:pt>
                <c:pt idx="25">
                  <c:v>604.9</c:v>
                </c:pt>
                <c:pt idx="26">
                  <c:v>611.48</c:v>
                </c:pt>
                <c:pt idx="27">
                  <c:v>621.82000000000005</c:v>
                </c:pt>
                <c:pt idx="28">
                  <c:v>623.86</c:v>
                </c:pt>
                <c:pt idx="29">
                  <c:v>634.28</c:v>
                </c:pt>
                <c:pt idx="30">
                  <c:v>637.96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59-4D9F-AEA7-F96E7881A25D}"/>
            </c:ext>
          </c:extLst>
        </c:ser>
        <c:ser>
          <c:idx val="3"/>
          <c:order val="3"/>
          <c:tx>
            <c:v>Sosneado: petróleo</c:v>
          </c:tx>
          <c:spPr>
            <a:ln w="12700">
              <a:solidFill>
                <a:schemeClr val="tx1"/>
              </a:solidFill>
            </a:ln>
          </c:spP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178.6</c:v>
                </c:pt>
                <c:pt idx="1">
                  <c:v>170.1</c:v>
                </c:pt>
                <c:pt idx="2">
                  <c:v>166.3</c:v>
                </c:pt>
                <c:pt idx="3">
                  <c:v>165.3</c:v>
                </c:pt>
                <c:pt idx="4">
                  <c:v>157.9</c:v>
                </c:pt>
                <c:pt idx="5">
                  <c:v>165.3</c:v>
                </c:pt>
                <c:pt idx="6">
                  <c:v>169.2</c:v>
                </c:pt>
                <c:pt idx="7">
                  <c:v>170.1</c:v>
                </c:pt>
                <c:pt idx="8">
                  <c:v>171.4</c:v>
                </c:pt>
                <c:pt idx="9">
                  <c:v>168.9</c:v>
                </c:pt>
                <c:pt idx="10">
                  <c:v>165.3</c:v>
                </c:pt>
                <c:pt idx="11">
                  <c:v>167.8</c:v>
                </c:pt>
                <c:pt idx="12">
                  <c:v>167</c:v>
                </c:pt>
                <c:pt idx="13">
                  <c:v>167.6</c:v>
                </c:pt>
                <c:pt idx="14">
                  <c:v>156.19999999999999</c:v>
                </c:pt>
                <c:pt idx="15">
                  <c:v>162.52397916666675</c:v>
                </c:pt>
                <c:pt idx="16">
                  <c:v>162.5</c:v>
                </c:pt>
                <c:pt idx="17">
                  <c:v>163.9</c:v>
                </c:pt>
                <c:pt idx="18">
                  <c:v>164.6</c:v>
                </c:pt>
                <c:pt idx="19">
                  <c:v>164.3</c:v>
                </c:pt>
                <c:pt idx="20">
                  <c:v>167</c:v>
                </c:pt>
                <c:pt idx="21">
                  <c:v>165.8</c:v>
                </c:pt>
                <c:pt idx="22">
                  <c:v>167.7</c:v>
                </c:pt>
                <c:pt idx="23">
                  <c:v>167.3</c:v>
                </c:pt>
                <c:pt idx="24">
                  <c:v>167.7</c:v>
                </c:pt>
                <c:pt idx="25">
                  <c:v>167.8</c:v>
                </c:pt>
                <c:pt idx="26">
                  <c:v>167.7</c:v>
                </c:pt>
                <c:pt idx="27">
                  <c:v>165.3</c:v>
                </c:pt>
                <c:pt idx="28">
                  <c:v>165.6</c:v>
                </c:pt>
                <c:pt idx="29">
                  <c:v>165.8</c:v>
                </c:pt>
                <c:pt idx="30">
                  <c:v>165.3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59-4D9F-AEA7-F96E7881A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008"/>
        <c:axId val="1228800"/>
      </c:lineChart>
      <c:catAx>
        <c:axId val="12270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8800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228800"/>
        <c:scaling>
          <c:orientation val="minMax"/>
          <c:max val="1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19889566785E-2"/>
              <c:y val="0.4797979243420260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7008"/>
        <c:crosses val="autoZero"/>
        <c:crossBetween val="between"/>
        <c:majorUnit val="200"/>
        <c:minorUnit val="50"/>
      </c:valAx>
      <c:spPr>
        <a:solidFill>
          <a:srgbClr val="F8FAF4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>
      <a:solidFill>
        <a:schemeClr val="tx2">
          <a:lumMod val="75000"/>
        </a:schemeClr>
      </a:solidFill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4803149606299646" l="0.70866141732283972" r="0.70866141732283972" t="0.74803149606299646" header="0.31496062992126395" footer="0.31496062992126395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611.35</c:v>
                </c:pt>
                <c:pt idx="1">
                  <c:v>560.1</c:v>
                </c:pt>
                <c:pt idx="2">
                  <c:v>469.08</c:v>
                </c:pt>
                <c:pt idx="3">
                  <c:v>638.63</c:v>
                </c:pt>
                <c:pt idx="4">
                  <c:v>567.14</c:v>
                </c:pt>
                <c:pt idx="5">
                  <c:v>615.24</c:v>
                </c:pt>
                <c:pt idx="6">
                  <c:v>597.29</c:v>
                </c:pt>
                <c:pt idx="7">
                  <c:v>594.58000000000004</c:v>
                </c:pt>
                <c:pt idx="8">
                  <c:v>613.27</c:v>
                </c:pt>
                <c:pt idx="9">
                  <c:v>582.33000000000004</c:v>
                </c:pt>
                <c:pt idx="10">
                  <c:v>603.58000000000004</c:v>
                </c:pt>
                <c:pt idx="11">
                  <c:v>566.09</c:v>
                </c:pt>
                <c:pt idx="12">
                  <c:v>633.32000000000005</c:v>
                </c:pt>
                <c:pt idx="13">
                  <c:v>602.87</c:v>
                </c:pt>
                <c:pt idx="14">
                  <c:v>599.9</c:v>
                </c:pt>
                <c:pt idx="15">
                  <c:v>611.32000000000005</c:v>
                </c:pt>
                <c:pt idx="16">
                  <c:v>621.64</c:v>
                </c:pt>
                <c:pt idx="17">
                  <c:v>596.54</c:v>
                </c:pt>
                <c:pt idx="18">
                  <c:v>598.05999999999995</c:v>
                </c:pt>
                <c:pt idx="19">
                  <c:v>612.17999999999995</c:v>
                </c:pt>
                <c:pt idx="20">
                  <c:v>551.63</c:v>
                </c:pt>
                <c:pt idx="21">
                  <c:v>594.79</c:v>
                </c:pt>
                <c:pt idx="22">
                  <c:v>596</c:v>
                </c:pt>
                <c:pt idx="23">
                  <c:v>631.13</c:v>
                </c:pt>
                <c:pt idx="24">
                  <c:v>634.51</c:v>
                </c:pt>
                <c:pt idx="25">
                  <c:v>604.9</c:v>
                </c:pt>
                <c:pt idx="26">
                  <c:v>611.48</c:v>
                </c:pt>
                <c:pt idx="27">
                  <c:v>621.82000000000005</c:v>
                </c:pt>
                <c:pt idx="28">
                  <c:v>623.86</c:v>
                </c:pt>
                <c:pt idx="29">
                  <c:v>634.28</c:v>
                </c:pt>
                <c:pt idx="30">
                  <c:v>637.96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178.6</c:v>
                </c:pt>
                <c:pt idx="1">
                  <c:v>170.1</c:v>
                </c:pt>
                <c:pt idx="2">
                  <c:v>166.3</c:v>
                </c:pt>
                <c:pt idx="3">
                  <c:v>165.3</c:v>
                </c:pt>
                <c:pt idx="4">
                  <c:v>157.9</c:v>
                </c:pt>
                <c:pt idx="5">
                  <c:v>165.3</c:v>
                </c:pt>
                <c:pt idx="6">
                  <c:v>169.2</c:v>
                </c:pt>
                <c:pt idx="7">
                  <c:v>170.1</c:v>
                </c:pt>
                <c:pt idx="8">
                  <c:v>171.4</c:v>
                </c:pt>
                <c:pt idx="9">
                  <c:v>168.9</c:v>
                </c:pt>
                <c:pt idx="10">
                  <c:v>165.3</c:v>
                </c:pt>
                <c:pt idx="11">
                  <c:v>167.8</c:v>
                </c:pt>
                <c:pt idx="12">
                  <c:v>167</c:v>
                </c:pt>
                <c:pt idx="13">
                  <c:v>167.6</c:v>
                </c:pt>
                <c:pt idx="14">
                  <c:v>156.19999999999999</c:v>
                </c:pt>
                <c:pt idx="15">
                  <c:v>162.52397916666675</c:v>
                </c:pt>
                <c:pt idx="16">
                  <c:v>162.5</c:v>
                </c:pt>
                <c:pt idx="17">
                  <c:v>163.9</c:v>
                </c:pt>
                <c:pt idx="18">
                  <c:v>164.6</c:v>
                </c:pt>
                <c:pt idx="19">
                  <c:v>164.3</c:v>
                </c:pt>
                <c:pt idx="20">
                  <c:v>167</c:v>
                </c:pt>
                <c:pt idx="21">
                  <c:v>165.8</c:v>
                </c:pt>
                <c:pt idx="22">
                  <c:v>167.7</c:v>
                </c:pt>
                <c:pt idx="23">
                  <c:v>167.3</c:v>
                </c:pt>
                <c:pt idx="24">
                  <c:v>167.7</c:v>
                </c:pt>
                <c:pt idx="25">
                  <c:v>167.8</c:v>
                </c:pt>
                <c:pt idx="26">
                  <c:v>167.7</c:v>
                </c:pt>
                <c:pt idx="27">
                  <c:v>165.3</c:v>
                </c:pt>
                <c:pt idx="28">
                  <c:v>165.6</c:v>
                </c:pt>
                <c:pt idx="29">
                  <c:v>165.8</c:v>
                </c:pt>
                <c:pt idx="30">
                  <c:v>165.3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250000000000002"/>
          <c:y val="0.62289562289562328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Gráfico2">
    <tabColor indexed="43"/>
  </sheetPr>
  <sheetViews>
    <sheetView workbookViewId="0"/>
  </sheetViews>
  <pageMargins left="0.55118110236220474" right="0.62992125984251968" top="0.98425196850393704" bottom="0.98425196850393704" header="0" footer="0"/>
  <pageSetup paperSize="9" orientation="landscape" horizontalDpi="4294967295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99600" cy="5651500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409574</xdr:colOff>
      <xdr:row>0</xdr:row>
      <xdr:rowOff>9525</xdr:rowOff>
    </xdr:from>
    <xdr:to>
      <xdr:col>15</xdr:col>
      <xdr:colOff>619125</xdr:colOff>
      <xdr:row>43</xdr:row>
      <xdr:rowOff>28575</xdr:rowOff>
    </xdr:to>
    <xdr:graphicFrame macro="">
      <xdr:nvGraphicFramePr>
        <xdr:cNvPr id="3193" name="2 Gráfico">
          <a:extLst>
            <a:ext uri="{FF2B5EF4-FFF2-40B4-BE49-F238E27FC236}">
              <a16:creationId xmlns:a16="http://schemas.microsoft.com/office/drawing/2014/main" id="{00000000-0008-0000-0100-0000790C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0.9778</cdr:x>
      <cdr:y>0.91398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6498" y="6172429"/>
          <a:ext cx="9321428" cy="304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1100" b="1" i="0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11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  <a:r>
            <a:rPr lang="en-US" sz="1100" b="1" i="0" strike="noStrike">
              <a:solidFill>
                <a:srgbClr val="003366"/>
              </a:solidFill>
              <a:latin typeface="Arial"/>
              <a:cs typeface="Arial"/>
            </a:rPr>
            <a:t>.</a:t>
          </a:r>
          <a:endParaRPr lang="en-US" sz="11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0.07354</cdr:x>
      <cdr:y>0.93683</cdr:y>
    </cdr:from>
    <cdr:to>
      <cdr:x>0.98129</cdr:x>
      <cdr:y>0.95738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7213" y="6638924"/>
          <a:ext cx="9346671" cy="1456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B2:AP48"/>
  <sheetViews>
    <sheetView zoomScaleNormal="100" workbookViewId="0">
      <selection activeCell="E30" sqref="E30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:42" x14ac:dyDescent="0.25">
      <c r="B29">
        <v>622.91999999999996</v>
      </c>
      <c r="V29">
        <v>186.7</v>
      </c>
      <c r="AC29">
        <v>295.38</v>
      </c>
      <c r="AM29">
        <v>133.97</v>
      </c>
    </row>
    <row r="30" spans="2:42" x14ac:dyDescent="0.25">
      <c r="E30">
        <v>382990</v>
      </c>
      <c r="I30">
        <v>51574</v>
      </c>
      <c r="O30">
        <v>5016</v>
      </c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N66"/>
  <sheetViews>
    <sheetView tabSelected="1" zoomScaleNormal="100" workbookViewId="0">
      <pane xSplit="1" ySplit="10" topLeftCell="B11" activePane="bottomRight" state="frozen"/>
      <selection activeCell="N48" sqref="N48"/>
      <selection pane="topRight" activeCell="N48" sqref="N48"/>
      <selection pane="bottomLeft" activeCell="N48" sqref="N48"/>
      <selection pane="bottomRight" activeCell="BQ11" sqref="BQ11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2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</cols>
  <sheetData>
    <row r="1" spans="1:83" s="56" customFormat="1" ht="24" customHeight="1" thickBot="1" x14ac:dyDescent="0.4">
      <c r="A1" s="61"/>
      <c r="B1" s="322" t="s">
        <v>31</v>
      </c>
      <c r="C1" s="322"/>
      <c r="D1" s="322"/>
      <c r="E1" s="322"/>
      <c r="F1" s="322"/>
      <c r="G1" s="322"/>
      <c r="H1" s="322"/>
      <c r="I1" s="322"/>
      <c r="J1" s="322"/>
      <c r="K1" s="322"/>
      <c r="L1" s="322"/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322"/>
      <c r="X1" s="322"/>
      <c r="Y1" s="322"/>
      <c r="Z1" s="322"/>
      <c r="AA1" s="322"/>
      <c r="AB1" s="322"/>
      <c r="AC1" s="322"/>
      <c r="AD1" s="322"/>
      <c r="AE1" s="322"/>
      <c r="AF1" s="322"/>
      <c r="AG1" s="322"/>
      <c r="AH1" s="322"/>
      <c r="AI1" s="322"/>
      <c r="AJ1" s="322"/>
      <c r="AK1" s="322"/>
      <c r="AL1" s="322"/>
      <c r="AM1" s="322"/>
      <c r="AN1" s="322"/>
      <c r="AO1" s="322"/>
      <c r="AP1" s="261"/>
      <c r="AQ1" s="261"/>
      <c r="AR1" s="261"/>
      <c r="AS1" s="17"/>
      <c r="AT1" s="323" t="s">
        <v>32</v>
      </c>
      <c r="AU1" s="323"/>
      <c r="AV1" s="323"/>
      <c r="AW1" s="323"/>
      <c r="AX1" s="323"/>
      <c r="AY1" s="323"/>
      <c r="AZ1" s="323"/>
      <c r="BA1" s="62"/>
      <c r="BB1" s="299" t="s">
        <v>48</v>
      </c>
      <c r="BC1" s="299"/>
      <c r="BD1" s="299"/>
      <c r="BE1" s="299"/>
      <c r="BF1" s="299"/>
      <c r="BG1" s="300"/>
      <c r="BU1" s="63"/>
      <c r="BZ1" s="269"/>
    </row>
    <row r="2" spans="1:83" s="60" customFormat="1" ht="21" customHeight="1" thickBot="1" x14ac:dyDescent="0.4">
      <c r="A2" s="318" t="s">
        <v>29</v>
      </c>
      <c r="B2" s="319"/>
      <c r="C2" s="319"/>
      <c r="D2" s="319"/>
      <c r="E2" s="319"/>
      <c r="F2" s="319"/>
      <c r="G2" s="319"/>
      <c r="H2" s="17"/>
      <c r="I2" s="324" t="s">
        <v>29</v>
      </c>
      <c r="J2" s="325"/>
      <c r="K2" s="325"/>
      <c r="L2" s="325"/>
      <c r="M2" s="325"/>
      <c r="N2" s="325"/>
      <c r="O2" s="324" t="s">
        <v>29</v>
      </c>
      <c r="P2" s="325"/>
      <c r="Q2" s="325"/>
      <c r="R2" s="325"/>
      <c r="S2" s="325"/>
      <c r="T2" s="325"/>
      <c r="U2" s="17"/>
      <c r="V2" s="326" t="s">
        <v>18</v>
      </c>
      <c r="W2" s="327"/>
      <c r="X2" s="327"/>
      <c r="Y2" s="17"/>
      <c r="Z2" s="176"/>
      <c r="AA2" s="176"/>
      <c r="AB2" s="176"/>
      <c r="AC2" s="319" t="s">
        <v>29</v>
      </c>
      <c r="AD2" s="319"/>
      <c r="AE2" s="319"/>
      <c r="AF2" s="319"/>
      <c r="AG2" s="319"/>
      <c r="AH2" s="319"/>
      <c r="AI2" s="319"/>
      <c r="AJ2" s="319"/>
      <c r="AK2" s="319"/>
      <c r="AL2" s="17"/>
      <c r="AM2" s="24"/>
      <c r="AN2" s="24"/>
      <c r="AO2" s="24"/>
      <c r="AP2" s="24"/>
      <c r="AQ2" s="24"/>
      <c r="AR2" s="24"/>
      <c r="AS2" s="17"/>
      <c r="AT2" s="320" t="s">
        <v>18</v>
      </c>
      <c r="AU2" s="320"/>
      <c r="AV2" s="320"/>
      <c r="AW2" s="320"/>
      <c r="AX2" s="320"/>
      <c r="AY2" s="320"/>
      <c r="AZ2" s="321"/>
      <c r="BA2" s="57"/>
      <c r="BB2" s="320" t="s">
        <v>18</v>
      </c>
      <c r="BC2" s="320"/>
      <c r="BD2" s="320"/>
      <c r="BE2" s="320"/>
      <c r="BF2" s="320"/>
      <c r="BG2" s="321"/>
      <c r="BH2" s="58"/>
      <c r="BI2" s="309" t="s">
        <v>117</v>
      </c>
      <c r="BJ2" s="310"/>
      <c r="BK2" s="310"/>
      <c r="BL2" s="310"/>
      <c r="BM2" s="310"/>
      <c r="BN2" s="310"/>
      <c r="BO2" s="310"/>
      <c r="BP2" s="310"/>
      <c r="BQ2" s="310"/>
      <c r="BR2" s="310"/>
      <c r="BS2" s="310"/>
      <c r="BT2" s="311"/>
      <c r="BU2" s="59"/>
      <c r="BV2" s="306" t="s">
        <v>119</v>
      </c>
      <c r="BW2" s="307"/>
      <c r="BX2" s="307"/>
      <c r="BY2" s="307"/>
      <c r="BZ2" s="307"/>
      <c r="CA2" s="307"/>
      <c r="CB2" s="308"/>
    </row>
    <row r="3" spans="1:83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</row>
    <row r="4" spans="1:83" ht="20.25" customHeight="1" x14ac:dyDescent="0.35">
      <c r="A4" s="389" t="s">
        <v>91</v>
      </c>
      <c r="B4" s="371"/>
      <c r="C4" s="371"/>
      <c r="D4" s="371"/>
      <c r="E4" s="371"/>
      <c r="F4" s="371"/>
      <c r="G4" s="371"/>
      <c r="H4" s="34"/>
      <c r="I4" s="370" t="s">
        <v>92</v>
      </c>
      <c r="J4" s="371"/>
      <c r="K4" s="371"/>
      <c r="L4" s="371"/>
      <c r="M4" s="371"/>
      <c r="N4" s="371"/>
      <c r="O4" s="372"/>
      <c r="P4" s="372"/>
      <c r="Q4" s="372"/>
      <c r="R4" s="372"/>
      <c r="S4" s="372"/>
      <c r="T4" s="372"/>
      <c r="U4" s="34"/>
      <c r="V4" s="392" t="s">
        <v>26</v>
      </c>
      <c r="W4" s="393"/>
      <c r="X4" s="393"/>
      <c r="Y4" s="34"/>
      <c r="Z4" s="280" t="s">
        <v>36</v>
      </c>
      <c r="AA4" s="280"/>
      <c r="AB4" s="280"/>
      <c r="AC4" s="390" t="s">
        <v>93</v>
      </c>
      <c r="AD4" s="390"/>
      <c r="AE4" s="390"/>
      <c r="AF4" s="390"/>
      <c r="AG4" s="390"/>
      <c r="AH4" s="390"/>
      <c r="AI4" s="390"/>
      <c r="AJ4" s="390"/>
      <c r="AK4" s="391"/>
      <c r="AL4" s="17"/>
      <c r="AM4" s="390" t="s">
        <v>94</v>
      </c>
      <c r="AN4" s="390"/>
      <c r="AO4" s="390"/>
      <c r="AP4" s="390"/>
      <c r="AQ4" s="390"/>
      <c r="AR4" s="390"/>
      <c r="AS4" s="17"/>
      <c r="AT4" s="285"/>
      <c r="AU4" s="286"/>
      <c r="AV4" s="287"/>
      <c r="AW4" s="174"/>
      <c r="AX4" s="277"/>
      <c r="AY4" s="278"/>
      <c r="AZ4" s="279"/>
      <c r="BA4" s="175"/>
      <c r="BB4" s="285"/>
      <c r="BC4" s="286"/>
      <c r="BD4" s="286"/>
      <c r="BE4" s="286"/>
      <c r="BF4" s="286"/>
      <c r="BG4" s="287"/>
      <c r="BH4" s="3"/>
      <c r="BI4" s="189"/>
      <c r="BJ4" s="301"/>
      <c r="BK4" s="302"/>
      <c r="BL4" s="302"/>
      <c r="BM4" s="302"/>
      <c r="BN4" s="302"/>
      <c r="BO4" s="302"/>
      <c r="BP4" s="190"/>
      <c r="BQ4" s="303"/>
      <c r="BR4" s="304"/>
      <c r="BS4" s="305"/>
      <c r="BT4" s="69"/>
      <c r="BU4" s="15"/>
      <c r="BV4" s="312"/>
      <c r="BW4" s="313"/>
      <c r="BX4" s="314"/>
      <c r="BY4" s="206"/>
      <c r="BZ4" s="315"/>
      <c r="CA4" s="316"/>
      <c r="CB4" s="317"/>
    </row>
    <row r="5" spans="1:83" ht="12.75" customHeight="1" x14ac:dyDescent="0.35">
      <c r="A5" s="35"/>
      <c r="B5" s="374" t="s">
        <v>42</v>
      </c>
      <c r="C5" s="374"/>
      <c r="D5" s="374"/>
      <c r="E5" s="374"/>
      <c r="F5" s="374"/>
      <c r="G5" s="374"/>
      <c r="H5" s="34"/>
      <c r="I5" s="373" t="s">
        <v>42</v>
      </c>
      <c r="J5" s="374"/>
      <c r="K5" s="374"/>
      <c r="L5" s="374"/>
      <c r="M5" s="374"/>
      <c r="N5" s="374"/>
      <c r="O5" s="375"/>
      <c r="P5" s="375"/>
      <c r="Q5" s="375"/>
      <c r="R5" s="375"/>
      <c r="S5" s="375"/>
      <c r="T5" s="375"/>
      <c r="U5" s="34"/>
      <c r="V5" s="373" t="s">
        <v>43</v>
      </c>
      <c r="W5" s="374"/>
      <c r="X5" s="374"/>
      <c r="Y5" s="34"/>
      <c r="Z5" s="276" t="s">
        <v>44</v>
      </c>
      <c r="AA5" s="276"/>
      <c r="AB5" s="276"/>
      <c r="AC5" s="284" t="s">
        <v>42</v>
      </c>
      <c r="AD5" s="284"/>
      <c r="AE5" s="284"/>
      <c r="AF5" s="284"/>
      <c r="AG5" s="284"/>
      <c r="AH5" s="284"/>
      <c r="AI5" s="284"/>
      <c r="AJ5" s="284"/>
      <c r="AK5" s="284"/>
      <c r="AL5" s="17"/>
      <c r="AM5" s="374" t="s">
        <v>42</v>
      </c>
      <c r="AN5" s="374"/>
      <c r="AO5" s="374"/>
      <c r="AP5" s="374"/>
      <c r="AQ5" s="374"/>
      <c r="AR5" s="374"/>
      <c r="AS5" s="17"/>
      <c r="AT5" s="281" t="s">
        <v>30</v>
      </c>
      <c r="AU5" s="282"/>
      <c r="AV5" s="283"/>
      <c r="AW5" s="248"/>
      <c r="AX5" s="273" t="s">
        <v>40</v>
      </c>
      <c r="AY5" s="274"/>
      <c r="AZ5" s="275"/>
      <c r="BA5" s="249"/>
      <c r="BB5" s="281" t="s">
        <v>49</v>
      </c>
      <c r="BC5" s="282"/>
      <c r="BD5" s="282"/>
      <c r="BE5" s="282"/>
      <c r="BF5" s="282"/>
      <c r="BG5" s="283"/>
      <c r="BH5" s="3"/>
      <c r="BI5" s="115" t="s">
        <v>45</v>
      </c>
      <c r="BJ5" s="291" t="s">
        <v>19</v>
      </c>
      <c r="BK5" s="292"/>
      <c r="BL5" s="292"/>
      <c r="BM5" s="292"/>
      <c r="BN5" s="292"/>
      <c r="BO5" s="292"/>
      <c r="BP5" s="191"/>
      <c r="BQ5" s="293" t="s">
        <v>20</v>
      </c>
      <c r="BR5" s="294"/>
      <c r="BS5" s="295"/>
      <c r="BT5" s="70"/>
      <c r="BU5" s="15"/>
      <c r="BV5" s="296" t="s">
        <v>34</v>
      </c>
      <c r="BW5" s="297"/>
      <c r="BX5" s="298"/>
      <c r="BY5" s="207"/>
      <c r="BZ5" s="288" t="s">
        <v>35</v>
      </c>
      <c r="CA5" s="289"/>
      <c r="CB5" s="290"/>
    </row>
    <row r="6" spans="1:83" ht="11.25" customHeight="1" x14ac:dyDescent="0.35">
      <c r="A6" s="36"/>
      <c r="B6" s="394" t="s">
        <v>41</v>
      </c>
      <c r="C6" s="394"/>
      <c r="D6" s="394"/>
      <c r="E6" s="394"/>
      <c r="F6" s="394"/>
      <c r="G6" s="394"/>
      <c r="H6" s="16"/>
      <c r="I6" s="376" t="s">
        <v>109</v>
      </c>
      <c r="J6" s="377"/>
      <c r="K6" s="377"/>
      <c r="L6" s="377"/>
      <c r="M6" s="377"/>
      <c r="N6" s="377"/>
      <c r="O6" s="378"/>
      <c r="P6" s="378"/>
      <c r="Q6" s="378"/>
      <c r="R6" s="378"/>
      <c r="S6" s="378"/>
      <c r="T6" s="378"/>
      <c r="U6" s="16"/>
      <c r="V6" s="376" t="s">
        <v>37</v>
      </c>
      <c r="W6" s="377"/>
      <c r="X6" s="377"/>
      <c r="Y6" s="34"/>
      <c r="Z6" s="397" t="s">
        <v>38</v>
      </c>
      <c r="AA6" s="397"/>
      <c r="AB6" s="397"/>
      <c r="AC6" s="394" t="s">
        <v>41</v>
      </c>
      <c r="AD6" s="394"/>
      <c r="AE6" s="394"/>
      <c r="AF6" s="394"/>
      <c r="AG6" s="394"/>
      <c r="AH6" s="394"/>
      <c r="AI6" s="394"/>
      <c r="AJ6" s="394"/>
      <c r="AK6" s="394"/>
      <c r="AL6" s="17"/>
      <c r="AM6" s="394" t="s">
        <v>37</v>
      </c>
      <c r="AN6" s="394"/>
      <c r="AO6" s="394"/>
      <c r="AP6" s="394"/>
      <c r="AQ6" s="394"/>
      <c r="AR6" s="394"/>
      <c r="AS6" s="17"/>
      <c r="AT6" s="364"/>
      <c r="AU6" s="365"/>
      <c r="AV6" s="366"/>
      <c r="AW6" s="248"/>
      <c r="AX6" s="265"/>
      <c r="AY6" s="266" t="s">
        <v>39</v>
      </c>
      <c r="AZ6" s="267"/>
      <c r="BA6" s="249"/>
      <c r="BB6" s="364"/>
      <c r="BC6" s="365"/>
      <c r="BD6" s="365"/>
      <c r="BE6" s="365"/>
      <c r="BF6" s="365"/>
      <c r="BG6" s="366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</row>
    <row r="7" spans="1:83" ht="18.75" customHeight="1" x14ac:dyDescent="0.4">
      <c r="A7" s="37"/>
      <c r="B7" s="399" t="s">
        <v>124</v>
      </c>
      <c r="C7" s="400"/>
      <c r="D7" s="400"/>
      <c r="E7" s="400"/>
      <c r="F7" s="400"/>
      <c r="G7" s="400"/>
      <c r="H7" s="255"/>
      <c r="I7" s="379" t="str">
        <f>B7</f>
        <v>Marzo 2021</v>
      </c>
      <c r="J7" s="380"/>
      <c r="K7" s="380"/>
      <c r="L7" s="380"/>
      <c r="M7" s="380"/>
      <c r="N7" s="380"/>
      <c r="O7" s="380"/>
      <c r="P7" s="380"/>
      <c r="Q7" s="380"/>
      <c r="R7" s="380"/>
      <c r="S7" s="380"/>
      <c r="T7" s="381"/>
      <c r="U7" s="255"/>
      <c r="V7" s="379" t="str">
        <f>B7</f>
        <v>Marzo 2021</v>
      </c>
      <c r="W7" s="395"/>
      <c r="X7" s="396"/>
      <c r="Y7" s="255"/>
      <c r="Z7" s="256" t="str">
        <f>V7</f>
        <v>Marzo 2021</v>
      </c>
      <c r="AA7" s="257"/>
      <c r="AB7" s="258"/>
      <c r="AC7" s="401" t="str">
        <f>B7</f>
        <v>Marzo 2021</v>
      </c>
      <c r="AD7" s="402"/>
      <c r="AE7" s="402"/>
      <c r="AF7" s="402"/>
      <c r="AG7" s="402"/>
      <c r="AH7" s="402"/>
      <c r="AI7" s="402"/>
      <c r="AJ7" s="402"/>
      <c r="AK7" s="402"/>
      <c r="AL7" s="259"/>
      <c r="AM7" s="399" t="str">
        <f>V7</f>
        <v>Marzo 2021</v>
      </c>
      <c r="AN7" s="400"/>
      <c r="AO7" s="400"/>
      <c r="AP7" s="400"/>
      <c r="AQ7" s="400"/>
      <c r="AR7" s="400"/>
      <c r="AS7" s="259"/>
      <c r="AT7" s="387" t="str">
        <f>V7</f>
        <v>Marzo 2021</v>
      </c>
      <c r="AU7" s="388"/>
      <c r="AV7" s="388"/>
      <c r="AW7" s="255"/>
      <c r="AX7" s="384" t="str">
        <f>AT7</f>
        <v>Marzo 2021</v>
      </c>
      <c r="AY7" s="385"/>
      <c r="AZ7" s="386"/>
      <c r="BA7" s="260"/>
      <c r="BB7" s="379" t="str">
        <f>AM7</f>
        <v>Marzo 2021</v>
      </c>
      <c r="BC7" s="395"/>
      <c r="BD7" s="395"/>
      <c r="BE7" s="395"/>
      <c r="BF7" s="395"/>
      <c r="BG7" s="396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</row>
    <row r="8" spans="1:83" ht="15.75" customHeight="1" x14ac:dyDescent="0.35">
      <c r="A8" s="38"/>
      <c r="B8" s="343" t="s">
        <v>28</v>
      </c>
      <c r="C8" s="344"/>
      <c r="D8" s="349"/>
      <c r="E8" s="382" t="s">
        <v>90</v>
      </c>
      <c r="F8" s="383"/>
      <c r="G8" s="383"/>
      <c r="H8" s="39"/>
      <c r="I8" s="382" t="s">
        <v>107</v>
      </c>
      <c r="J8" s="383"/>
      <c r="K8" s="383"/>
      <c r="L8" s="383"/>
      <c r="M8" s="383"/>
      <c r="N8" s="383"/>
      <c r="O8" s="382" t="s">
        <v>90</v>
      </c>
      <c r="P8" s="383"/>
      <c r="Q8" s="383"/>
      <c r="R8" s="383"/>
      <c r="S8" s="383"/>
      <c r="T8" s="383"/>
      <c r="U8" s="39"/>
      <c r="V8" s="343" t="s">
        <v>2</v>
      </c>
      <c r="W8" s="344"/>
      <c r="X8" s="345"/>
      <c r="Y8" s="39"/>
      <c r="Z8" s="340" t="s">
        <v>2</v>
      </c>
      <c r="AA8" s="341"/>
      <c r="AB8" s="342"/>
      <c r="AC8" s="343" t="s">
        <v>2</v>
      </c>
      <c r="AD8" s="344"/>
      <c r="AE8" s="349"/>
      <c r="AF8" s="350" t="s">
        <v>46</v>
      </c>
      <c r="AG8" s="351"/>
      <c r="AH8" s="351"/>
      <c r="AI8" s="351"/>
      <c r="AJ8" s="351"/>
      <c r="AK8" s="351"/>
      <c r="AL8" s="17"/>
      <c r="AM8" s="343" t="s">
        <v>2</v>
      </c>
      <c r="AN8" s="344"/>
      <c r="AO8" s="345"/>
      <c r="AP8" s="262" t="s">
        <v>46</v>
      </c>
      <c r="AQ8" s="263"/>
      <c r="AR8" s="264"/>
      <c r="AS8" s="17"/>
      <c r="AT8" s="343" t="s">
        <v>2</v>
      </c>
      <c r="AU8" s="344"/>
      <c r="AV8" s="345"/>
      <c r="AW8" s="2"/>
      <c r="AX8" s="343" t="s">
        <v>2</v>
      </c>
      <c r="AY8" s="344"/>
      <c r="AZ8" s="345"/>
      <c r="BA8" s="39"/>
      <c r="BB8" s="343" t="s">
        <v>2</v>
      </c>
      <c r="BC8" s="344"/>
      <c r="BD8" s="345"/>
      <c r="BE8" s="346" t="s">
        <v>47</v>
      </c>
      <c r="BF8" s="347"/>
      <c r="BG8" s="348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</row>
    <row r="9" spans="1:83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95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</row>
    <row r="10" spans="1:83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</row>
    <row r="11" spans="1:83" ht="15" customHeight="1" thickBot="1" x14ac:dyDescent="0.4">
      <c r="A11" s="243">
        <v>1</v>
      </c>
      <c r="B11" s="49">
        <v>611.35</v>
      </c>
      <c r="C11" s="47">
        <f t="shared" ref="C11:C12" si="5">IF(ISBLANK(B11),"",D11/$A11)</f>
        <v>611.35</v>
      </c>
      <c r="D11" s="163">
        <f>B11</f>
        <v>611.35</v>
      </c>
      <c r="E11" s="49">
        <v>380912</v>
      </c>
      <c r="F11" s="50">
        <f t="shared" ref="F11:F12" si="6">IF(ISBLANK(E11),"",G11/$A11)</f>
        <v>380912</v>
      </c>
      <c r="G11" s="163">
        <f>E11</f>
        <v>380912</v>
      </c>
      <c r="H11" s="168"/>
      <c r="I11" s="49">
        <v>57263</v>
      </c>
      <c r="J11" s="50">
        <f t="shared" ref="J11" si="7">IF(ISBLANK(I11),"",K11/$A11)</f>
        <v>57263</v>
      </c>
      <c r="K11" s="163">
        <f>I11</f>
        <v>57263</v>
      </c>
      <c r="L11" s="50">
        <f t="shared" ref="L11:L12" si="8">IF(ISBLANK(I11),"",I11*0.5)</f>
        <v>28631.5</v>
      </c>
      <c r="M11" s="50">
        <f t="shared" ref="M11:M12" si="9">IFERROR(J11*0.5,"")</f>
        <v>28631.5</v>
      </c>
      <c r="N11" s="50">
        <f t="shared" ref="N11:N12" si="10">K11*0.5</f>
        <v>28631.5</v>
      </c>
      <c r="O11" s="49">
        <v>7077</v>
      </c>
      <c r="P11" s="50">
        <f t="shared" ref="P11" si="11">IF(ISBLANK(O11),"",Q11/$A11)</f>
        <v>7077</v>
      </c>
      <c r="Q11" s="163">
        <f>O11</f>
        <v>7077</v>
      </c>
      <c r="R11" s="50">
        <f t="shared" ref="R11:R12" si="12">IF(ISBLANK(O11),"",O11*0.5)</f>
        <v>3538.5</v>
      </c>
      <c r="S11" s="50">
        <f t="shared" ref="S11:S12" si="13">IFERROR(P11*0.5,"")</f>
        <v>3538.5</v>
      </c>
      <c r="T11" s="50">
        <f t="shared" ref="T11:T12" si="14">Q11*0.5</f>
        <v>3538.5</v>
      </c>
      <c r="U11" s="168"/>
      <c r="V11" s="49">
        <v>178.6</v>
      </c>
      <c r="W11" s="47">
        <f t="shared" ref="W11:W12" si="15">IF(ISBLANK(V11),"",X11/$A11)</f>
        <v>178.6</v>
      </c>
      <c r="X11" s="163">
        <f>V11</f>
        <v>178.6</v>
      </c>
      <c r="Y11" s="169"/>
      <c r="Z11" s="170"/>
      <c r="AA11" s="171"/>
      <c r="AB11" s="172">
        <f>AA11</f>
        <v>0</v>
      </c>
      <c r="AC11" s="49">
        <v>291.39</v>
      </c>
      <c r="AD11" s="50">
        <f t="shared" ref="AD11" si="16">IF(ISBLANK(AC11),"",AE11/$A11)</f>
        <v>291.39</v>
      </c>
      <c r="AE11" s="163">
        <f>AC11</f>
        <v>291.39</v>
      </c>
      <c r="AF11" s="49">
        <v>167944</v>
      </c>
      <c r="AG11" s="50">
        <f t="shared" ref="AG11" si="17">IF(ISBLANK(AF11),"",AH11/$A11)</f>
        <v>167944</v>
      </c>
      <c r="AH11" s="51">
        <f>AF11</f>
        <v>167944</v>
      </c>
      <c r="AI11" s="50">
        <f>IF(AF11*0.3172=0,"",AF11*0.1832)</f>
        <v>30767.340800000002</v>
      </c>
      <c r="AJ11" s="50">
        <f>IFERROR(AG11*0.1832,"")</f>
        <v>30767.340800000002</v>
      </c>
      <c r="AK11" s="50">
        <f>AH11*0.1832</f>
        <v>30767.340800000002</v>
      </c>
      <c r="AL11" s="17"/>
      <c r="AM11" s="49">
        <v>131.37</v>
      </c>
      <c r="AN11" s="47">
        <f t="shared" ref="AN11:AN12" si="18">IF(ISBLANK(AM11),"",AO11/$A11)</f>
        <v>131.37</v>
      </c>
      <c r="AO11" s="163">
        <f>AM11</f>
        <v>131.37</v>
      </c>
      <c r="AP11" s="49">
        <v>113920</v>
      </c>
      <c r="AQ11" s="50">
        <f t="shared" ref="AQ11" si="19">IF(ISBLANK(AP11),"",AR11/$A11)</f>
        <v>113920</v>
      </c>
      <c r="AR11" s="51">
        <f>AP11</f>
        <v>113920</v>
      </c>
      <c r="AS11" s="17"/>
      <c r="AT11" s="47">
        <f>borrador!G9/6.289</f>
        <v>682.42963905231363</v>
      </c>
      <c r="AU11" s="47">
        <f t="shared" ref="AU11" si="20">IF(ISBLANK(AT11),"",AV11/$A11)</f>
        <v>682.42963905231363</v>
      </c>
      <c r="AV11" s="51">
        <f>AT11</f>
        <v>682.42963905231363</v>
      </c>
      <c r="AW11" s="2"/>
      <c r="AX11" s="51">
        <f>borrador!H9/6.289</f>
        <v>422.8239783749404</v>
      </c>
      <c r="AY11" s="51">
        <f t="shared" ref="AY11" si="21">IF(ISBLANK(AX11),"",AZ11/$A11)</f>
        <v>422.8239783749404</v>
      </c>
      <c r="AZ11" s="51">
        <f>AX11</f>
        <v>422.8239783749404</v>
      </c>
      <c r="BA11" s="2"/>
      <c r="BB11" s="47">
        <f>borrador!E9/6.289</f>
        <v>9.260613770074734</v>
      </c>
      <c r="BC11" s="47">
        <f t="shared" ref="BC11" si="22">IF(ISBLANK(BB11),"",BD11/$A11)</f>
        <v>9.260613770074734</v>
      </c>
      <c r="BD11" s="48">
        <f>BB11</f>
        <v>9.260613770074734</v>
      </c>
      <c r="BE11" s="49">
        <f>borrador!F9*0.283*100</f>
        <v>255.32259999999999</v>
      </c>
      <c r="BF11" s="50">
        <f t="shared" ref="BF11" si="23">IF(ISBLANK(BE11),"",BG11/A11)</f>
        <v>255.32259999999999</v>
      </c>
      <c r="BG11" s="237">
        <f>BE11</f>
        <v>255.32259999999999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</row>
    <row r="12" spans="1:83" ht="15" customHeight="1" thickBot="1" x14ac:dyDescent="0.4">
      <c r="A12" s="243">
        <v>2</v>
      </c>
      <c r="B12" s="49">
        <v>560.1</v>
      </c>
      <c r="C12" s="47">
        <f t="shared" si="5"/>
        <v>585.72500000000002</v>
      </c>
      <c r="D12" s="163">
        <f t="shared" ref="D12" si="24">B12+D11</f>
        <v>1171.45</v>
      </c>
      <c r="E12" s="49">
        <v>387666</v>
      </c>
      <c r="F12" s="50">
        <f t="shared" si="6"/>
        <v>384289</v>
      </c>
      <c r="G12" s="163">
        <f t="shared" ref="G12" si="25">E12+G11</f>
        <v>768578</v>
      </c>
      <c r="H12" s="168"/>
      <c r="I12" s="49">
        <v>58413</v>
      </c>
      <c r="J12" s="50">
        <f t="shared" ref="J12" si="26">IF(ISBLANK(I12),"",K12/$A12)</f>
        <v>57838</v>
      </c>
      <c r="K12" s="163">
        <f t="shared" ref="K12" si="27">I12+K11</f>
        <v>115676</v>
      </c>
      <c r="L12" s="50">
        <f t="shared" si="8"/>
        <v>29206.5</v>
      </c>
      <c r="M12" s="50">
        <f t="shared" si="9"/>
        <v>28919</v>
      </c>
      <c r="N12" s="50">
        <f t="shared" si="10"/>
        <v>57838</v>
      </c>
      <c r="O12" s="49">
        <v>6861</v>
      </c>
      <c r="P12" s="50">
        <f t="shared" ref="P12" si="28">IF(ISBLANK(O12),"",Q12/$A12)</f>
        <v>6969</v>
      </c>
      <c r="Q12" s="163">
        <f t="shared" ref="Q12" si="29">O12+Q11</f>
        <v>13938</v>
      </c>
      <c r="R12" s="50">
        <f t="shared" si="12"/>
        <v>3430.5</v>
      </c>
      <c r="S12" s="50">
        <f t="shared" si="13"/>
        <v>3484.5</v>
      </c>
      <c r="T12" s="50">
        <f t="shared" si="14"/>
        <v>6969</v>
      </c>
      <c r="U12" s="168"/>
      <c r="V12" s="49">
        <v>170.1</v>
      </c>
      <c r="W12" s="47">
        <f t="shared" si="15"/>
        <v>174.35</v>
      </c>
      <c r="X12" s="163">
        <f t="shared" ref="X12" si="30">V12+X11</f>
        <v>348.7</v>
      </c>
      <c r="Y12" s="169"/>
      <c r="Z12" s="170"/>
      <c r="AA12" s="171"/>
      <c r="AB12" s="172"/>
      <c r="AC12" s="49">
        <v>294.14</v>
      </c>
      <c r="AD12" s="50">
        <f t="shared" ref="AD12" si="31">IF(ISBLANK(AC12),"",AE12/$A12)</f>
        <v>292.76499999999999</v>
      </c>
      <c r="AE12" s="163">
        <f t="shared" ref="AE12" si="32">AC12+AE11</f>
        <v>585.53</v>
      </c>
      <c r="AF12" s="49">
        <v>168437</v>
      </c>
      <c r="AG12" s="50">
        <f t="shared" ref="AG12" si="33">IF(ISBLANK(AF12),"",AH12/$A12)</f>
        <v>168190.5</v>
      </c>
      <c r="AH12" s="51">
        <f t="shared" ref="AH12" si="34">AF12+AH11</f>
        <v>336381</v>
      </c>
      <c r="AI12" s="50">
        <f t="shared" ref="AI12" si="35">IF(AF12*0.3172=0,"",AF12*0.1832)</f>
        <v>30857.6584</v>
      </c>
      <c r="AJ12" s="50">
        <f t="shared" ref="AJ12" si="36">IFERROR(AG12*0.1832,"")</f>
        <v>30812.499599999999</v>
      </c>
      <c r="AK12" s="50">
        <f t="shared" ref="AK12" si="37">AH12*0.1832</f>
        <v>61624.999199999998</v>
      </c>
      <c r="AL12" s="17"/>
      <c r="AM12" s="49">
        <v>117.61</v>
      </c>
      <c r="AN12" s="47">
        <f t="shared" si="18"/>
        <v>124.49000000000001</v>
      </c>
      <c r="AO12" s="163">
        <f t="shared" ref="AO12" si="38">AM12+AO11</f>
        <v>248.98000000000002</v>
      </c>
      <c r="AP12" s="49">
        <v>113463</v>
      </c>
      <c r="AQ12" s="50">
        <f t="shared" ref="AQ12" si="39">IF(ISBLANK(AP12),"",AR12/$A12)</f>
        <v>113691.5</v>
      </c>
      <c r="AR12" s="51">
        <f t="shared" ref="AR12" si="40">AP12+AR11</f>
        <v>227383</v>
      </c>
      <c r="AS12" s="17"/>
      <c r="AT12" s="47">
        <f>borrador!G10/6.289</f>
        <v>676.57179201780889</v>
      </c>
      <c r="AU12" s="47">
        <f t="shared" ref="AU12" si="41">IF(ISBLANK(AT12),"",AV12/$A12)</f>
        <v>679.50071553506132</v>
      </c>
      <c r="AV12" s="51">
        <f t="shared" ref="AV12" si="42">AT12+AV11</f>
        <v>1359.0014310701226</v>
      </c>
      <c r="AW12" s="2"/>
      <c r="AX12" s="51">
        <f>borrador!H10/6.289</f>
        <v>430.01113054539678</v>
      </c>
      <c r="AY12" s="51">
        <f t="shared" ref="AY12" si="43">IF(ISBLANK(AX12),"",AZ12/$A12)</f>
        <v>426.41755446016862</v>
      </c>
      <c r="AZ12" s="51">
        <f t="shared" ref="AZ12" si="44">AX12+AZ11</f>
        <v>852.83510892033723</v>
      </c>
      <c r="BA12" s="2"/>
      <c r="BB12" s="47">
        <f>borrador!E10/6.289</f>
        <v>9.0713944983304184</v>
      </c>
      <c r="BC12" s="47">
        <f t="shared" ref="BC12" si="45">IF(ISBLANK(BB12),"",BD12/$A12)</f>
        <v>9.1660041342025771</v>
      </c>
      <c r="BD12" s="48">
        <f t="shared" ref="BD12" si="46">BB12+BD11</f>
        <v>18.332008268405154</v>
      </c>
      <c r="BE12" s="49">
        <f>borrador!F10*0.283*100</f>
        <v>255.09619999999998</v>
      </c>
      <c r="BF12" s="50">
        <f t="shared" ref="BF12" si="47">IF(ISBLANK(BE12),"",BG12/A12)</f>
        <v>255.20939999999999</v>
      </c>
      <c r="BG12" s="237">
        <f t="shared" ref="BG12" si="48">BE12+BG11</f>
        <v>510.41879999999998</v>
      </c>
      <c r="BI12" s="199" t="s">
        <v>8</v>
      </c>
      <c r="BJ12" s="83"/>
      <c r="BK12" s="21">
        <v>17198.010180864494</v>
      </c>
      <c r="BL12" s="92">
        <f t="shared" si="4"/>
        <v>-17198.010180864494</v>
      </c>
      <c r="BM12" s="254"/>
      <c r="BN12" s="21">
        <v>11776.82171891383</v>
      </c>
      <c r="BO12" s="82">
        <f t="shared" si="0"/>
        <v>-11776.82171891383</v>
      </c>
      <c r="BP12" s="197"/>
      <c r="BQ12" s="83"/>
      <c r="BR12" s="21">
        <v>5654.1630123510167</v>
      </c>
      <c r="BS12" s="200">
        <f t="shared" si="1"/>
        <v>-5654.1630123510167</v>
      </c>
      <c r="BT12" s="5"/>
      <c r="BU12" s="15"/>
      <c r="BV12" s="214"/>
      <c r="BW12" s="107">
        <v>16145.504912837814</v>
      </c>
      <c r="BX12" s="84">
        <f t="shared" si="2"/>
        <v>-16145.504912837814</v>
      </c>
      <c r="BY12" s="207"/>
      <c r="BZ12" s="83"/>
      <c r="CA12" s="107">
        <v>13295.947335883777</v>
      </c>
      <c r="CB12" s="215">
        <f t="shared" si="3"/>
        <v>-13295.947335883777</v>
      </c>
    </row>
    <row r="13" spans="1:83" ht="15" customHeight="1" thickBot="1" x14ac:dyDescent="0.4">
      <c r="A13" s="244">
        <v>3</v>
      </c>
      <c r="B13" s="49">
        <v>469.08</v>
      </c>
      <c r="C13" s="47">
        <f t="shared" ref="C13" si="49">IF(ISBLANK(B13),"",D13/$A13)</f>
        <v>546.84333333333336</v>
      </c>
      <c r="D13" s="163">
        <f t="shared" ref="D13" si="50">B13+D12</f>
        <v>1640.53</v>
      </c>
      <c r="E13" s="49">
        <v>392692</v>
      </c>
      <c r="F13" s="50">
        <f t="shared" ref="F13" si="51">IF(ISBLANK(E13),"",G13/$A13)</f>
        <v>387090</v>
      </c>
      <c r="G13" s="163">
        <f t="shared" ref="G13" si="52">E13+G12</f>
        <v>1161270</v>
      </c>
      <c r="H13" s="168"/>
      <c r="I13" s="49">
        <v>58021</v>
      </c>
      <c r="J13" s="50">
        <f t="shared" ref="J13" si="53">IF(ISBLANK(I13),"",K13/$A13)</f>
        <v>57899</v>
      </c>
      <c r="K13" s="163">
        <f t="shared" ref="K13" si="54">I13+K12</f>
        <v>173697</v>
      </c>
      <c r="L13" s="50">
        <f t="shared" ref="L13" si="55">IF(ISBLANK(I13),"",I13*0.5)</f>
        <v>29010.5</v>
      </c>
      <c r="M13" s="50">
        <f t="shared" ref="M13" si="56">IFERROR(J13*0.5,"")</f>
        <v>28949.5</v>
      </c>
      <c r="N13" s="50">
        <f t="shared" ref="N13" si="57">K13*0.5</f>
        <v>86848.5</v>
      </c>
      <c r="O13" s="49">
        <v>6593</v>
      </c>
      <c r="P13" s="50">
        <f t="shared" ref="P13" si="58">IF(ISBLANK(O13),"",Q13/$A13)</f>
        <v>6843.666666666667</v>
      </c>
      <c r="Q13" s="163">
        <f t="shared" ref="Q13" si="59">O13+Q12</f>
        <v>20531</v>
      </c>
      <c r="R13" s="50">
        <f t="shared" ref="R13" si="60">IF(ISBLANK(O13),"",O13*0.5)</f>
        <v>3296.5</v>
      </c>
      <c r="S13" s="50">
        <f t="shared" ref="S13" si="61">IFERROR(P13*0.5,"")</f>
        <v>3421.8333333333335</v>
      </c>
      <c r="T13" s="50">
        <f t="shared" ref="T13" si="62">Q13*0.5</f>
        <v>10265.5</v>
      </c>
      <c r="U13" s="168"/>
      <c r="V13" s="49">
        <v>166.3</v>
      </c>
      <c r="W13" s="47">
        <f t="shared" ref="W13" si="63">IF(ISBLANK(V13),"",X13/$A13)</f>
        <v>171.66666666666666</v>
      </c>
      <c r="X13" s="163">
        <f t="shared" ref="X13" si="64">V13+X12</f>
        <v>515</v>
      </c>
      <c r="Y13" s="169"/>
      <c r="Z13" s="170"/>
      <c r="AA13" s="171"/>
      <c r="AB13" s="172"/>
      <c r="AC13" s="49">
        <v>281.06</v>
      </c>
      <c r="AD13" s="50">
        <f t="shared" ref="AD13" si="65">IF(ISBLANK(AC13),"",AE13/$A13)</f>
        <v>288.86333333333329</v>
      </c>
      <c r="AE13" s="163">
        <f t="shared" ref="AE13" si="66">AC13+AE12</f>
        <v>866.58999999999992</v>
      </c>
      <c r="AF13" s="49">
        <v>164709</v>
      </c>
      <c r="AG13" s="50">
        <f t="shared" ref="AG13" si="67">IF(ISBLANK(AF13),"",AH13/$A13)</f>
        <v>167030</v>
      </c>
      <c r="AH13" s="51">
        <f t="shared" ref="AH13" si="68">AF13+AH12</f>
        <v>501090</v>
      </c>
      <c r="AI13" s="50">
        <f t="shared" ref="AI13" si="69">IF(AF13*0.3172=0,"",AF13*0.1832)</f>
        <v>30174.6888</v>
      </c>
      <c r="AJ13" s="50">
        <f t="shared" ref="AJ13" si="70">IFERROR(AG13*0.1832,"")</f>
        <v>30599.896000000001</v>
      </c>
      <c r="AK13" s="50">
        <f t="shared" ref="AK13" si="71">AH13*0.1832</f>
        <v>91799.687999999995</v>
      </c>
      <c r="AL13" s="17"/>
      <c r="AM13" s="49">
        <v>120.63</v>
      </c>
      <c r="AN13" s="47">
        <f t="shared" ref="AN13" si="72">IF(ISBLANK(AM13),"",AO13/$A13)</f>
        <v>123.20333333333333</v>
      </c>
      <c r="AO13" s="163">
        <f t="shared" ref="AO13" si="73">AM13+AO12</f>
        <v>369.61</v>
      </c>
      <c r="AP13" s="49">
        <v>112168</v>
      </c>
      <c r="AQ13" s="50">
        <f t="shared" ref="AQ13" si="74">IF(ISBLANK(AP13),"",AR13/$A13)</f>
        <v>113183.66666666667</v>
      </c>
      <c r="AR13" s="51">
        <f t="shared" ref="AR13" si="75">AP13+AR12</f>
        <v>339551</v>
      </c>
      <c r="AS13" s="17"/>
      <c r="AT13" s="47">
        <f>borrador!G11/6.289</f>
        <v>677.42248370170148</v>
      </c>
      <c r="AU13" s="47">
        <f t="shared" ref="AU13" si="76">IF(ISBLANK(AT13),"",AV13/$A13)</f>
        <v>678.80797159060796</v>
      </c>
      <c r="AV13" s="51">
        <f t="shared" ref="AV13" si="77">AT13+AV12</f>
        <v>2036.423914771824</v>
      </c>
      <c r="AW13" s="2"/>
      <c r="AX13" s="51">
        <f>borrador!H11/6.289</f>
        <v>429.68516457306407</v>
      </c>
      <c r="AY13" s="51">
        <f t="shared" ref="AY13" si="78">IF(ISBLANK(AX13),"",AZ13/$A13)</f>
        <v>427.50675783113383</v>
      </c>
      <c r="AZ13" s="51">
        <f t="shared" ref="AZ13" si="79">AX13+AZ12</f>
        <v>1282.5202734934014</v>
      </c>
      <c r="BA13" s="2"/>
      <c r="BB13" s="47">
        <f>borrador!E11/6.289</f>
        <v>7.7182381936714899</v>
      </c>
      <c r="BC13" s="47">
        <f t="shared" ref="BC13" si="80">IF(ISBLANK(BB13),"",BD13/$A13)</f>
        <v>8.6834154873588805</v>
      </c>
      <c r="BD13" s="48">
        <f t="shared" ref="BD13" si="81">BB13+BD12</f>
        <v>26.050246462076643</v>
      </c>
      <c r="BE13" s="49">
        <f>borrador!F11*0.283*100</f>
        <v>255.74710000000002</v>
      </c>
      <c r="BF13" s="50">
        <f t="shared" ref="BF13" si="82">IF(ISBLANK(BE13),"",BG13/A13)</f>
        <v>255.38863333333333</v>
      </c>
      <c r="BG13" s="237">
        <f t="shared" ref="BG13" si="83">BE13+BG12</f>
        <v>766.16589999999997</v>
      </c>
      <c r="BI13" s="199" t="s">
        <v>9</v>
      </c>
      <c r="BJ13" s="83"/>
      <c r="BK13" s="21">
        <v>17687.608027419399</v>
      </c>
      <c r="BL13" s="92">
        <v>22048.352946939147</v>
      </c>
      <c r="BM13" s="254"/>
      <c r="BN13" s="21">
        <v>12007.604979941352</v>
      </c>
      <c r="BO13" s="82">
        <f t="shared" si="0"/>
        <v>-12007.604979941352</v>
      </c>
      <c r="BP13" s="197"/>
      <c r="BQ13" s="83"/>
      <c r="BR13" s="21">
        <v>5798.4219494275312</v>
      </c>
      <c r="BS13" s="201">
        <f t="shared" si="1"/>
        <v>-5798.4219494275312</v>
      </c>
      <c r="BT13" s="5"/>
      <c r="BU13" s="15"/>
      <c r="BV13" s="214"/>
      <c r="BW13" s="107">
        <v>16412.460809762444</v>
      </c>
      <c r="BX13" s="84">
        <f t="shared" si="2"/>
        <v>-16412.460809762444</v>
      </c>
      <c r="BY13" s="207"/>
      <c r="BZ13" s="83"/>
      <c r="CA13" s="107">
        <v>13458.738437381791</v>
      </c>
      <c r="CB13" s="215">
        <f t="shared" si="3"/>
        <v>-13458.738437381791</v>
      </c>
    </row>
    <row r="14" spans="1:83" ht="15" customHeight="1" thickBot="1" x14ac:dyDescent="0.4">
      <c r="A14" s="244">
        <v>4</v>
      </c>
      <c r="B14" s="49">
        <v>638.63</v>
      </c>
      <c r="C14" s="47">
        <f t="shared" ref="C14" si="84">IF(ISBLANK(B14),"",D14/$A14)</f>
        <v>569.79</v>
      </c>
      <c r="D14" s="163">
        <f t="shared" ref="D14" si="85">B14+D13</f>
        <v>2279.16</v>
      </c>
      <c r="E14" s="49">
        <v>399604</v>
      </c>
      <c r="F14" s="50">
        <f t="shared" ref="F14" si="86">IF(ISBLANK(E14),"",G14/$A14)</f>
        <v>390218.5</v>
      </c>
      <c r="G14" s="163">
        <f t="shared" ref="G14" si="87">E14+G13</f>
        <v>1560874</v>
      </c>
      <c r="H14" s="168"/>
      <c r="I14" s="49">
        <v>57271</v>
      </c>
      <c r="J14" s="50">
        <f t="shared" ref="J14" si="88">IF(ISBLANK(I14),"",K14/$A14)</f>
        <v>57742</v>
      </c>
      <c r="K14" s="163">
        <f t="shared" ref="K14" si="89">I14+K13</f>
        <v>230968</v>
      </c>
      <c r="L14" s="50">
        <f t="shared" ref="L14" si="90">IF(ISBLANK(I14),"",I14*0.5)</f>
        <v>28635.5</v>
      </c>
      <c r="M14" s="50">
        <f t="shared" ref="M14" si="91">IFERROR(J14*0.5,"")</f>
        <v>28871</v>
      </c>
      <c r="N14" s="50">
        <f t="shared" ref="N14" si="92">K14*0.5</f>
        <v>115484</v>
      </c>
      <c r="O14" s="49">
        <v>5527</v>
      </c>
      <c r="P14" s="50">
        <f t="shared" ref="P14" si="93">IF(ISBLANK(O14),"",Q14/$A14)</f>
        <v>6514.5</v>
      </c>
      <c r="Q14" s="163">
        <f t="shared" ref="Q14" si="94">O14+Q13</f>
        <v>26058</v>
      </c>
      <c r="R14" s="50">
        <f t="shared" ref="R14" si="95">IF(ISBLANK(O14),"",O14*0.5)</f>
        <v>2763.5</v>
      </c>
      <c r="S14" s="50">
        <f t="shared" ref="S14" si="96">IFERROR(P14*0.5,"")</f>
        <v>3257.25</v>
      </c>
      <c r="T14" s="50">
        <f t="shared" ref="T14" si="97">Q14*0.5</f>
        <v>13029</v>
      </c>
      <c r="U14" s="168"/>
      <c r="V14" s="49">
        <v>165.3</v>
      </c>
      <c r="W14" s="47">
        <f t="shared" ref="W14" si="98">IF(ISBLANK(V14),"",X14/$A14)</f>
        <v>170.07499999999999</v>
      </c>
      <c r="X14" s="163">
        <f t="shared" ref="X14" si="99">V14+X13</f>
        <v>680.3</v>
      </c>
      <c r="Y14" s="169"/>
      <c r="Z14" s="170"/>
      <c r="AA14" s="171"/>
      <c r="AB14" s="172"/>
      <c r="AC14" s="49">
        <v>284.14</v>
      </c>
      <c r="AD14" s="50">
        <f t="shared" ref="AD14" si="100">IF(ISBLANK(AC14),"",AE14/$A14)</f>
        <v>287.6825</v>
      </c>
      <c r="AE14" s="163">
        <f t="shared" ref="AE14" si="101">AC14+AE13</f>
        <v>1150.73</v>
      </c>
      <c r="AF14" s="49">
        <v>164455</v>
      </c>
      <c r="AG14" s="50">
        <f t="shared" ref="AG14" si="102">IF(ISBLANK(AF14),"",AH14/$A14)</f>
        <v>166386.25</v>
      </c>
      <c r="AH14" s="51">
        <f t="shared" ref="AH14" si="103">AF14+AH13</f>
        <v>665545</v>
      </c>
      <c r="AI14" s="50">
        <f t="shared" ref="AI14" si="104">IF(AF14*0.3172=0,"",AF14*0.1832)</f>
        <v>30128.155999999999</v>
      </c>
      <c r="AJ14" s="50">
        <f t="shared" ref="AJ14" si="105">IFERROR(AG14*0.1832,"")</f>
        <v>30481.960999999999</v>
      </c>
      <c r="AK14" s="50">
        <f t="shared" ref="AK14" si="106">AH14*0.1832</f>
        <v>121927.844</v>
      </c>
      <c r="AL14" s="17"/>
      <c r="AM14" s="49">
        <v>154.52000000000001</v>
      </c>
      <c r="AN14" s="47">
        <f t="shared" ref="AN14" si="107">IF(ISBLANK(AM14),"",AO14/$A14)</f>
        <v>131.0325</v>
      </c>
      <c r="AO14" s="163">
        <f t="shared" ref="AO14" si="108">AM14+AO13</f>
        <v>524.13</v>
      </c>
      <c r="AP14" s="49">
        <v>112368</v>
      </c>
      <c r="AQ14" s="50">
        <f t="shared" ref="AQ14" si="109">IF(ISBLANK(AP14),"",AR14/$A14)</f>
        <v>112979.75</v>
      </c>
      <c r="AR14" s="51">
        <f t="shared" ref="AR14" si="110">AP14+AR13</f>
        <v>451919</v>
      </c>
      <c r="AS14" s="17"/>
      <c r="AT14" s="47">
        <f>borrador!G12/6.289</f>
        <v>677.29209731276831</v>
      </c>
      <c r="AU14" s="47">
        <f t="shared" ref="AU14" si="111">IF(ISBLANK(AT14),"",AV14/$A14)</f>
        <v>678.42900302114811</v>
      </c>
      <c r="AV14" s="51">
        <f t="shared" ref="AV14" si="112">AT14+AV13</f>
        <v>2713.7160120845924</v>
      </c>
      <c r="AW14" s="2"/>
      <c r="AX14" s="51">
        <f>borrador!H12/6.289</f>
        <v>430.32914612816035</v>
      </c>
      <c r="AY14" s="51">
        <f t="shared" ref="AY14" si="113">IF(ISBLANK(AX14),"",AZ14/$A14)</f>
        <v>428.21235490539044</v>
      </c>
      <c r="AZ14" s="51">
        <f t="shared" ref="AZ14" si="114">AX14+AZ13</f>
        <v>1712.8494196215618</v>
      </c>
      <c r="BA14" s="2"/>
      <c r="BB14" s="47">
        <f>borrador!E12/6.289</f>
        <v>9.6263316902528224</v>
      </c>
      <c r="BC14" s="47">
        <f t="shared" ref="BC14" si="115">IF(ISBLANK(BB14),"",BD14/$A14)</f>
        <v>8.9191445380823673</v>
      </c>
      <c r="BD14" s="48">
        <f t="shared" ref="BD14" si="116">BB14+BD13</f>
        <v>35.676578152329469</v>
      </c>
      <c r="BE14" s="49">
        <f>borrador!F12*0.283*100</f>
        <v>255.71879999999996</v>
      </c>
      <c r="BF14" s="50">
        <f t="shared" ref="BF14" si="117">IF(ISBLANK(BE14),"",BG14/A14)</f>
        <v>255.47117499999999</v>
      </c>
      <c r="BG14" s="237">
        <f t="shared" ref="BG14" si="118">BE14+BG13</f>
        <v>1021.8847</v>
      </c>
      <c r="BI14" s="199" t="s">
        <v>22</v>
      </c>
      <c r="BJ14" s="83"/>
      <c r="BK14" s="21">
        <v>17557.92787774618</v>
      </c>
      <c r="BL14" s="92">
        <f t="shared" si="4"/>
        <v>-17557.92787774618</v>
      </c>
      <c r="BM14" s="254"/>
      <c r="BN14" s="21">
        <v>12178.203691342958</v>
      </c>
      <c r="BO14" s="82">
        <f t="shared" si="0"/>
        <v>-12178.203691342958</v>
      </c>
      <c r="BP14" s="197"/>
      <c r="BQ14" s="83"/>
      <c r="BR14" s="21">
        <v>5639.1896353500761</v>
      </c>
      <c r="BS14" s="201">
        <f t="shared" si="1"/>
        <v>-5639.1896353500761</v>
      </c>
      <c r="BT14" s="5"/>
      <c r="BU14" s="15"/>
      <c r="BV14" s="214"/>
      <c r="BW14" s="107">
        <v>15625.674166131275</v>
      </c>
      <c r="BX14" s="84">
        <f t="shared" si="2"/>
        <v>-15625.674166131275</v>
      </c>
      <c r="BY14" s="207"/>
      <c r="BZ14" s="83"/>
      <c r="CA14" s="107">
        <v>12760.155092639532</v>
      </c>
      <c r="CB14" s="215">
        <f t="shared" si="3"/>
        <v>-12760.155092639532</v>
      </c>
      <c r="CD14" s="251"/>
    </row>
    <row r="15" spans="1:83" ht="15" customHeight="1" thickBot="1" x14ac:dyDescent="0.4">
      <c r="A15" s="245">
        <v>5</v>
      </c>
      <c r="B15" s="49">
        <v>567.14</v>
      </c>
      <c r="C15" s="47">
        <f t="shared" ref="C15" si="119">IF(ISBLANK(B15),"",D15/$A15)</f>
        <v>569.26</v>
      </c>
      <c r="D15" s="163">
        <f t="shared" ref="D15" si="120">B15+D14</f>
        <v>2846.2999999999997</v>
      </c>
      <c r="E15" s="49">
        <v>393468</v>
      </c>
      <c r="F15" s="50">
        <f t="shared" ref="F15" si="121">IF(ISBLANK(E15),"",G15/$A15)</f>
        <v>390868.4</v>
      </c>
      <c r="G15" s="163">
        <f t="shared" ref="G15" si="122">E15+G14</f>
        <v>1954342</v>
      </c>
      <c r="H15" s="168"/>
      <c r="I15" s="49">
        <v>57339</v>
      </c>
      <c r="J15" s="50">
        <f t="shared" ref="J15" si="123">IF(ISBLANK(I15),"",K15/$A15)</f>
        <v>57661.4</v>
      </c>
      <c r="K15" s="163">
        <f t="shared" ref="K15" si="124">I15+K14</f>
        <v>288307</v>
      </c>
      <c r="L15" s="50">
        <f t="shared" ref="L15" si="125">IF(ISBLANK(I15),"",I15*0.5)</f>
        <v>28669.5</v>
      </c>
      <c r="M15" s="50">
        <f t="shared" ref="M15" si="126">IFERROR(J15*0.5,"")</f>
        <v>28830.7</v>
      </c>
      <c r="N15" s="50">
        <f t="shared" ref="N15" si="127">K15*0.5</f>
        <v>144153.5</v>
      </c>
      <c r="O15" s="49">
        <v>5668</v>
      </c>
      <c r="P15" s="50">
        <f t="shared" ref="P15" si="128">IF(ISBLANK(O15),"",Q15/$A15)</f>
        <v>6345.2</v>
      </c>
      <c r="Q15" s="163">
        <f t="shared" ref="Q15" si="129">O15+Q14</f>
        <v>31726</v>
      </c>
      <c r="R15" s="50">
        <f t="shared" ref="R15" si="130">IF(ISBLANK(O15),"",O15*0.5)</f>
        <v>2834</v>
      </c>
      <c r="S15" s="50">
        <f t="shared" ref="S15" si="131">IFERROR(P15*0.5,"")</f>
        <v>3172.6</v>
      </c>
      <c r="T15" s="50">
        <f t="shared" ref="T15" si="132">Q15*0.5</f>
        <v>15863</v>
      </c>
      <c r="U15" s="168"/>
      <c r="V15" s="49">
        <v>157.9</v>
      </c>
      <c r="W15" s="47">
        <f t="shared" ref="W15:W17" si="133">IF(ISBLANK(V15),"",X15/$A15)</f>
        <v>167.64</v>
      </c>
      <c r="X15" s="163">
        <f t="shared" ref="X15:X17" si="134">V15+X14</f>
        <v>838.19999999999993</v>
      </c>
      <c r="Y15" s="169"/>
      <c r="Z15" s="170"/>
      <c r="AA15" s="171"/>
      <c r="AB15" s="172"/>
      <c r="AC15" s="49">
        <v>278.37</v>
      </c>
      <c r="AD15" s="50">
        <f t="shared" ref="AD15:AD17" si="135">IF(ISBLANK(AC15),"",AE15/$A15)</f>
        <v>285.82</v>
      </c>
      <c r="AE15" s="163">
        <f t="shared" ref="AE15:AE17" si="136">AC15+AE14</f>
        <v>1429.1</v>
      </c>
      <c r="AF15" s="49">
        <v>158021</v>
      </c>
      <c r="AG15" s="50">
        <f t="shared" ref="AG15" si="137">IF(ISBLANK(AF15),"",AH15/$A15)</f>
        <v>164713.20000000001</v>
      </c>
      <c r="AH15" s="51">
        <f t="shared" ref="AH15" si="138">AF15+AH14</f>
        <v>823566</v>
      </c>
      <c r="AI15" s="50">
        <f t="shared" ref="AI15" si="139">IF(AF15*0.3172=0,"",AF15*0.1832)</f>
        <v>28949.447199999999</v>
      </c>
      <c r="AJ15" s="50">
        <f t="shared" ref="AJ15" si="140">IFERROR(AG15*0.1832,"")</f>
        <v>30175.458240000004</v>
      </c>
      <c r="AK15" s="50">
        <f t="shared" ref="AK15" si="141">AH15*0.1832</f>
        <v>150877.29120000001</v>
      </c>
      <c r="AL15" s="17"/>
      <c r="AM15" s="49">
        <v>124.7</v>
      </c>
      <c r="AN15" s="47">
        <f t="shared" ref="AN15:AN17" si="142">IF(ISBLANK(AM15),"",AO15/$A15)</f>
        <v>129.76600000000002</v>
      </c>
      <c r="AO15" s="163">
        <f t="shared" ref="AO15:AO17" si="143">AM15+AO14</f>
        <v>648.83000000000004</v>
      </c>
      <c r="AP15" s="49">
        <v>111840</v>
      </c>
      <c r="AQ15" s="50">
        <f t="shared" ref="AQ15" si="144">IF(ISBLANK(AP15),"",AR15/$A15)</f>
        <v>112751.8</v>
      </c>
      <c r="AR15" s="51">
        <f t="shared" ref="AR15" si="145">AP15+AR14</f>
        <v>563759</v>
      </c>
      <c r="AS15" s="17"/>
      <c r="AT15" s="47">
        <f>borrador!G13/6.289</f>
        <v>602.42804897439976</v>
      </c>
      <c r="AU15" s="47">
        <f t="shared" ref="AU15" si="146">IF(ISBLANK(AT15),"",AV15/$A15)</f>
        <v>663.22881221179841</v>
      </c>
      <c r="AV15" s="51">
        <f t="shared" ref="AV15" si="147">AT15+AV14</f>
        <v>3316.1440610589921</v>
      </c>
      <c r="AW15" s="2"/>
      <c r="AX15" s="51">
        <f>borrador!H13/6.289</f>
        <v>429.5452377166481</v>
      </c>
      <c r="AY15" s="51">
        <f t="shared" ref="AY15" si="148">IF(ISBLANK(AX15),"",AZ15/$A15)</f>
        <v>428.47893146764198</v>
      </c>
      <c r="AZ15" s="51">
        <f t="shared" ref="AZ15" si="149">AX15+AZ14</f>
        <v>2142.39465733821</v>
      </c>
      <c r="BA15" s="2"/>
      <c r="BB15" s="47">
        <f>borrador!E13/6.289</f>
        <v>9.0475433296231511</v>
      </c>
      <c r="BC15" s="47">
        <f t="shared" ref="BC15" si="150">IF(ISBLANK(BB15),"",BD15/$A15)</f>
        <v>8.9448242963905251</v>
      </c>
      <c r="BD15" s="48">
        <f t="shared" ref="BD15" si="151">BB15+BD14</f>
        <v>44.724121481952622</v>
      </c>
      <c r="BE15" s="49">
        <f>borrador!F13*0.283*100</f>
        <v>254.9547</v>
      </c>
      <c r="BF15" s="50">
        <f t="shared" ref="BF15" si="152">IF(ISBLANK(BE15),"",BG15/A15)</f>
        <v>255.36787999999996</v>
      </c>
      <c r="BG15" s="237">
        <f t="shared" ref="BG15" si="153">BE15+BG14</f>
        <v>1276.8393999999998</v>
      </c>
      <c r="BI15" s="199" t="s">
        <v>23</v>
      </c>
      <c r="BJ15" s="83"/>
      <c r="BK15" s="21">
        <v>18840.583870293147</v>
      </c>
      <c r="BL15" s="92">
        <f t="shared" si="4"/>
        <v>-18840.583870293147</v>
      </c>
      <c r="BM15" s="254"/>
      <c r="BN15" s="21">
        <v>13150.823919698816</v>
      </c>
      <c r="BO15" s="82">
        <f t="shared" si="0"/>
        <v>-13150.823919698816</v>
      </c>
      <c r="BP15" s="197"/>
      <c r="BQ15" s="83"/>
      <c r="BR15" s="21">
        <v>5783.5313912690872</v>
      </c>
      <c r="BS15" s="201">
        <f t="shared" si="1"/>
        <v>-5783.5313912690872</v>
      </c>
      <c r="BT15" s="5"/>
      <c r="BU15" s="15"/>
      <c r="BV15" s="214"/>
      <c r="BW15" s="107">
        <v>18251.506915344693</v>
      </c>
      <c r="BX15" s="84">
        <f t="shared" si="2"/>
        <v>-18251.506915344693</v>
      </c>
      <c r="BY15" s="207"/>
      <c r="BZ15" s="83"/>
      <c r="CA15" s="107">
        <v>12919.210502801123</v>
      </c>
      <c r="CB15" s="215">
        <f t="shared" si="3"/>
        <v>-12919.210502801123</v>
      </c>
    </row>
    <row r="16" spans="1:83" ht="15" customHeight="1" thickBot="1" x14ac:dyDescent="0.4">
      <c r="A16" s="245">
        <v>6</v>
      </c>
      <c r="B16" s="49">
        <v>615.24</v>
      </c>
      <c r="C16" s="47">
        <f t="shared" ref="C16:C17" si="154">IF(ISBLANK(B16),"",D16/$A16)</f>
        <v>576.92333333333329</v>
      </c>
      <c r="D16" s="163">
        <f t="shared" ref="D16:D17" si="155">B16+D15</f>
        <v>3461.54</v>
      </c>
      <c r="E16" s="49">
        <v>393187</v>
      </c>
      <c r="F16" s="50">
        <f t="shared" ref="F16:F17" si="156">IF(ISBLANK(E16),"",G16/$A16)</f>
        <v>391254.83333333331</v>
      </c>
      <c r="G16" s="163">
        <f t="shared" ref="G16:G17" si="157">E16+G15</f>
        <v>2347529</v>
      </c>
      <c r="H16" s="168"/>
      <c r="I16" s="49">
        <v>56495</v>
      </c>
      <c r="J16" s="50">
        <f t="shared" ref="J16:J17" si="158">IF(ISBLANK(I16),"",K16/$A16)</f>
        <v>57467</v>
      </c>
      <c r="K16" s="163">
        <f t="shared" ref="K16:K17" si="159">I16+K15</f>
        <v>344802</v>
      </c>
      <c r="L16" s="50">
        <f t="shared" ref="L16:L17" si="160">IF(ISBLANK(I16),"",I16*0.5)</f>
        <v>28247.5</v>
      </c>
      <c r="M16" s="50">
        <f t="shared" ref="M16:M17" si="161">IFERROR(J16*0.5,"")</f>
        <v>28733.5</v>
      </c>
      <c r="N16" s="50">
        <f t="shared" ref="N16:N17" si="162">K16*0.5</f>
        <v>172401</v>
      </c>
      <c r="O16" s="49">
        <v>5656</v>
      </c>
      <c r="P16" s="50">
        <f t="shared" ref="P16:P17" si="163">IF(ISBLANK(O16),"",Q16/$A16)</f>
        <v>6230.333333333333</v>
      </c>
      <c r="Q16" s="163">
        <f t="shared" ref="Q16:Q17" si="164">O16+Q15</f>
        <v>37382</v>
      </c>
      <c r="R16" s="50">
        <f t="shared" ref="R16:R17" si="165">IF(ISBLANK(O16),"",O16*0.5)</f>
        <v>2828</v>
      </c>
      <c r="S16" s="50">
        <f t="shared" ref="S16:S17" si="166">IFERROR(P16*0.5,"")</f>
        <v>3115.1666666666665</v>
      </c>
      <c r="T16" s="50">
        <f t="shared" ref="T16:T17" si="167">Q16*0.5</f>
        <v>18691</v>
      </c>
      <c r="U16" s="168"/>
      <c r="V16" s="49">
        <v>165.3</v>
      </c>
      <c r="W16" s="47">
        <f t="shared" si="133"/>
        <v>167.25</v>
      </c>
      <c r="X16" s="163">
        <f t="shared" si="134"/>
        <v>1003.5</v>
      </c>
      <c r="Y16" s="169"/>
      <c r="Z16" s="170"/>
      <c r="AA16" s="171"/>
      <c r="AB16" s="172"/>
      <c r="AC16" s="49">
        <v>283.54000000000002</v>
      </c>
      <c r="AD16" s="50">
        <f t="shared" si="135"/>
        <v>285.44</v>
      </c>
      <c r="AE16" s="163">
        <f t="shared" si="136"/>
        <v>1712.6399999999999</v>
      </c>
      <c r="AF16" s="49">
        <v>156607</v>
      </c>
      <c r="AG16" s="50">
        <f t="shared" ref="AG16:AG17" si="168">IF(ISBLANK(AF16),"",AH16/$A16)</f>
        <v>163362.16666666666</v>
      </c>
      <c r="AH16" s="51">
        <f t="shared" ref="AH16:AH17" si="169">AF16+AH15</f>
        <v>980173</v>
      </c>
      <c r="AI16" s="50">
        <f t="shared" ref="AI16:AI17" si="170">IF(AF16*0.3172=0,"",AF16*0.1832)</f>
        <v>28690.402399999999</v>
      </c>
      <c r="AJ16" s="50">
        <f t="shared" ref="AJ16:AJ17" si="171">IFERROR(AG16*0.1832,"")</f>
        <v>29927.948933333333</v>
      </c>
      <c r="AK16" s="50">
        <f t="shared" ref="AK16:AK17" si="172">AH16*0.1832</f>
        <v>179567.6936</v>
      </c>
      <c r="AL16" s="17"/>
      <c r="AM16" s="49">
        <v>120.28</v>
      </c>
      <c r="AN16" s="47">
        <f t="shared" si="142"/>
        <v>128.185</v>
      </c>
      <c r="AO16" s="163">
        <f t="shared" si="143"/>
        <v>769.11</v>
      </c>
      <c r="AP16" s="49">
        <v>101579</v>
      </c>
      <c r="AQ16" s="50">
        <f t="shared" ref="AQ16:AQ17" si="173">IF(ISBLANK(AP16),"",AR16/$A16)</f>
        <v>110889.66666666667</v>
      </c>
      <c r="AR16" s="51">
        <f t="shared" ref="AR16:AR17" si="174">AP16+AR15</f>
        <v>665338</v>
      </c>
      <c r="AS16" s="17"/>
      <c r="AT16" s="47">
        <f>borrador!G14/6.289</f>
        <v>600.9047543329624</v>
      </c>
      <c r="AU16" s="47">
        <f t="shared" ref="AU16:AU17" si="175">IF(ISBLANK(AT16),"",AV16/$A16)</f>
        <v>652.84146923199239</v>
      </c>
      <c r="AV16" s="51">
        <f t="shared" ref="AV16:AV17" si="176">AT16+AV15</f>
        <v>3917.0488153919546</v>
      </c>
      <c r="AW16" s="2"/>
      <c r="AX16" s="51">
        <f>borrador!H14/6.289</f>
        <v>429.37986961361105</v>
      </c>
      <c r="AY16" s="51">
        <f t="shared" ref="AY16:AY17" si="177">IF(ISBLANK(AX16),"",AZ16/$A16)</f>
        <v>428.62908782530349</v>
      </c>
      <c r="AZ16" s="51">
        <f t="shared" ref="AZ16:AZ17" si="178">AX16+AZ15</f>
        <v>2571.7745269518209</v>
      </c>
      <c r="BA16" s="2"/>
      <c r="BB16" s="47">
        <f>borrador!E14/6.289</f>
        <v>9.6867546509778979</v>
      </c>
      <c r="BC16" s="47">
        <f t="shared" ref="BC16:BC17" si="179">IF(ISBLANK(BB16),"",BD16/$A16)</f>
        <v>9.0684793554884191</v>
      </c>
      <c r="BD16" s="48">
        <f t="shared" ref="BD16:BD17" si="180">BB16+BD15</f>
        <v>54.410876132930518</v>
      </c>
      <c r="BE16" s="49">
        <f>borrador!F14*0.283*100</f>
        <v>254.33209999999997</v>
      </c>
      <c r="BF16" s="50">
        <f t="shared" ref="BF16:BF17" si="181">IF(ISBLANK(BE16),"",BG16/A16)</f>
        <v>255.19524999999999</v>
      </c>
      <c r="BG16" s="237">
        <f t="shared" ref="BG16:BG17" si="182">BE16+BG15</f>
        <v>1531.1714999999999</v>
      </c>
      <c r="BI16" s="199" t="s">
        <v>17</v>
      </c>
      <c r="BJ16" s="83"/>
      <c r="BK16" s="21">
        <v>19448.244430301474</v>
      </c>
      <c r="BL16" s="92">
        <f t="shared" si="4"/>
        <v>-19448.244430301474</v>
      </c>
      <c r="BM16" s="254"/>
      <c r="BN16" s="21">
        <v>13614.886473801384</v>
      </c>
      <c r="BO16" s="82">
        <f t="shared" si="0"/>
        <v>-13614.886473801384</v>
      </c>
      <c r="BP16" s="197"/>
      <c r="BQ16" s="83"/>
      <c r="BR16" s="21">
        <v>5656.1888823082445</v>
      </c>
      <c r="BS16" s="201">
        <f t="shared" si="1"/>
        <v>-5656.1888823082445</v>
      </c>
      <c r="BT16" s="5"/>
      <c r="BU16" s="15"/>
      <c r="BV16" s="214"/>
      <c r="BW16" s="107">
        <v>20290.571272730263</v>
      </c>
      <c r="BX16" s="84">
        <f t="shared" si="2"/>
        <v>-20290.571272730263</v>
      </c>
      <c r="BY16" s="207"/>
      <c r="BZ16" s="83"/>
      <c r="CA16" s="107">
        <v>12659.694422849534</v>
      </c>
      <c r="CB16" s="215">
        <f t="shared" si="3"/>
        <v>-12659.694422849534</v>
      </c>
    </row>
    <row r="17" spans="1:92" ht="15" customHeight="1" thickBot="1" x14ac:dyDescent="0.4">
      <c r="A17" s="245">
        <v>7</v>
      </c>
      <c r="B17" s="49">
        <v>597.29</v>
      </c>
      <c r="C17" s="47">
        <f t="shared" si="154"/>
        <v>579.83285714285716</v>
      </c>
      <c r="D17" s="163">
        <f t="shared" si="155"/>
        <v>4058.83</v>
      </c>
      <c r="E17" s="49">
        <v>392702</v>
      </c>
      <c r="F17" s="50">
        <f t="shared" si="156"/>
        <v>391461.57142857142</v>
      </c>
      <c r="G17" s="163">
        <f t="shared" si="157"/>
        <v>2740231</v>
      </c>
      <c r="H17" s="168"/>
      <c r="I17" s="49">
        <v>56902</v>
      </c>
      <c r="J17" s="50">
        <f t="shared" si="158"/>
        <v>57386.285714285717</v>
      </c>
      <c r="K17" s="163">
        <f t="shared" si="159"/>
        <v>401704</v>
      </c>
      <c r="L17" s="50">
        <f t="shared" si="160"/>
        <v>28451</v>
      </c>
      <c r="M17" s="50">
        <f t="shared" si="161"/>
        <v>28693.142857142859</v>
      </c>
      <c r="N17" s="50">
        <f t="shared" si="162"/>
        <v>200852</v>
      </c>
      <c r="O17" s="49">
        <v>5490</v>
      </c>
      <c r="P17" s="50">
        <f t="shared" si="163"/>
        <v>6124.5714285714284</v>
      </c>
      <c r="Q17" s="163">
        <f t="shared" si="164"/>
        <v>42872</v>
      </c>
      <c r="R17" s="50">
        <f t="shared" si="165"/>
        <v>2745</v>
      </c>
      <c r="S17" s="50">
        <f t="shared" si="166"/>
        <v>3062.2857142857142</v>
      </c>
      <c r="T17" s="50">
        <f t="shared" si="167"/>
        <v>21436</v>
      </c>
      <c r="U17" s="168"/>
      <c r="V17" s="49">
        <v>169.2</v>
      </c>
      <c r="W17" s="47">
        <f t="shared" si="133"/>
        <v>167.52857142857144</v>
      </c>
      <c r="X17" s="163">
        <f t="shared" si="134"/>
        <v>1172.7</v>
      </c>
      <c r="Y17" s="169"/>
      <c r="Z17" s="170"/>
      <c r="AA17" s="171"/>
      <c r="AB17" s="172"/>
      <c r="AC17" s="49">
        <v>272.16000000000003</v>
      </c>
      <c r="AD17" s="50">
        <f t="shared" si="135"/>
        <v>283.54285714285714</v>
      </c>
      <c r="AE17" s="163">
        <f t="shared" si="136"/>
        <v>1984.8</v>
      </c>
      <c r="AF17" s="49">
        <v>154180</v>
      </c>
      <c r="AG17" s="50">
        <f t="shared" si="168"/>
        <v>162050.42857142858</v>
      </c>
      <c r="AH17" s="51">
        <f t="shared" si="169"/>
        <v>1134353</v>
      </c>
      <c r="AI17" s="50">
        <f t="shared" si="170"/>
        <v>28245.776000000002</v>
      </c>
      <c r="AJ17" s="50">
        <f t="shared" si="171"/>
        <v>29687.638514285714</v>
      </c>
      <c r="AK17" s="50">
        <f t="shared" si="172"/>
        <v>207813.46960000001</v>
      </c>
      <c r="AL17" s="17"/>
      <c r="AM17" s="49">
        <v>140.76</v>
      </c>
      <c r="AN17" s="47">
        <f t="shared" si="142"/>
        <v>129.98142857142858</v>
      </c>
      <c r="AO17" s="163">
        <f t="shared" si="143"/>
        <v>909.87</v>
      </c>
      <c r="AP17" s="49">
        <v>99908</v>
      </c>
      <c r="AQ17" s="50">
        <f t="shared" si="173"/>
        <v>109320.85714285714</v>
      </c>
      <c r="AR17" s="51">
        <f t="shared" si="174"/>
        <v>765246</v>
      </c>
      <c r="AS17" s="17"/>
      <c r="AT17" s="47">
        <f>borrador!G15/6.289</f>
        <v>676.75624105581176</v>
      </c>
      <c r="AU17" s="47">
        <f t="shared" si="175"/>
        <v>656.25786520682379</v>
      </c>
      <c r="AV17" s="51">
        <f t="shared" si="176"/>
        <v>4593.8050564477662</v>
      </c>
      <c r="AW17" s="2"/>
      <c r="AX17" s="51">
        <f>borrador!H15/6.289</f>
        <v>429.55000795038961</v>
      </c>
      <c r="AY17" s="51">
        <f t="shared" si="177"/>
        <v>428.76064784317293</v>
      </c>
      <c r="AZ17" s="51">
        <f t="shared" si="178"/>
        <v>3001.3245349022104</v>
      </c>
      <c r="BA17" s="2"/>
      <c r="BB17" s="47">
        <f>borrador!E15/6.289</f>
        <v>9.7996501828589615</v>
      </c>
      <c r="BC17" s="47">
        <f t="shared" si="179"/>
        <v>9.1729323308270683</v>
      </c>
      <c r="BD17" s="48">
        <f t="shared" si="180"/>
        <v>64.21052631578948</v>
      </c>
      <c r="BE17" s="49">
        <f>borrador!F15*0.283*100</f>
        <v>254.78489999999999</v>
      </c>
      <c r="BF17" s="50">
        <f t="shared" si="181"/>
        <v>255.13662857142859</v>
      </c>
      <c r="BG17" s="237">
        <f t="shared" si="182"/>
        <v>1785.9564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</row>
    <row r="18" spans="1:92" ht="15" customHeight="1" thickBot="1" x14ac:dyDescent="0.4">
      <c r="A18" s="245">
        <v>8</v>
      </c>
      <c r="B18" s="49">
        <v>594.58000000000004</v>
      </c>
      <c r="C18" s="47">
        <f t="shared" ref="C18" si="183">IF(ISBLANK(B18),"",D18/$A18)</f>
        <v>581.67624999999998</v>
      </c>
      <c r="D18" s="163">
        <f t="shared" ref="D18" si="184">B18+D17</f>
        <v>4653.41</v>
      </c>
      <c r="E18" s="49">
        <v>391006</v>
      </c>
      <c r="F18" s="50">
        <f t="shared" ref="F18" si="185">IF(ISBLANK(E18),"",G18/$A18)</f>
        <v>391404.625</v>
      </c>
      <c r="G18" s="163">
        <f t="shared" ref="G18" si="186">E18+G17</f>
        <v>3131237</v>
      </c>
      <c r="H18" s="168"/>
      <c r="I18" s="49">
        <v>56427</v>
      </c>
      <c r="J18" s="50">
        <f t="shared" ref="J18" si="187">IF(ISBLANK(I18),"",K18/$A18)</f>
        <v>57266.375</v>
      </c>
      <c r="K18" s="163">
        <f t="shared" ref="K18" si="188">I18+K17</f>
        <v>458131</v>
      </c>
      <c r="L18" s="50">
        <f t="shared" ref="L18" si="189">IF(ISBLANK(I18),"",I18*0.5)</f>
        <v>28213.5</v>
      </c>
      <c r="M18" s="50">
        <f t="shared" ref="M18" si="190">IFERROR(J18*0.5,"")</f>
        <v>28633.1875</v>
      </c>
      <c r="N18" s="50">
        <f t="shared" ref="N18" si="191">K18*0.5</f>
        <v>229065.5</v>
      </c>
      <c r="O18" s="49">
        <v>5412</v>
      </c>
      <c r="P18" s="50">
        <f t="shared" ref="P18" si="192">IF(ISBLANK(O18),"",Q18/$A18)</f>
        <v>6035.5</v>
      </c>
      <c r="Q18" s="163">
        <f t="shared" ref="Q18" si="193">O18+Q17</f>
        <v>48284</v>
      </c>
      <c r="R18" s="50">
        <f t="shared" ref="R18" si="194">IF(ISBLANK(O18),"",O18*0.5)</f>
        <v>2706</v>
      </c>
      <c r="S18" s="50">
        <f t="shared" ref="S18" si="195">IFERROR(P18*0.5,"")</f>
        <v>3017.75</v>
      </c>
      <c r="T18" s="50">
        <f t="shared" ref="T18" si="196">Q18*0.5</f>
        <v>24142</v>
      </c>
      <c r="U18" s="168"/>
      <c r="V18" s="49">
        <v>170.1</v>
      </c>
      <c r="W18" s="47">
        <f t="shared" ref="W18:W19" si="197">IF(ISBLANK(V18),"",X18/$A18)</f>
        <v>167.85</v>
      </c>
      <c r="X18" s="163">
        <f t="shared" ref="X18:X19" si="198">V18+X17</f>
        <v>1342.8</v>
      </c>
      <c r="Y18" s="169"/>
      <c r="Z18" s="170"/>
      <c r="AA18" s="171"/>
      <c r="AB18" s="172"/>
      <c r="AC18" s="49">
        <v>291.79000000000002</v>
      </c>
      <c r="AD18" s="50">
        <f t="shared" ref="AD18" si="199">IF(ISBLANK(AC18),"",AE18/$A18)</f>
        <v>284.57375000000002</v>
      </c>
      <c r="AE18" s="163">
        <f t="shared" ref="AE18" si="200">AC18+AE17</f>
        <v>2276.59</v>
      </c>
      <c r="AF18" s="49">
        <v>154049</v>
      </c>
      <c r="AG18" s="50">
        <f t="shared" ref="AG18" si="201">IF(ISBLANK(AF18),"",AH18/$A18)</f>
        <v>161050.25</v>
      </c>
      <c r="AH18" s="51">
        <f t="shared" ref="AH18" si="202">AF18+AH17</f>
        <v>1288402</v>
      </c>
      <c r="AI18" s="50">
        <f t="shared" ref="AI18" si="203">IF(AF18*0.3172=0,"",AF18*0.1832)</f>
        <v>28221.7768</v>
      </c>
      <c r="AJ18" s="50">
        <f t="shared" ref="AJ18" si="204">IFERROR(AG18*0.1832,"")</f>
        <v>29504.4058</v>
      </c>
      <c r="AK18" s="50">
        <f t="shared" ref="AK18" si="205">AH18*0.1832</f>
        <v>236035.2464</v>
      </c>
      <c r="AL18" s="17"/>
      <c r="AM18" s="49">
        <v>124.17</v>
      </c>
      <c r="AN18" s="47">
        <f t="shared" ref="AN18" si="206">IF(ISBLANK(AM18),"",AO18/$A18)</f>
        <v>129.255</v>
      </c>
      <c r="AO18" s="163">
        <f t="shared" ref="AO18" si="207">AM18+AO17</f>
        <v>1034.04</v>
      </c>
      <c r="AP18" s="49">
        <v>109224</v>
      </c>
      <c r="AQ18" s="50">
        <f t="shared" ref="AQ18" si="208">IF(ISBLANK(AP18),"",AR18/$A18)</f>
        <v>109308.75</v>
      </c>
      <c r="AR18" s="51">
        <f t="shared" ref="AR18" si="209">AP18+AR17</f>
        <v>874470</v>
      </c>
      <c r="AS18" s="17"/>
      <c r="AT18" s="47">
        <f>borrador!G16/6.289</f>
        <v>676.89457783431385</v>
      </c>
      <c r="AU18" s="47">
        <f t="shared" ref="AU18" si="210">IF(ISBLANK(AT18),"",AV18/$A18)</f>
        <v>658.83745428526004</v>
      </c>
      <c r="AV18" s="51">
        <f t="shared" ref="AV18" si="211">AT18+AV17</f>
        <v>5270.6996342820803</v>
      </c>
      <c r="AW18" s="2"/>
      <c r="AX18" s="51">
        <f>borrador!H16/6.289</f>
        <v>429.20019080934964</v>
      </c>
      <c r="AY18" s="51">
        <f t="shared" ref="AY18" si="212">IF(ISBLANK(AX18),"",AZ18/$A18)</f>
        <v>428.81559071394503</v>
      </c>
      <c r="AZ18" s="51">
        <f t="shared" ref="AZ18" si="213">AX18+AZ17</f>
        <v>3430.5247257115602</v>
      </c>
      <c r="BA18" s="2"/>
      <c r="BB18" s="47">
        <f>borrador!E16/6.289</f>
        <v>9.0062013038638895</v>
      </c>
      <c r="BC18" s="47">
        <f t="shared" ref="BC18" si="214">IF(ISBLANK(BB18),"",BD18/$A18)</f>
        <v>9.1520909524566711</v>
      </c>
      <c r="BD18" s="48">
        <f t="shared" ref="BD18" si="215">BB18+BD17</f>
        <v>73.216727619653369</v>
      </c>
      <c r="BE18" s="49">
        <f>borrador!F16*0.283*100</f>
        <v>254.61509999999996</v>
      </c>
      <c r="BF18" s="50">
        <f t="shared" ref="BF18" si="216">IF(ISBLANK(BE18),"",BG18/A18)</f>
        <v>255.0714375</v>
      </c>
      <c r="BG18" s="237">
        <f t="shared" ref="BG18" si="217">BE18+BG17</f>
        <v>2040.5715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</row>
    <row r="19" spans="1:92" ht="15" customHeight="1" thickBot="1" x14ac:dyDescent="0.4">
      <c r="A19" s="245">
        <v>9</v>
      </c>
      <c r="B19" s="49">
        <v>613.27</v>
      </c>
      <c r="C19" s="47">
        <f t="shared" ref="C19" si="218">IF(ISBLANK(B19),"",D19/$A19)</f>
        <v>585.18666666666672</v>
      </c>
      <c r="D19" s="163">
        <f t="shared" ref="D19" si="219">B19+D18</f>
        <v>5266.68</v>
      </c>
      <c r="E19" s="49">
        <v>378110</v>
      </c>
      <c r="F19" s="50">
        <f t="shared" ref="F19" si="220">IF(ISBLANK(E19),"",G19/$A19)</f>
        <v>389927.44444444444</v>
      </c>
      <c r="G19" s="163">
        <f t="shared" ref="G19" si="221">E19+G18</f>
        <v>3509347</v>
      </c>
      <c r="H19" s="168"/>
      <c r="I19" s="49">
        <v>56123</v>
      </c>
      <c r="J19" s="50">
        <f t="shared" ref="J19" si="222">IF(ISBLANK(I19),"",K19/$A19)</f>
        <v>57139.333333333336</v>
      </c>
      <c r="K19" s="163">
        <f t="shared" ref="K19" si="223">I19+K18</f>
        <v>514254</v>
      </c>
      <c r="L19" s="50">
        <f t="shared" ref="L19" si="224">IF(ISBLANK(I19),"",I19*0.5)</f>
        <v>28061.5</v>
      </c>
      <c r="M19" s="50">
        <f t="shared" ref="M19" si="225">IFERROR(J19*0.5,"")</f>
        <v>28569.666666666668</v>
      </c>
      <c r="N19" s="50">
        <f t="shared" ref="N19" si="226">K19*0.5</f>
        <v>257127</v>
      </c>
      <c r="O19" s="49">
        <v>5557</v>
      </c>
      <c r="P19" s="50">
        <f t="shared" ref="P19" si="227">IF(ISBLANK(O19),"",Q19/$A19)</f>
        <v>5982.333333333333</v>
      </c>
      <c r="Q19" s="163">
        <f t="shared" ref="Q19" si="228">O19+Q18</f>
        <v>53841</v>
      </c>
      <c r="R19" s="50">
        <f t="shared" ref="R19" si="229">IF(ISBLANK(O19),"",O19*0.5)</f>
        <v>2778.5</v>
      </c>
      <c r="S19" s="50">
        <f t="shared" ref="S19" si="230">IFERROR(P19*0.5,"")</f>
        <v>2991.1666666666665</v>
      </c>
      <c r="T19" s="50">
        <f t="shared" ref="T19" si="231">Q19*0.5</f>
        <v>26920.5</v>
      </c>
      <c r="U19" s="168"/>
      <c r="V19" s="49">
        <v>171.4</v>
      </c>
      <c r="W19" s="47">
        <f t="shared" si="197"/>
        <v>168.24444444444444</v>
      </c>
      <c r="X19" s="163">
        <f t="shared" si="198"/>
        <v>1514.2</v>
      </c>
      <c r="Y19" s="169"/>
      <c r="Z19" s="170"/>
      <c r="AA19" s="171"/>
      <c r="AB19" s="172"/>
      <c r="AC19" s="49">
        <v>300.31</v>
      </c>
      <c r="AD19" s="50">
        <f t="shared" ref="AD19" si="232">IF(ISBLANK(AC19),"",AE19/$A19)</f>
        <v>286.32222222222225</v>
      </c>
      <c r="AE19" s="163">
        <f t="shared" ref="AE19" si="233">AC19+AE18</f>
        <v>2576.9</v>
      </c>
      <c r="AF19" s="49">
        <v>160671</v>
      </c>
      <c r="AG19" s="50">
        <f t="shared" ref="AG19" si="234">IF(ISBLANK(AF19),"",AH19/$A19)</f>
        <v>161008.11111111112</v>
      </c>
      <c r="AH19" s="51">
        <f t="shared" ref="AH19" si="235">AF19+AH18</f>
        <v>1449073</v>
      </c>
      <c r="AI19" s="50">
        <f t="shared" ref="AI19" si="236">IF(AF19*0.3172=0,"",AF19*0.1832)</f>
        <v>29434.927200000002</v>
      </c>
      <c r="AJ19" s="50">
        <f t="shared" ref="AJ19" si="237">IFERROR(AG19*0.1832,"")</f>
        <v>29496.685955555557</v>
      </c>
      <c r="AK19" s="50">
        <f t="shared" ref="AK19" si="238">AH19*0.1832</f>
        <v>265470.17359999998</v>
      </c>
      <c r="AL19" s="17"/>
      <c r="AM19" s="49">
        <v>126.39</v>
      </c>
      <c r="AN19" s="47">
        <f t="shared" ref="AN19" si="239">IF(ISBLANK(AM19),"",AO19/$A19)</f>
        <v>128.93666666666667</v>
      </c>
      <c r="AO19" s="163">
        <f t="shared" ref="AO19" si="240">AM19+AO18</f>
        <v>1160.43</v>
      </c>
      <c r="AP19" s="49">
        <v>109515</v>
      </c>
      <c r="AQ19" s="50">
        <f t="shared" ref="AQ19" si="241">IF(ISBLANK(AP19),"",AR19/$A19)</f>
        <v>109331.66666666667</v>
      </c>
      <c r="AR19" s="51">
        <f t="shared" ref="AR19" si="242">AP19+AR18</f>
        <v>983985</v>
      </c>
      <c r="AS19" s="17"/>
      <c r="AT19" s="47">
        <f>borrador!G17/6.289</f>
        <v>676.73716012084594</v>
      </c>
      <c r="AU19" s="47">
        <f t="shared" ref="AU19" si="243">IF(ISBLANK(AT19),"",AV19/$A19)</f>
        <v>660.82631048921405</v>
      </c>
      <c r="AV19" s="51">
        <f t="shared" ref="AV19" si="244">AT19+AV18</f>
        <v>5947.4367944029264</v>
      </c>
      <c r="AW19" s="2"/>
      <c r="AX19" s="51">
        <f>borrador!H17/6.289</f>
        <v>429.07934488789954</v>
      </c>
      <c r="AY19" s="51">
        <f t="shared" ref="AY19" si="245">IF(ISBLANK(AX19),"",AZ19/$A19)</f>
        <v>428.84489673327329</v>
      </c>
      <c r="AZ19" s="51">
        <f t="shared" ref="AZ19" si="246">AX19+AZ18</f>
        <v>3859.6040705994596</v>
      </c>
      <c r="BA19" s="2"/>
      <c r="BB19" s="47">
        <f>borrador!E17/6.289</f>
        <v>10.052472571155986</v>
      </c>
      <c r="BC19" s="47">
        <f t="shared" ref="BC19" si="247">IF(ISBLANK(BB19),"",BD19/$A19)</f>
        <v>9.2521333545343722</v>
      </c>
      <c r="BD19" s="48">
        <f t="shared" ref="BD19" si="248">BB19+BD18</f>
        <v>83.269200190809357</v>
      </c>
      <c r="BE19" s="49">
        <f>borrador!F17*0.283*100</f>
        <v>254.50189999999998</v>
      </c>
      <c r="BF19" s="50">
        <f t="shared" ref="BF19" si="249">IF(ISBLANK(BE19),"",BG19/A19)</f>
        <v>255.00815555555559</v>
      </c>
      <c r="BG19" s="237">
        <f t="shared" ref="BG19" si="250">BE19+BG18</f>
        <v>2295.0734000000002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</row>
    <row r="20" spans="1:92" ht="15" customHeight="1" thickBot="1" x14ac:dyDescent="0.4">
      <c r="A20" s="244">
        <v>10</v>
      </c>
      <c r="B20" s="49">
        <v>582.33000000000004</v>
      </c>
      <c r="C20" s="47">
        <f t="shared" ref="C20" si="251">IF(ISBLANK(B20),"",D20/$A20)</f>
        <v>584.90100000000007</v>
      </c>
      <c r="D20" s="163">
        <f t="shared" ref="D20" si="252">B20+D19</f>
        <v>5849.01</v>
      </c>
      <c r="E20" s="49">
        <v>379948</v>
      </c>
      <c r="F20" s="50">
        <f t="shared" ref="F20" si="253">IF(ISBLANK(E20),"",G20/$A20)</f>
        <v>388929.5</v>
      </c>
      <c r="G20" s="163">
        <f t="shared" ref="G20" si="254">E20+G19</f>
        <v>3889295</v>
      </c>
      <c r="H20" s="168"/>
      <c r="I20" s="49">
        <v>55575</v>
      </c>
      <c r="J20" s="50">
        <f t="shared" ref="J20" si="255">IF(ISBLANK(I20),"",K20/$A20)</f>
        <v>56982.9</v>
      </c>
      <c r="K20" s="163">
        <f t="shared" ref="K20" si="256">I20+K19</f>
        <v>569829</v>
      </c>
      <c r="L20" s="50">
        <f t="shared" ref="L20" si="257">IF(ISBLANK(I20),"",I20*0.5)</f>
        <v>27787.5</v>
      </c>
      <c r="M20" s="50">
        <f t="shared" ref="M20" si="258">IFERROR(J20*0.5,"")</f>
        <v>28491.45</v>
      </c>
      <c r="N20" s="50">
        <f t="shared" ref="N20" si="259">K20*0.5</f>
        <v>284914.5</v>
      </c>
      <c r="O20" s="49">
        <v>5806</v>
      </c>
      <c r="P20" s="50">
        <f t="shared" ref="P20" si="260">IF(ISBLANK(O20),"",Q20/$A20)</f>
        <v>5964.7</v>
      </c>
      <c r="Q20" s="163">
        <f t="shared" ref="Q20" si="261">O20+Q19</f>
        <v>59647</v>
      </c>
      <c r="R20" s="50">
        <f t="shared" ref="R20" si="262">IF(ISBLANK(O20),"",O20*0.5)</f>
        <v>2903</v>
      </c>
      <c r="S20" s="50">
        <f t="shared" ref="S20" si="263">IFERROR(P20*0.5,"")</f>
        <v>2982.35</v>
      </c>
      <c r="T20" s="50">
        <f t="shared" ref="T20" si="264">Q20*0.5</f>
        <v>29823.5</v>
      </c>
      <c r="U20" s="168"/>
      <c r="V20" s="49">
        <v>168.9</v>
      </c>
      <c r="W20" s="47">
        <f t="shared" ref="W20" si="265">IF(ISBLANK(V20),"",X20/$A20)</f>
        <v>168.31</v>
      </c>
      <c r="X20" s="163">
        <f t="shared" ref="X20" si="266">V20+X19</f>
        <v>1683.1000000000001</v>
      </c>
      <c r="Y20" s="169"/>
      <c r="Z20" s="170"/>
      <c r="AA20" s="171"/>
      <c r="AB20" s="172"/>
      <c r="AC20" s="49">
        <v>292.75</v>
      </c>
      <c r="AD20" s="50">
        <f t="shared" ref="AD20" si="267">IF(ISBLANK(AC20),"",AE20/$A20)</f>
        <v>286.96500000000003</v>
      </c>
      <c r="AE20" s="163">
        <f t="shared" ref="AE20" si="268">AC20+AE19</f>
        <v>2869.65</v>
      </c>
      <c r="AF20" s="49">
        <v>161281</v>
      </c>
      <c r="AG20" s="50">
        <f t="shared" ref="AG20" si="269">IF(ISBLANK(AF20),"",AH20/$A20)</f>
        <v>161035.4</v>
      </c>
      <c r="AH20" s="51">
        <f t="shared" ref="AH20" si="270">AF20+AH19</f>
        <v>1610354</v>
      </c>
      <c r="AI20" s="50">
        <f t="shared" ref="AI20" si="271">IF(AF20*0.3172=0,"",AF20*0.1832)</f>
        <v>29546.679199999999</v>
      </c>
      <c r="AJ20" s="50">
        <f t="shared" ref="AJ20" si="272">IFERROR(AG20*0.1832,"")</f>
        <v>29501.685279999998</v>
      </c>
      <c r="AK20" s="50">
        <f t="shared" ref="AK20" si="273">AH20*0.1832</f>
        <v>295016.85279999999</v>
      </c>
      <c r="AL20" s="17"/>
      <c r="AM20" s="49">
        <v>118.64</v>
      </c>
      <c r="AN20" s="47">
        <f t="shared" ref="AN20" si="274">IF(ISBLANK(AM20),"",AO20/$A20)</f>
        <v>127.90700000000001</v>
      </c>
      <c r="AO20" s="163">
        <f t="shared" ref="AO20" si="275">AM20+AO19</f>
        <v>1279.0700000000002</v>
      </c>
      <c r="AP20" s="49">
        <v>115253</v>
      </c>
      <c r="AQ20" s="50">
        <f t="shared" ref="AQ20" si="276">IF(ISBLANK(AP20),"",AR20/$A20)</f>
        <v>109923.8</v>
      </c>
      <c r="AR20" s="51">
        <f t="shared" ref="AR20" si="277">AP20+AR19</f>
        <v>1099238</v>
      </c>
      <c r="AS20" s="17"/>
      <c r="AT20" s="47">
        <f>borrador!G18/6.289</f>
        <v>677.72459850532675</v>
      </c>
      <c r="AU20" s="47">
        <f t="shared" ref="AU20" si="278">IF(ISBLANK(AT20),"",AV20/$A20)</f>
        <v>662.51613929082532</v>
      </c>
      <c r="AV20" s="51">
        <f t="shared" ref="AV20" si="279">AT20+AV19</f>
        <v>6625.1613929082532</v>
      </c>
      <c r="AW20" s="2"/>
      <c r="AX20" s="51">
        <f>borrador!H18/6.289</f>
        <v>428.92033709651776</v>
      </c>
      <c r="AY20" s="51">
        <f t="shared" ref="AY20" si="280">IF(ISBLANK(AX20),"",AZ20/$A20)</f>
        <v>428.85244076959771</v>
      </c>
      <c r="AZ20" s="51">
        <f t="shared" ref="AZ20" si="281">AX20+AZ19</f>
        <v>4288.5244076959771</v>
      </c>
      <c r="BA20" s="2"/>
      <c r="BB20" s="47">
        <f>borrador!E18/6.289</f>
        <v>9.1508983940213078</v>
      </c>
      <c r="BC20" s="47">
        <f t="shared" ref="BC20" si="282">IF(ISBLANK(BB20),"",BD20/$A20)</f>
        <v>9.2420098584830672</v>
      </c>
      <c r="BD20" s="48">
        <f t="shared" ref="BD20" si="283">BB20+BD19</f>
        <v>92.420098584830669</v>
      </c>
      <c r="BE20" s="49">
        <f>borrador!F18*0.283*100</f>
        <v>254.58680000000001</v>
      </c>
      <c r="BF20" s="50">
        <f t="shared" ref="BF20" si="284">IF(ISBLANK(BE20),"",BG20/A20)</f>
        <v>254.96602000000001</v>
      </c>
      <c r="BG20" s="237">
        <f t="shared" ref="BG20" si="285">BE20+BG19</f>
        <v>2549.6602000000003</v>
      </c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</row>
    <row r="21" spans="1:92" ht="15" customHeight="1" thickBot="1" x14ac:dyDescent="0.4">
      <c r="A21" s="243">
        <v>11</v>
      </c>
      <c r="B21" s="49">
        <v>603.58000000000004</v>
      </c>
      <c r="C21" s="47">
        <f t="shared" ref="C21" si="286">IF(ISBLANK(B21),"",D21/$A21)</f>
        <v>586.59909090909093</v>
      </c>
      <c r="D21" s="163">
        <f t="shared" ref="D21" si="287">B21+D20</f>
        <v>6452.59</v>
      </c>
      <c r="E21" s="49">
        <v>390121</v>
      </c>
      <c r="F21" s="50">
        <f t="shared" ref="F21" si="288">IF(ISBLANK(E21),"",G21/$A21)</f>
        <v>389037.81818181818</v>
      </c>
      <c r="G21" s="163">
        <f t="shared" ref="G21" si="289">E21+G20</f>
        <v>4279416</v>
      </c>
      <c r="H21" s="168"/>
      <c r="I21" s="49">
        <v>55291</v>
      </c>
      <c r="J21" s="50">
        <f t="shared" ref="J21" si="290">IF(ISBLANK(I21),"",K21/$A21)</f>
        <v>56829.090909090912</v>
      </c>
      <c r="K21" s="163">
        <f t="shared" ref="K21" si="291">I21+K20</f>
        <v>625120</v>
      </c>
      <c r="L21" s="50">
        <f t="shared" ref="L21" si="292">IF(ISBLANK(I21),"",I21*0.5)</f>
        <v>27645.5</v>
      </c>
      <c r="M21" s="50">
        <f t="shared" ref="M21" si="293">IFERROR(J21*0.5,"")</f>
        <v>28414.545454545456</v>
      </c>
      <c r="N21" s="50">
        <f t="shared" ref="N21" si="294">K21*0.5</f>
        <v>312560</v>
      </c>
      <c r="O21" s="49">
        <v>5584</v>
      </c>
      <c r="P21" s="50">
        <f t="shared" ref="P21" si="295">IF(ISBLANK(O21),"",Q21/$A21)</f>
        <v>5930.090909090909</v>
      </c>
      <c r="Q21" s="163">
        <f t="shared" ref="Q21" si="296">O21+Q20</f>
        <v>65231</v>
      </c>
      <c r="R21" s="50">
        <f t="shared" ref="R21" si="297">IF(ISBLANK(O21),"",O21*0.5)</f>
        <v>2792</v>
      </c>
      <c r="S21" s="50">
        <f t="shared" ref="S21" si="298">IFERROR(P21*0.5,"")</f>
        <v>2965.0454545454545</v>
      </c>
      <c r="T21" s="50">
        <f t="shared" ref="T21" si="299">Q21*0.5</f>
        <v>32615.5</v>
      </c>
      <c r="U21" s="168"/>
      <c r="V21" s="49">
        <v>165.3</v>
      </c>
      <c r="W21" s="47">
        <f t="shared" ref="W21" si="300">IF(ISBLANK(V21),"",X21/$A21)</f>
        <v>168.03636363636363</v>
      </c>
      <c r="X21" s="163">
        <f t="shared" ref="X21" si="301">V21+X20</f>
        <v>1848.4</v>
      </c>
      <c r="Y21" s="169"/>
      <c r="Z21" s="170"/>
      <c r="AA21" s="171"/>
      <c r="AB21" s="172"/>
      <c r="AC21" s="49">
        <v>301.32</v>
      </c>
      <c r="AD21" s="50">
        <f t="shared" ref="AD21" si="302">IF(ISBLANK(AC21),"",AE21/$A21)</f>
        <v>288.27000000000004</v>
      </c>
      <c r="AE21" s="163">
        <f t="shared" ref="AE21" si="303">AC21+AE20</f>
        <v>3170.9700000000003</v>
      </c>
      <c r="AF21" s="49">
        <v>161770</v>
      </c>
      <c r="AG21" s="50">
        <f t="shared" ref="AG21" si="304">IF(ISBLANK(AF21),"",AH21/$A21)</f>
        <v>161102.18181818182</v>
      </c>
      <c r="AH21" s="51">
        <f t="shared" ref="AH21" si="305">AF21+AH20</f>
        <v>1772124</v>
      </c>
      <c r="AI21" s="50">
        <f t="shared" ref="AI21" si="306">IF(AF21*0.3172=0,"",AF21*0.1832)</f>
        <v>29636.263999999999</v>
      </c>
      <c r="AJ21" s="50">
        <f t="shared" ref="AJ21" si="307">IFERROR(AG21*0.1832,"")</f>
        <v>29513.919709090911</v>
      </c>
      <c r="AK21" s="50">
        <f t="shared" ref="AK21" si="308">AH21*0.1832</f>
        <v>324653.11680000002</v>
      </c>
      <c r="AL21" s="17"/>
      <c r="AM21" s="49">
        <v>124.3</v>
      </c>
      <c r="AN21" s="47">
        <f t="shared" ref="AN21" si="309">IF(ISBLANK(AM21),"",AO21/$A21)</f>
        <v>127.57909090909092</v>
      </c>
      <c r="AO21" s="163">
        <f t="shared" ref="AO21" si="310">AM21+AO20</f>
        <v>1403.3700000000001</v>
      </c>
      <c r="AP21" s="49">
        <v>107650</v>
      </c>
      <c r="AQ21" s="50">
        <f t="shared" ref="AQ21" si="311">IF(ISBLANK(AP21),"",AR21/$A21)</f>
        <v>109717.09090909091</v>
      </c>
      <c r="AR21" s="51">
        <f t="shared" ref="AR21" si="312">AP21+AR20</f>
        <v>1206888</v>
      </c>
      <c r="AS21" s="17"/>
      <c r="AT21" s="47">
        <f>borrador!G19/6.289</f>
        <v>618.3351884242328</v>
      </c>
      <c r="AU21" s="47">
        <f t="shared" ref="AU21" si="313">IF(ISBLANK(AT21),"",AV21/$A21)</f>
        <v>658.49968921204425</v>
      </c>
      <c r="AV21" s="51">
        <f t="shared" ref="AV21" si="314">AT21+AV20</f>
        <v>7243.4965813324861</v>
      </c>
      <c r="AW21" s="2"/>
      <c r="AX21" s="51">
        <f>borrador!H19/6.289</f>
        <v>428.75814914930834</v>
      </c>
      <c r="AY21" s="51">
        <f t="shared" ref="AY21" si="315">IF(ISBLANK(AX21),"",AZ21/$A21)</f>
        <v>428.84386880411688</v>
      </c>
      <c r="AZ21" s="51">
        <f t="shared" ref="AZ21" si="316">AX21+AZ20</f>
        <v>4717.2825568452854</v>
      </c>
      <c r="BA21" s="2"/>
      <c r="BB21" s="47">
        <f>borrador!E19/6.289</f>
        <v>7.0631260931785667</v>
      </c>
      <c r="BC21" s="47">
        <f t="shared" ref="BC21" si="317">IF(ISBLANK(BB21),"",BD21/$A21)</f>
        <v>9.0439295161826578</v>
      </c>
      <c r="BD21" s="48">
        <f t="shared" ref="BD21" si="318">BB21+BD20</f>
        <v>99.483224678009236</v>
      </c>
      <c r="BE21" s="49">
        <f>borrador!F19*0.283*100</f>
        <v>254.55849999999995</v>
      </c>
      <c r="BF21" s="50">
        <f t="shared" ref="BF21" si="319">IF(ISBLANK(BE21),"",BG21/A21)</f>
        <v>254.92897272727276</v>
      </c>
      <c r="BG21" s="237">
        <f t="shared" ref="BG21" si="320">BE21+BG20</f>
        <v>2804.2187000000004</v>
      </c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</row>
    <row r="22" spans="1:92" ht="15" customHeight="1" thickBot="1" x14ac:dyDescent="0.4">
      <c r="A22" s="243">
        <v>12</v>
      </c>
      <c r="B22" s="49">
        <v>566.09</v>
      </c>
      <c r="C22" s="47">
        <f t="shared" ref="C22:C23" si="321">IF(ISBLANK(B22),"",D22/$A22)</f>
        <v>584.89</v>
      </c>
      <c r="D22" s="163">
        <f t="shared" ref="D22:D23" si="322">B22+D21</f>
        <v>7018.68</v>
      </c>
      <c r="E22" s="49">
        <v>390643</v>
      </c>
      <c r="F22" s="50">
        <f t="shared" ref="F22:F23" si="323">IF(ISBLANK(E22),"",G22/$A22)</f>
        <v>389171.58333333331</v>
      </c>
      <c r="G22" s="163">
        <f t="shared" ref="G22:G23" si="324">E22+G21</f>
        <v>4670059</v>
      </c>
      <c r="H22" s="168"/>
      <c r="I22" s="49">
        <v>55286</v>
      </c>
      <c r="J22" s="50">
        <f t="shared" ref="J22:J23" si="325">IF(ISBLANK(I22),"",K22/$A22)</f>
        <v>56700.5</v>
      </c>
      <c r="K22" s="163">
        <f t="shared" ref="K22:K23" si="326">I22+K21</f>
        <v>680406</v>
      </c>
      <c r="L22" s="50">
        <f t="shared" ref="L22:L23" si="327">IF(ISBLANK(I22),"",I22*0.5)</f>
        <v>27643</v>
      </c>
      <c r="M22" s="50">
        <f t="shared" ref="M22:M23" si="328">IFERROR(J22*0.5,"")</f>
        <v>28350.25</v>
      </c>
      <c r="N22" s="50">
        <f t="shared" ref="N22:N23" si="329">K22*0.5</f>
        <v>340203</v>
      </c>
      <c r="O22" s="49">
        <v>5605</v>
      </c>
      <c r="P22" s="50">
        <f t="shared" ref="P22:P23" si="330">IF(ISBLANK(O22),"",Q22/$A22)</f>
        <v>5903</v>
      </c>
      <c r="Q22" s="163">
        <f t="shared" ref="Q22:Q23" si="331">O22+Q21</f>
        <v>70836</v>
      </c>
      <c r="R22" s="50">
        <f t="shared" ref="R22:R23" si="332">IF(ISBLANK(O22),"",O22*0.5)</f>
        <v>2802.5</v>
      </c>
      <c r="S22" s="50">
        <f t="shared" ref="S22:S23" si="333">IFERROR(P22*0.5,"")</f>
        <v>2951.5</v>
      </c>
      <c r="T22" s="50">
        <f t="shared" ref="T22:T23" si="334">Q22*0.5</f>
        <v>35418</v>
      </c>
      <c r="U22" s="168"/>
      <c r="V22" s="49">
        <v>167.8</v>
      </c>
      <c r="W22" s="47">
        <f t="shared" ref="W22:W24" si="335">IF(ISBLANK(V22),"",X22/$A22)</f>
        <v>168.01666666666668</v>
      </c>
      <c r="X22" s="163">
        <f t="shared" ref="X22:X24" si="336">V22+X21</f>
        <v>2016.2</v>
      </c>
      <c r="Y22" s="169"/>
      <c r="Z22" s="170"/>
      <c r="AA22" s="171"/>
      <c r="AB22" s="172"/>
      <c r="AC22" s="49">
        <v>299.27999999999997</v>
      </c>
      <c r="AD22" s="50">
        <f t="shared" ref="AD22:AD23" si="337">IF(ISBLANK(AC22),"",AE22/$A22)</f>
        <v>289.1875</v>
      </c>
      <c r="AE22" s="163">
        <f t="shared" ref="AE22:AE23" si="338">AC22+AE21</f>
        <v>3470.25</v>
      </c>
      <c r="AF22" s="49">
        <v>162233</v>
      </c>
      <c r="AG22" s="50">
        <f t="shared" ref="AG22:AG23" si="339">IF(ISBLANK(AF22),"",AH22/$A22)</f>
        <v>161196.41666666666</v>
      </c>
      <c r="AH22" s="51">
        <f t="shared" ref="AH22:AH23" si="340">AF22+AH21</f>
        <v>1934357</v>
      </c>
      <c r="AI22" s="50">
        <f t="shared" ref="AI22:AI23" si="341">IF(AF22*0.3172=0,"",AF22*0.1832)</f>
        <v>29721.085599999999</v>
      </c>
      <c r="AJ22" s="50">
        <f t="shared" ref="AJ22:AJ23" si="342">IFERROR(AG22*0.1832,"")</f>
        <v>29531.183533333333</v>
      </c>
      <c r="AK22" s="50">
        <f t="shared" ref="AK22:AK23" si="343">AH22*0.1832</f>
        <v>354374.20240000001</v>
      </c>
      <c r="AL22" s="17"/>
      <c r="AM22" s="49">
        <v>116.58</v>
      </c>
      <c r="AN22" s="47">
        <f t="shared" ref="AN22:AN23" si="344">IF(ISBLANK(AM22),"",AO22/$A22)</f>
        <v>126.66250000000001</v>
      </c>
      <c r="AO22" s="163">
        <f t="shared" ref="AO22:AO23" si="345">AM22+AO21</f>
        <v>1519.95</v>
      </c>
      <c r="AP22" s="49">
        <v>107378</v>
      </c>
      <c r="AQ22" s="50">
        <f t="shared" ref="AQ22:AQ23" si="346">IF(ISBLANK(AP22),"",AR22/$A22)</f>
        <v>109522.16666666667</v>
      </c>
      <c r="AR22" s="51">
        <f t="shared" ref="AR22:AR23" si="347">AP22+AR21</f>
        <v>1314266</v>
      </c>
      <c r="AS22" s="17"/>
      <c r="AT22" s="47">
        <f>borrador!G20/6.289</f>
        <v>662.50755287009065</v>
      </c>
      <c r="AU22" s="47">
        <f t="shared" ref="AU22:AU23" si="348">IF(ISBLANK(AT22),"",AV22/$A22)</f>
        <v>658.83367785021471</v>
      </c>
      <c r="AV22" s="51">
        <f t="shared" ref="AV22:AV23" si="349">AT22+AV21</f>
        <v>7906.004134202577</v>
      </c>
      <c r="AW22" s="2"/>
      <c r="AX22" s="51">
        <f>borrador!H20/6.289</f>
        <v>428.42582286532041</v>
      </c>
      <c r="AY22" s="51">
        <f t="shared" ref="AY22:AY23" si="350">IF(ISBLANK(AX22),"",AZ22/$A22)</f>
        <v>428.80903164255051</v>
      </c>
      <c r="AZ22" s="51">
        <f t="shared" ref="AZ22:AZ23" si="351">AX22+AZ21</f>
        <v>5145.7083797106061</v>
      </c>
      <c r="BA22" s="2"/>
      <c r="BB22" s="47">
        <f>borrador!E20/6.289</f>
        <v>9.1524884719351256</v>
      </c>
      <c r="BC22" s="47">
        <f t="shared" ref="BC22:BC23" si="352">IF(ISBLANK(BB22),"",BD22/$A22)</f>
        <v>9.0529760958286971</v>
      </c>
      <c r="BD22" s="48">
        <f t="shared" ref="BD22:BD23" si="353">BB22+BD21</f>
        <v>108.63571314994437</v>
      </c>
      <c r="BE22" s="49">
        <f>borrador!F20*0.283*100</f>
        <v>254.47359999999998</v>
      </c>
      <c r="BF22" s="50">
        <f t="shared" ref="BF22:BF23" si="354">IF(ISBLANK(BE22),"",BG22/A22)</f>
        <v>254.89102500000001</v>
      </c>
      <c r="BG22" s="237">
        <f t="shared" ref="BG22:BG23" si="355">BE22+BG21</f>
        <v>3058.6923000000002</v>
      </c>
      <c r="BJ22" s="8"/>
      <c r="CE22" s="226"/>
    </row>
    <row r="23" spans="1:92" ht="15" customHeight="1" thickBot="1" x14ac:dyDescent="0.4">
      <c r="A23" s="243">
        <v>13</v>
      </c>
      <c r="B23" s="49">
        <v>633.32000000000005</v>
      </c>
      <c r="C23" s="47">
        <f t="shared" si="321"/>
        <v>588.61538461538464</v>
      </c>
      <c r="D23" s="163">
        <f t="shared" si="322"/>
        <v>7652</v>
      </c>
      <c r="E23" s="49">
        <v>387446</v>
      </c>
      <c r="F23" s="50">
        <f t="shared" si="323"/>
        <v>389038.84615384613</v>
      </c>
      <c r="G23" s="163">
        <f t="shared" si="324"/>
        <v>5057505</v>
      </c>
      <c r="H23" s="168"/>
      <c r="I23" s="49">
        <v>54743</v>
      </c>
      <c r="J23" s="50">
        <f t="shared" si="325"/>
        <v>56549.923076923078</v>
      </c>
      <c r="K23" s="163">
        <f t="shared" si="326"/>
        <v>735149</v>
      </c>
      <c r="L23" s="50">
        <f t="shared" si="327"/>
        <v>27371.5</v>
      </c>
      <c r="M23" s="50">
        <f t="shared" si="328"/>
        <v>28274.961538461539</v>
      </c>
      <c r="N23" s="50">
        <f t="shared" si="329"/>
        <v>367574.5</v>
      </c>
      <c r="O23" s="49">
        <v>5854</v>
      </c>
      <c r="P23" s="50">
        <f t="shared" si="330"/>
        <v>5899.2307692307695</v>
      </c>
      <c r="Q23" s="163">
        <f t="shared" si="331"/>
        <v>76690</v>
      </c>
      <c r="R23" s="50">
        <f t="shared" si="332"/>
        <v>2927</v>
      </c>
      <c r="S23" s="50">
        <f t="shared" si="333"/>
        <v>2949.6153846153848</v>
      </c>
      <c r="T23" s="50">
        <f t="shared" si="334"/>
        <v>38345</v>
      </c>
      <c r="U23" s="168"/>
      <c r="V23" s="49">
        <v>167</v>
      </c>
      <c r="W23" s="47">
        <f t="shared" si="335"/>
        <v>167.93846153846152</v>
      </c>
      <c r="X23" s="163">
        <f t="shared" si="336"/>
        <v>2183.1999999999998</v>
      </c>
      <c r="Y23" s="169"/>
      <c r="Z23" s="170"/>
      <c r="AA23" s="171"/>
      <c r="AB23" s="172"/>
      <c r="AC23" s="49">
        <v>308.27</v>
      </c>
      <c r="AD23" s="50">
        <f t="shared" si="337"/>
        <v>290.65538461538461</v>
      </c>
      <c r="AE23" s="163">
        <f t="shared" si="338"/>
        <v>3778.52</v>
      </c>
      <c r="AF23" s="49">
        <v>162447</v>
      </c>
      <c r="AG23" s="50">
        <f t="shared" si="339"/>
        <v>161292.61538461538</v>
      </c>
      <c r="AH23" s="51">
        <f t="shared" si="340"/>
        <v>2096804</v>
      </c>
      <c r="AI23" s="50">
        <f t="shared" si="341"/>
        <v>29760.290400000002</v>
      </c>
      <c r="AJ23" s="50">
        <f t="shared" si="342"/>
        <v>29548.807138461536</v>
      </c>
      <c r="AK23" s="50">
        <f t="shared" si="343"/>
        <v>384134.49280000001</v>
      </c>
      <c r="AL23" s="17"/>
      <c r="AM23" s="49">
        <v>130.16</v>
      </c>
      <c r="AN23" s="47">
        <f t="shared" si="344"/>
        <v>126.93153846153847</v>
      </c>
      <c r="AO23" s="163">
        <f t="shared" si="345"/>
        <v>1650.1100000000001</v>
      </c>
      <c r="AP23" s="49">
        <v>108805</v>
      </c>
      <c r="AQ23" s="50">
        <f t="shared" si="346"/>
        <v>109467</v>
      </c>
      <c r="AR23" s="51">
        <f t="shared" si="347"/>
        <v>1423071</v>
      </c>
      <c r="AS23" s="17"/>
      <c r="AT23" s="47">
        <f>borrador!G21/6.289</f>
        <v>662.45349022102084</v>
      </c>
      <c r="AU23" s="47">
        <f t="shared" si="348"/>
        <v>659.11212495566133</v>
      </c>
      <c r="AV23" s="51">
        <f t="shared" si="349"/>
        <v>8568.4576244235977</v>
      </c>
      <c r="AW23" s="2"/>
      <c r="AX23" s="51">
        <f>borrador!H21/6.289</f>
        <v>428.27158530768008</v>
      </c>
      <c r="AY23" s="51">
        <f t="shared" si="350"/>
        <v>428.76768961679124</v>
      </c>
      <c r="AZ23" s="51">
        <f t="shared" si="351"/>
        <v>5573.9799650182858</v>
      </c>
      <c r="BA23" s="2"/>
      <c r="BB23" s="47">
        <f>borrador!E21/6.289</f>
        <v>9.5881698203211965</v>
      </c>
      <c r="BC23" s="47">
        <f t="shared" si="352"/>
        <v>9.094144843866582</v>
      </c>
      <c r="BD23" s="48">
        <f t="shared" si="353"/>
        <v>118.22388297026556</v>
      </c>
      <c r="BE23" s="49">
        <f>borrador!F21*0.283*100</f>
        <v>254.04909999999998</v>
      </c>
      <c r="BF23" s="50">
        <f t="shared" si="354"/>
        <v>254.82626153846155</v>
      </c>
      <c r="BG23" s="237">
        <f t="shared" si="355"/>
        <v>3312.7414000000003</v>
      </c>
      <c r="BI23" s="309" t="s">
        <v>117</v>
      </c>
      <c r="BJ23" s="310"/>
      <c r="BK23" s="310"/>
      <c r="BL23" s="310"/>
      <c r="BM23" s="310"/>
      <c r="BN23" s="310"/>
      <c r="BO23" s="310"/>
      <c r="BP23" s="310"/>
      <c r="BQ23" s="310"/>
      <c r="BR23" s="310"/>
      <c r="BS23" s="310"/>
      <c r="BT23" s="311"/>
      <c r="BU23" s="59"/>
      <c r="BV23" s="337" t="s">
        <v>120</v>
      </c>
      <c r="BW23" s="338"/>
      <c r="BX23" s="338"/>
      <c r="BY23" s="338"/>
      <c r="BZ23" s="338"/>
      <c r="CA23" s="338"/>
      <c r="CB23" s="339"/>
    </row>
    <row r="24" spans="1:92" ht="15" customHeight="1" thickBot="1" x14ac:dyDescent="0.4">
      <c r="A24" s="243">
        <v>14</v>
      </c>
      <c r="B24" s="49">
        <v>602.87</v>
      </c>
      <c r="C24" s="47">
        <f t="shared" ref="C24" si="356">IF(ISBLANK(B24),"",D24/$A24)</f>
        <v>589.63357142857149</v>
      </c>
      <c r="D24" s="163">
        <f t="shared" ref="D24" si="357">B24+D23</f>
        <v>8254.8700000000008</v>
      </c>
      <c r="E24" s="49">
        <v>364334</v>
      </c>
      <c r="F24" s="50">
        <f t="shared" ref="F24" si="358">IF(ISBLANK(E24),"",G24/$A24)</f>
        <v>387274.21428571426</v>
      </c>
      <c r="G24" s="163">
        <f t="shared" ref="G24" si="359">E24+G23</f>
        <v>5421839</v>
      </c>
      <c r="H24" s="168"/>
      <c r="I24" s="49">
        <v>55656</v>
      </c>
      <c r="J24" s="50">
        <f t="shared" ref="J24" si="360">IF(ISBLANK(I24),"",K24/$A24)</f>
        <v>56486.071428571428</v>
      </c>
      <c r="K24" s="163">
        <f t="shared" ref="K24" si="361">I24+K23</f>
        <v>790805</v>
      </c>
      <c r="L24" s="50">
        <f t="shared" ref="L24" si="362">IF(ISBLANK(I24),"",I24*0.5)</f>
        <v>27828</v>
      </c>
      <c r="M24" s="50">
        <f t="shared" ref="M24" si="363">IFERROR(J24*0.5,"")</f>
        <v>28243.035714285714</v>
      </c>
      <c r="N24" s="50">
        <f t="shared" ref="N24" si="364">K24*0.5</f>
        <v>395402.5</v>
      </c>
      <c r="O24" s="49">
        <v>5692</v>
      </c>
      <c r="P24" s="50">
        <f t="shared" ref="P24" si="365">IF(ISBLANK(O24),"",Q24/$A24)</f>
        <v>5884.4285714285716</v>
      </c>
      <c r="Q24" s="163">
        <f t="shared" ref="Q24" si="366">O24+Q23</f>
        <v>82382</v>
      </c>
      <c r="R24" s="50">
        <f t="shared" ref="R24" si="367">IF(ISBLANK(O24),"",O24*0.5)</f>
        <v>2846</v>
      </c>
      <c r="S24" s="50">
        <f t="shared" ref="S24" si="368">IFERROR(P24*0.5,"")</f>
        <v>2942.2142857142858</v>
      </c>
      <c r="T24" s="50">
        <f t="shared" ref="T24" si="369">Q24*0.5</f>
        <v>41191</v>
      </c>
      <c r="U24" s="168"/>
      <c r="V24" s="49">
        <v>167.6</v>
      </c>
      <c r="W24" s="47">
        <f t="shared" si="335"/>
        <v>167.91428571428568</v>
      </c>
      <c r="X24" s="163">
        <f t="shared" si="336"/>
        <v>2350.7999999999997</v>
      </c>
      <c r="Y24" s="169"/>
      <c r="Z24" s="170"/>
      <c r="AA24" s="171"/>
      <c r="AB24" s="172"/>
      <c r="AC24" s="49">
        <v>309.58999999999997</v>
      </c>
      <c r="AD24" s="50">
        <f t="shared" ref="AD24" si="370">IF(ISBLANK(AC24),"",AE24/$A24)</f>
        <v>292.00785714285718</v>
      </c>
      <c r="AE24" s="163">
        <f t="shared" ref="AE24" si="371">AC24+AE23</f>
        <v>4088.11</v>
      </c>
      <c r="AF24" s="49">
        <v>159958</v>
      </c>
      <c r="AG24" s="50">
        <f t="shared" ref="AG24" si="372">IF(ISBLANK(AF24),"",AH24/$A24)</f>
        <v>161197.28571428571</v>
      </c>
      <c r="AH24" s="51">
        <f t="shared" ref="AH24" si="373">AF24+AH23</f>
        <v>2256762</v>
      </c>
      <c r="AI24" s="50">
        <f t="shared" ref="AI24" si="374">IF(AF24*0.3172=0,"",AF24*0.1832)</f>
        <v>29304.3056</v>
      </c>
      <c r="AJ24" s="50">
        <f t="shared" ref="AJ24" si="375">IFERROR(AG24*0.1832,"")</f>
        <v>29531.342742857141</v>
      </c>
      <c r="AK24" s="50">
        <f t="shared" ref="AK24" si="376">AH24*0.1832</f>
        <v>413438.79840000003</v>
      </c>
      <c r="AL24" s="17"/>
      <c r="AM24" s="49">
        <v>123.98</v>
      </c>
      <c r="AN24" s="47">
        <f t="shared" ref="AN24" si="377">IF(ISBLANK(AM24),"",AO24/$A24)</f>
        <v>126.72071428571429</v>
      </c>
      <c r="AO24" s="163">
        <f t="shared" ref="AO24" si="378">AM24+AO23</f>
        <v>1774.0900000000001</v>
      </c>
      <c r="AP24" s="49">
        <v>112222</v>
      </c>
      <c r="AQ24" s="50">
        <f t="shared" ref="AQ24" si="379">IF(ISBLANK(AP24),"",AR24/$A24)</f>
        <v>109663.78571428571</v>
      </c>
      <c r="AR24" s="51">
        <f t="shared" ref="AR24" si="380">AP24+AR23</f>
        <v>1535293</v>
      </c>
      <c r="AS24" s="17"/>
      <c r="AT24" s="47">
        <f>borrador!G22/6.289</f>
        <v>662.30561297503573</v>
      </c>
      <c r="AU24" s="47">
        <f t="shared" ref="AU24" si="381">IF(ISBLANK(AT24),"",AV24/$A24)</f>
        <v>659.34023124275961</v>
      </c>
      <c r="AV24" s="51">
        <f t="shared" ref="AV24" si="382">AT24+AV23</f>
        <v>9230.7632373986344</v>
      </c>
      <c r="AW24" s="2"/>
      <c r="AX24" s="51">
        <f>borrador!H22/6.289</f>
        <v>426.52726983622199</v>
      </c>
      <c r="AY24" s="51">
        <f t="shared" ref="AY24" si="383">IF(ISBLANK(AX24),"",AZ24/$A24)</f>
        <v>428.60765963246484</v>
      </c>
      <c r="AZ24" s="51">
        <f t="shared" ref="AZ24" si="384">AX24+AZ23</f>
        <v>6000.5072348545082</v>
      </c>
      <c r="BA24" s="2"/>
      <c r="BB24" s="47">
        <f>borrador!E22/6.289</f>
        <v>9.8139608840833201</v>
      </c>
      <c r="BC24" s="47">
        <f t="shared" ref="BC24" si="385">IF(ISBLANK(BB24),"",BD24/$A24)</f>
        <v>9.1455602753106344</v>
      </c>
      <c r="BD24" s="48">
        <f t="shared" ref="BD24" si="386">BB24+BD23</f>
        <v>128.03784385434889</v>
      </c>
      <c r="BE24" s="49">
        <f>borrador!F22*0.283*100</f>
        <v>253.70949999999999</v>
      </c>
      <c r="BF24" s="50">
        <f t="shared" ref="BF24" si="387">IF(ISBLANK(BE24),"",BG24/A24)</f>
        <v>254.74649285714287</v>
      </c>
      <c r="BG24" s="237">
        <f t="shared" ref="BG24" si="388">BE24+BG23</f>
        <v>3566.4509000000003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</row>
    <row r="25" spans="1:92" ht="15" customHeight="1" thickBot="1" x14ac:dyDescent="0.4">
      <c r="A25" s="243">
        <v>15</v>
      </c>
      <c r="B25" s="49">
        <v>599.9</v>
      </c>
      <c r="C25" s="47">
        <f t="shared" ref="C25" si="389">IF(ISBLANK(B25),"",D25/$A25)</f>
        <v>590.31799999999998</v>
      </c>
      <c r="D25" s="163">
        <f t="shared" ref="D25" si="390">B25+D24</f>
        <v>8854.77</v>
      </c>
      <c r="E25" s="49">
        <v>380333</v>
      </c>
      <c r="F25" s="50">
        <f t="shared" ref="F25" si="391">IF(ISBLANK(E25),"",G25/$A25)</f>
        <v>386811.46666666667</v>
      </c>
      <c r="G25" s="163">
        <f t="shared" ref="G25" si="392">E25+G24</f>
        <v>5802172</v>
      </c>
      <c r="H25" s="168"/>
      <c r="I25" s="49">
        <v>55702</v>
      </c>
      <c r="J25" s="50">
        <f t="shared" ref="J25" si="393">IF(ISBLANK(I25),"",K25/$A25)</f>
        <v>56433.8</v>
      </c>
      <c r="K25" s="163">
        <f t="shared" ref="K25" si="394">I25+K24</f>
        <v>846507</v>
      </c>
      <c r="L25" s="50">
        <f t="shared" ref="L25" si="395">IF(ISBLANK(I25),"",I25*0.5)</f>
        <v>27851</v>
      </c>
      <c r="M25" s="50">
        <f t="shared" ref="M25" si="396">IFERROR(J25*0.5,"")</f>
        <v>28216.9</v>
      </c>
      <c r="N25" s="50">
        <f t="shared" ref="N25" si="397">K25*0.5</f>
        <v>423253.5</v>
      </c>
      <c r="O25" s="49">
        <v>5112</v>
      </c>
      <c r="P25" s="50">
        <f t="shared" ref="P25" si="398">IF(ISBLANK(O25),"",Q25/$A25)</f>
        <v>5832.9333333333334</v>
      </c>
      <c r="Q25" s="163">
        <f t="shared" ref="Q25" si="399">O25+Q24</f>
        <v>87494</v>
      </c>
      <c r="R25" s="50">
        <f t="shared" ref="R25" si="400">IF(ISBLANK(O25),"",O25*0.5)</f>
        <v>2556</v>
      </c>
      <c r="S25" s="50">
        <f t="shared" ref="S25" si="401">IFERROR(P25*0.5,"")</f>
        <v>2916.4666666666667</v>
      </c>
      <c r="T25" s="50">
        <f t="shared" ref="T25" si="402">Q25*0.5</f>
        <v>43747</v>
      </c>
      <c r="U25" s="168"/>
      <c r="V25" s="49">
        <v>156.19999999999999</v>
      </c>
      <c r="W25" s="47">
        <f t="shared" ref="W25" si="403">IF(ISBLANK(V25),"",X25/$A25)</f>
        <v>167.1333333333333</v>
      </c>
      <c r="X25" s="163">
        <f t="shared" ref="X25" si="404">V25+X24</f>
        <v>2506.9999999999995</v>
      </c>
      <c r="Y25" s="169"/>
      <c r="Z25" s="170"/>
      <c r="AA25" s="171"/>
      <c r="AB25" s="172"/>
      <c r="AC25" s="49">
        <v>308.39</v>
      </c>
      <c r="AD25" s="50">
        <f t="shared" ref="AD25" si="405">IF(ISBLANK(AC25),"",AE25/$A25)</f>
        <v>293.10000000000002</v>
      </c>
      <c r="AE25" s="163">
        <f t="shared" ref="AE25" si="406">AC25+AE24</f>
        <v>4396.5</v>
      </c>
      <c r="AF25" s="49">
        <v>152835</v>
      </c>
      <c r="AG25" s="50">
        <f t="shared" ref="AG25" si="407">IF(ISBLANK(AF25),"",AH25/$A25)</f>
        <v>160639.79999999999</v>
      </c>
      <c r="AH25" s="51">
        <f t="shared" ref="AH25" si="408">AF25+AH24</f>
        <v>2409597</v>
      </c>
      <c r="AI25" s="50">
        <f t="shared" ref="AI25" si="409">IF(AF25*0.3172=0,"",AF25*0.1832)</f>
        <v>27999.371999999999</v>
      </c>
      <c r="AJ25" s="50">
        <f t="shared" ref="AJ25" si="410">IFERROR(AG25*0.1832,"")</f>
        <v>29429.211359999998</v>
      </c>
      <c r="AK25" s="50">
        <f t="shared" ref="AK25" si="411">AH25*0.1832</f>
        <v>441438.1704</v>
      </c>
      <c r="AL25" s="17"/>
      <c r="AM25" s="49">
        <v>134.31</v>
      </c>
      <c r="AN25" s="47">
        <f t="shared" ref="AN25" si="412">IF(ISBLANK(AM25),"",AO25/$A25)</f>
        <v>127.22666666666667</v>
      </c>
      <c r="AO25" s="163">
        <f t="shared" ref="AO25" si="413">AM25+AO24</f>
        <v>1908.4</v>
      </c>
      <c r="AP25" s="49">
        <v>112041</v>
      </c>
      <c r="AQ25" s="50">
        <f t="shared" ref="AQ25" si="414">IF(ISBLANK(AP25),"",AR25/$A25)</f>
        <v>109822.26666666666</v>
      </c>
      <c r="AR25" s="51">
        <f t="shared" ref="AR25" si="415">AP25+AR24</f>
        <v>1647334</v>
      </c>
      <c r="AS25" s="17"/>
      <c r="AT25" s="47">
        <f>borrador!G23/6.289</f>
        <v>662.41214819526158</v>
      </c>
      <c r="AU25" s="47">
        <f t="shared" ref="AU25" si="416">IF(ISBLANK(AT25),"",AV25/$A25)</f>
        <v>659.54502570625971</v>
      </c>
      <c r="AV25" s="51">
        <f t="shared" ref="AV25" si="417">AT25+AV24</f>
        <v>9893.175385593895</v>
      </c>
      <c r="AW25" s="2"/>
      <c r="AX25" s="51">
        <f>borrador!H23/6.289</f>
        <v>426.20448401971703</v>
      </c>
      <c r="AY25" s="51">
        <f t="shared" ref="AY25" si="418">IF(ISBLANK(AX25),"",AZ25/$A25)</f>
        <v>428.44744792494834</v>
      </c>
      <c r="AZ25" s="51">
        <f t="shared" ref="AZ25" si="419">AX25+AZ24</f>
        <v>6426.711718874225</v>
      </c>
      <c r="BA25" s="2"/>
      <c r="BB25" s="47">
        <f>borrador!E23/6.289</f>
        <v>8.0457942439179533</v>
      </c>
      <c r="BC25" s="47">
        <f t="shared" ref="BC25" si="420">IF(ISBLANK(BB25),"",BD25/$A25)</f>
        <v>9.0722425398844564</v>
      </c>
      <c r="BD25" s="48">
        <f t="shared" ref="BD25" si="421">BB25+BD24</f>
        <v>136.08363809826685</v>
      </c>
      <c r="BE25" s="49">
        <f>borrador!F23*0.283*100</f>
        <v>253.3982</v>
      </c>
      <c r="BF25" s="50">
        <f t="shared" ref="BF25" si="422">IF(ISBLANK(BE25),"",BG25/A25)</f>
        <v>254.6566066666667</v>
      </c>
      <c r="BG25" s="237">
        <f t="shared" ref="BG25" si="423">BE25+BG24</f>
        <v>3819.8491000000004</v>
      </c>
      <c r="BI25" s="189"/>
      <c r="BJ25" s="362"/>
      <c r="BK25" s="363"/>
      <c r="BL25" s="363"/>
      <c r="BM25" s="363"/>
      <c r="BN25" s="363"/>
      <c r="BO25" s="363"/>
      <c r="BP25" s="190"/>
      <c r="BQ25" s="303"/>
      <c r="BR25" s="304"/>
      <c r="BS25" s="305"/>
      <c r="BT25" s="69"/>
      <c r="BU25" s="15"/>
      <c r="BV25" s="328" t="s">
        <v>49</v>
      </c>
      <c r="BW25" s="329"/>
      <c r="BX25" s="329"/>
      <c r="BY25" s="329"/>
      <c r="BZ25" s="329"/>
      <c r="CA25" s="329"/>
      <c r="CB25" s="330"/>
    </row>
    <row r="26" spans="1:92" ht="15" customHeight="1" thickBot="1" x14ac:dyDescent="0.4">
      <c r="A26" s="46">
        <v>16</v>
      </c>
      <c r="B26" s="49">
        <v>611.32000000000005</v>
      </c>
      <c r="C26" s="47">
        <f t="shared" ref="C26" si="424">IF(ISBLANK(B26),"",D26/$A26)</f>
        <v>591.63062500000001</v>
      </c>
      <c r="D26" s="163">
        <f t="shared" ref="D26" si="425">B26+D25</f>
        <v>9466.09</v>
      </c>
      <c r="E26" s="49">
        <v>376519</v>
      </c>
      <c r="F26" s="50">
        <f t="shared" ref="F26" si="426">IF(ISBLANK(E26),"",G26/$A26)</f>
        <v>386168.1875</v>
      </c>
      <c r="G26" s="163">
        <f t="shared" ref="G26" si="427">E26+G25</f>
        <v>6178691</v>
      </c>
      <c r="H26" s="168"/>
      <c r="I26" s="49">
        <v>55151</v>
      </c>
      <c r="J26" s="50">
        <f t="shared" ref="J26" si="428">IF(ISBLANK(I26),"",K26/$A26)</f>
        <v>56353.625</v>
      </c>
      <c r="K26" s="163">
        <f t="shared" ref="K26" si="429">I26+K25</f>
        <v>901658</v>
      </c>
      <c r="L26" s="50">
        <f t="shared" ref="L26" si="430">IF(ISBLANK(I26),"",I26*0.5)</f>
        <v>27575.5</v>
      </c>
      <c r="M26" s="50">
        <f t="shared" ref="M26" si="431">IFERROR(J26*0.5,"")</f>
        <v>28176.8125</v>
      </c>
      <c r="N26" s="50">
        <f t="shared" ref="N26" si="432">K26*0.5</f>
        <v>450829</v>
      </c>
      <c r="O26" s="49">
        <v>4702</v>
      </c>
      <c r="P26" s="50">
        <f t="shared" ref="P26" si="433">IF(ISBLANK(O26),"",Q26/$A26)</f>
        <v>5762.25</v>
      </c>
      <c r="Q26" s="163">
        <f t="shared" ref="Q26" si="434">O26+Q25</f>
        <v>92196</v>
      </c>
      <c r="R26" s="50">
        <f t="shared" ref="R26" si="435">IF(ISBLANK(O26),"",O26*0.5)</f>
        <v>2351</v>
      </c>
      <c r="S26" s="50">
        <f t="shared" ref="S26" si="436">IFERROR(P26*0.5,"")</f>
        <v>2881.125</v>
      </c>
      <c r="T26" s="50">
        <f t="shared" ref="T26" si="437">Q26*0.5</f>
        <v>46098</v>
      </c>
      <c r="U26" s="168"/>
      <c r="V26" s="49">
        <v>162.52397916666675</v>
      </c>
      <c r="W26" s="47">
        <f t="shared" ref="W26" si="438">IF(ISBLANK(V26),"",X26/$A26)</f>
        <v>166.84524869791665</v>
      </c>
      <c r="X26" s="163">
        <f t="shared" ref="X26" si="439">V26+X25</f>
        <v>2669.5239791666663</v>
      </c>
      <c r="Y26" s="169"/>
      <c r="Z26" s="170"/>
      <c r="AA26" s="171"/>
      <c r="AB26" s="172"/>
      <c r="AC26" s="49">
        <v>302.13</v>
      </c>
      <c r="AD26" s="50">
        <f t="shared" ref="AD26" si="440">IF(ISBLANK(AC26),"",AE26/$A26)</f>
        <v>293.66437500000001</v>
      </c>
      <c r="AE26" s="163">
        <f t="shared" ref="AE26" si="441">AC26+AE25</f>
        <v>4698.63</v>
      </c>
      <c r="AF26" s="49">
        <v>143249</v>
      </c>
      <c r="AG26" s="50">
        <f t="shared" ref="AG26" si="442">IF(ISBLANK(AF26),"",AH26/$A26)</f>
        <v>159552.875</v>
      </c>
      <c r="AH26" s="51">
        <f t="shared" ref="AH26" si="443">AF26+AH25</f>
        <v>2552846</v>
      </c>
      <c r="AI26" s="50">
        <f t="shared" ref="AI26" si="444">IF(AF26*0.3172=0,"",AF26*0.1832)</f>
        <v>26243.216800000002</v>
      </c>
      <c r="AJ26" s="50">
        <f t="shared" ref="AJ26" si="445">IFERROR(AG26*0.1832,"")</f>
        <v>29230.0867</v>
      </c>
      <c r="AK26" s="50">
        <f t="shared" ref="AK26" si="446">AH26*0.1832</f>
        <v>467681.3872</v>
      </c>
      <c r="AL26" s="17"/>
      <c r="AM26" s="49">
        <v>123.41</v>
      </c>
      <c r="AN26" s="47">
        <f t="shared" ref="AN26" si="447">IF(ISBLANK(AM26),"",AO26/$A26)</f>
        <v>126.98812500000001</v>
      </c>
      <c r="AO26" s="163">
        <f t="shared" ref="AO26" si="448">AM26+AO25</f>
        <v>2031.8100000000002</v>
      </c>
      <c r="AP26" s="49">
        <v>110080</v>
      </c>
      <c r="AQ26" s="50">
        <f t="shared" ref="AQ26" si="449">IF(ISBLANK(AP26),"",AR26/$A26)</f>
        <v>109838.375</v>
      </c>
      <c r="AR26" s="51">
        <f t="shared" ref="AR26" si="450">AP26+AR25</f>
        <v>1757414</v>
      </c>
      <c r="AS26" s="17"/>
      <c r="AT26" s="47">
        <f>borrador!G24/6.289</f>
        <v>561.17506757831131</v>
      </c>
      <c r="AU26" s="47">
        <f t="shared" ref="AU26" si="451">IF(ISBLANK(AT26),"",AV26/$A26)</f>
        <v>653.3969033232629</v>
      </c>
      <c r="AV26" s="51">
        <f t="shared" ref="AV26" si="452">AT26+AV25</f>
        <v>10454.350453172206</v>
      </c>
      <c r="AW26" s="2"/>
      <c r="AX26" s="51">
        <f>borrador!H24/6.289</f>
        <v>425.52870090634445</v>
      </c>
      <c r="AY26" s="51">
        <f t="shared" ref="AY26" si="453">IF(ISBLANK(AX26),"",AZ26/$A26)</f>
        <v>428.26502623628556</v>
      </c>
      <c r="AZ26" s="51">
        <f t="shared" ref="AZ26" si="454">AX26+AZ25</f>
        <v>6852.240419780569</v>
      </c>
      <c r="BA26" s="2"/>
      <c r="BB26" s="47">
        <f>borrador!E24/6.289</f>
        <v>9.1747495627285751</v>
      </c>
      <c r="BC26" s="47">
        <f t="shared" ref="BC26" si="455">IF(ISBLANK(BB26),"",BD26/$A26)</f>
        <v>9.078649228812214</v>
      </c>
      <c r="BD26" s="48">
        <f t="shared" ref="BD26" si="456">BB26+BD25</f>
        <v>145.25838766099542</v>
      </c>
      <c r="BE26" s="49">
        <f>borrador!F24*0.283*100</f>
        <v>253.65289999999993</v>
      </c>
      <c r="BF26" s="50">
        <f t="shared" ref="BF26" si="457">IF(ISBLANK(BE26),"",BG26/A26)</f>
        <v>254.59387500000003</v>
      </c>
      <c r="BG26" s="237">
        <f t="shared" ref="BG26" si="458">BE26+BG25</f>
        <v>4073.5020000000004</v>
      </c>
      <c r="BI26" s="115" t="s">
        <v>45</v>
      </c>
      <c r="BJ26" s="360" t="s">
        <v>50</v>
      </c>
      <c r="BK26" s="361"/>
      <c r="BL26" s="361"/>
      <c r="BM26" s="361"/>
      <c r="BN26" s="361"/>
      <c r="BO26" s="361"/>
      <c r="BP26" s="191"/>
      <c r="BQ26" s="293" t="s">
        <v>100</v>
      </c>
      <c r="BR26" s="294"/>
      <c r="BS26" s="295"/>
      <c r="BT26" s="70"/>
      <c r="BU26" s="15"/>
      <c r="BV26" s="331"/>
      <c r="BW26" s="332"/>
      <c r="BX26" s="332"/>
      <c r="BY26" s="332"/>
      <c r="BZ26" s="332"/>
      <c r="CA26" s="332"/>
      <c r="CB26" s="333"/>
    </row>
    <row r="27" spans="1:92" ht="15" customHeight="1" thickBot="1" x14ac:dyDescent="0.4">
      <c r="A27" s="46">
        <v>17</v>
      </c>
      <c r="B27" s="49">
        <v>621.64</v>
      </c>
      <c r="C27" s="47">
        <f t="shared" ref="C27" si="459">IF(ISBLANK(B27),"",D27/$A27)</f>
        <v>593.39588235294116</v>
      </c>
      <c r="D27" s="163">
        <f t="shared" ref="D27" si="460">B27+D26</f>
        <v>10087.73</v>
      </c>
      <c r="E27" s="49">
        <v>390741</v>
      </c>
      <c r="F27" s="50">
        <f t="shared" ref="F27" si="461">IF(ISBLANK(E27),"",G27/$A27)</f>
        <v>386437.17647058825</v>
      </c>
      <c r="G27" s="163">
        <f t="shared" ref="G27" si="462">E27+G26</f>
        <v>6569432</v>
      </c>
      <c r="H27" s="168"/>
      <c r="I27" s="49">
        <v>56140</v>
      </c>
      <c r="J27" s="50">
        <f t="shared" ref="J27" si="463">IF(ISBLANK(I27),"",K27/$A27)</f>
        <v>56341.058823529413</v>
      </c>
      <c r="K27" s="163">
        <f t="shared" ref="K27" si="464">I27+K26</f>
        <v>957798</v>
      </c>
      <c r="L27" s="50">
        <f t="shared" ref="L27" si="465">IF(ISBLANK(I27),"",I27*0.5)</f>
        <v>28070</v>
      </c>
      <c r="M27" s="50">
        <f t="shared" ref="M27" si="466">IFERROR(J27*0.5,"")</f>
        <v>28170.529411764706</v>
      </c>
      <c r="N27" s="50">
        <f t="shared" ref="N27" si="467">K27*0.5</f>
        <v>478899</v>
      </c>
      <c r="O27" s="49">
        <v>4458</v>
      </c>
      <c r="P27" s="50">
        <f t="shared" ref="P27" si="468">IF(ISBLANK(O27),"",Q27/$A27)</f>
        <v>5685.5294117647063</v>
      </c>
      <c r="Q27" s="163">
        <f t="shared" ref="Q27" si="469">O27+Q26</f>
        <v>96654</v>
      </c>
      <c r="R27" s="50">
        <f t="shared" ref="R27" si="470">IF(ISBLANK(O27),"",O27*0.5)</f>
        <v>2229</v>
      </c>
      <c r="S27" s="50">
        <f t="shared" ref="S27" si="471">IFERROR(P27*0.5,"")</f>
        <v>2842.7647058823532</v>
      </c>
      <c r="T27" s="50">
        <f t="shared" ref="T27" si="472">Q27*0.5</f>
        <v>48327</v>
      </c>
      <c r="U27" s="168"/>
      <c r="V27" s="49">
        <v>162.5</v>
      </c>
      <c r="W27" s="47">
        <f t="shared" ref="W27" si="473">IF(ISBLANK(V27),"",X27/$A27)</f>
        <v>166.58964583333332</v>
      </c>
      <c r="X27" s="163">
        <f t="shared" ref="X27" si="474">V27+X26</f>
        <v>2832.0239791666663</v>
      </c>
      <c r="Y27" s="169"/>
      <c r="Z27" s="170"/>
      <c r="AA27" s="171"/>
      <c r="AB27" s="172"/>
      <c r="AC27" s="49">
        <v>301.8</v>
      </c>
      <c r="AD27" s="50">
        <f t="shared" ref="AD27" si="475">IF(ISBLANK(AC27),"",AE27/$A27)</f>
        <v>294.14294117647063</v>
      </c>
      <c r="AE27" s="163">
        <f t="shared" ref="AE27" si="476">AC27+AE26</f>
        <v>5000.43</v>
      </c>
      <c r="AF27" s="49">
        <v>140958</v>
      </c>
      <c r="AG27" s="50">
        <f t="shared" ref="AG27" si="477">IF(ISBLANK(AF27),"",AH27/$A27)</f>
        <v>158459.0588235294</v>
      </c>
      <c r="AH27" s="51">
        <f t="shared" ref="AH27" si="478">AF27+AH26</f>
        <v>2693804</v>
      </c>
      <c r="AI27" s="50">
        <f t="shared" ref="AI27" si="479">IF(AF27*0.3172=0,"",AF27*0.1832)</f>
        <v>25823.5056</v>
      </c>
      <c r="AJ27" s="50">
        <f t="shared" ref="AJ27" si="480">IFERROR(AG27*0.1832,"")</f>
        <v>29029.699576470586</v>
      </c>
      <c r="AK27" s="50">
        <f t="shared" ref="AK27" si="481">AH27*0.1832</f>
        <v>493504.89280000003</v>
      </c>
      <c r="AL27" s="17"/>
      <c r="AM27" s="49">
        <v>122.79</v>
      </c>
      <c r="AN27" s="47">
        <f t="shared" ref="AN27" si="482">IF(ISBLANK(AM27),"",AO27/$A27)</f>
        <v>126.74117647058826</v>
      </c>
      <c r="AO27" s="163">
        <f t="shared" ref="AO27" si="483">AM27+AO26</f>
        <v>2154.6000000000004</v>
      </c>
      <c r="AP27" s="49">
        <v>108956</v>
      </c>
      <c r="AQ27" s="50">
        <f t="shared" ref="AQ27" si="484">IF(ISBLANK(AP27),"",AR27/$A27)</f>
        <v>109786.4705882353</v>
      </c>
      <c r="AR27" s="51">
        <f t="shared" ref="AR27" si="485">AP27+AR26</f>
        <v>1866370</v>
      </c>
      <c r="AS27" s="17"/>
      <c r="AT27" s="47">
        <f>borrador!G25/6.289</f>
        <v>595.89918906026401</v>
      </c>
      <c r="AU27" s="47">
        <f t="shared" ref="AU27" si="486">IF(ISBLANK(AT27),"",AV27/$A27)</f>
        <v>650.01468483720419</v>
      </c>
      <c r="AV27" s="51">
        <f t="shared" ref="AV27" si="487">AT27+AV26</f>
        <v>11050.249642232471</v>
      </c>
      <c r="AW27" s="2"/>
      <c r="AX27" s="51">
        <f>borrador!H25/6.289</f>
        <v>424.75910319605663</v>
      </c>
      <c r="AY27" s="51">
        <f t="shared" ref="AY27" si="488">IF(ISBLANK(AX27),"",AZ27/$A27)</f>
        <v>428.05879546921324</v>
      </c>
      <c r="AZ27" s="51">
        <f t="shared" ref="AZ27" si="489">AX27+AZ26</f>
        <v>7276.9995229766255</v>
      </c>
      <c r="BA27" s="2"/>
      <c r="BB27" s="47">
        <f>borrador!E25/6.289</f>
        <v>9.5690888853553826</v>
      </c>
      <c r="BC27" s="47">
        <f t="shared" ref="BC27" si="490">IF(ISBLANK(BB27),"",BD27/$A27)</f>
        <v>9.1074986203735762</v>
      </c>
      <c r="BD27" s="48">
        <f t="shared" ref="BD27" si="491">BB27+BD26</f>
        <v>154.82747654635079</v>
      </c>
      <c r="BE27" s="49">
        <f>borrador!F25*0.283*100</f>
        <v>254.50189999999998</v>
      </c>
      <c r="BF27" s="50">
        <f t="shared" ref="BF27" si="492">IF(ISBLANK(BE27),"",BG27/A27)</f>
        <v>254.58846470588239</v>
      </c>
      <c r="BG27" s="237">
        <f t="shared" ref="BG27" si="493">BE27+BG26</f>
        <v>4328.0039000000006</v>
      </c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4"/>
      <c r="BW27" s="335"/>
      <c r="BX27" s="335"/>
      <c r="BY27" s="335"/>
      <c r="BZ27" s="335"/>
      <c r="CA27" s="335"/>
      <c r="CB27" s="336"/>
    </row>
    <row r="28" spans="1:92" ht="15.75" customHeight="1" thickBot="1" x14ac:dyDescent="0.4">
      <c r="A28" s="46">
        <v>18</v>
      </c>
      <c r="B28" s="49">
        <v>596.54</v>
      </c>
      <c r="C28" s="47">
        <f t="shared" ref="C28" si="494">IF(ISBLANK(B28),"",D28/$A28)</f>
        <v>593.57055555555553</v>
      </c>
      <c r="D28" s="163">
        <f t="shared" ref="D28" si="495">B28+D27</f>
        <v>10684.27</v>
      </c>
      <c r="E28" s="49">
        <v>377530</v>
      </c>
      <c r="F28" s="50">
        <f t="shared" ref="F28" si="496">IF(ISBLANK(E28),"",G28/$A28)</f>
        <v>385942.33333333331</v>
      </c>
      <c r="G28" s="163">
        <f t="shared" ref="G28" si="497">E28+G27</f>
        <v>6946962</v>
      </c>
      <c r="H28" s="168"/>
      <c r="I28" s="49">
        <v>59423</v>
      </c>
      <c r="J28" s="50">
        <f t="shared" ref="J28" si="498">IF(ISBLANK(I28),"",K28/$A28)</f>
        <v>56512.277777777781</v>
      </c>
      <c r="K28" s="163">
        <f t="shared" ref="K28" si="499">I28+K27</f>
        <v>1017221</v>
      </c>
      <c r="L28" s="50">
        <f t="shared" ref="L28" si="500">IF(ISBLANK(I28),"",I28*0.5)</f>
        <v>29711.5</v>
      </c>
      <c r="M28" s="50">
        <f t="shared" ref="M28" si="501">IFERROR(J28*0.5,"")</f>
        <v>28256.138888888891</v>
      </c>
      <c r="N28" s="50">
        <f t="shared" ref="N28" si="502">K28*0.5</f>
        <v>508610.5</v>
      </c>
      <c r="O28" s="49">
        <v>6952</v>
      </c>
      <c r="P28" s="50">
        <f t="shared" ref="P28" si="503">IF(ISBLANK(O28),"",Q28/$A28)</f>
        <v>5755.8888888888887</v>
      </c>
      <c r="Q28" s="163">
        <f t="shared" ref="Q28" si="504">O28+Q27</f>
        <v>103606</v>
      </c>
      <c r="R28" s="50">
        <f t="shared" ref="R28" si="505">IF(ISBLANK(O28),"",O28*0.5)</f>
        <v>3476</v>
      </c>
      <c r="S28" s="50">
        <f t="shared" ref="S28" si="506">IFERROR(P28*0.5,"")</f>
        <v>2877.9444444444443</v>
      </c>
      <c r="T28" s="50">
        <f t="shared" ref="T28" si="507">Q28*0.5</f>
        <v>51803</v>
      </c>
      <c r="U28" s="168"/>
      <c r="V28" s="49">
        <v>163.9</v>
      </c>
      <c r="W28" s="47">
        <f t="shared" ref="W28" si="508">IF(ISBLANK(V28),"",X28/$A28)</f>
        <v>166.44022106481481</v>
      </c>
      <c r="X28" s="163">
        <f t="shared" ref="X28" si="509">V28+X27</f>
        <v>2995.9239791666664</v>
      </c>
      <c r="Y28" s="169"/>
      <c r="Z28" s="170"/>
      <c r="AA28" s="171"/>
      <c r="AB28" s="172"/>
      <c r="AC28" s="49">
        <v>291.76</v>
      </c>
      <c r="AD28" s="50">
        <f t="shared" ref="AD28" si="510">IF(ISBLANK(AC28),"",AE28/$A28)</f>
        <v>294.01055555555558</v>
      </c>
      <c r="AE28" s="163">
        <f t="shared" ref="AE28" si="511">AC28+AE27</f>
        <v>5292.1900000000005</v>
      </c>
      <c r="AF28" s="49">
        <v>142215</v>
      </c>
      <c r="AG28" s="50">
        <f t="shared" ref="AG28" si="512">IF(ISBLANK(AF28),"",AH28/$A28)</f>
        <v>157556.61111111112</v>
      </c>
      <c r="AH28" s="51">
        <f t="shared" ref="AH28" si="513">AF28+AH27</f>
        <v>2836019</v>
      </c>
      <c r="AI28" s="50">
        <f t="shared" ref="AI28" si="514">IF(AF28*0.3172=0,"",AF28*0.1832)</f>
        <v>26053.788</v>
      </c>
      <c r="AJ28" s="50">
        <f t="shared" ref="AJ28" si="515">IFERROR(AG28*0.1832,"")</f>
        <v>28864.371155555556</v>
      </c>
      <c r="AK28" s="50">
        <f t="shared" ref="AK28" si="516">AH28*0.1832</f>
        <v>519558.68080000003</v>
      </c>
      <c r="AL28" s="17"/>
      <c r="AM28" s="49">
        <v>128.88999999999999</v>
      </c>
      <c r="AN28" s="47">
        <f t="shared" ref="AN28" si="517">IF(ISBLANK(AM28),"",AO28/$A28)</f>
        <v>126.86055555555556</v>
      </c>
      <c r="AO28" s="163">
        <f t="shared" ref="AO28" si="518">AM28+AO27</f>
        <v>2283.4900000000002</v>
      </c>
      <c r="AP28" s="49">
        <v>110238</v>
      </c>
      <c r="AQ28" s="50">
        <f t="shared" ref="AQ28" si="519">IF(ISBLANK(AP28),"",AR28/$A28)</f>
        <v>109811.55555555556</v>
      </c>
      <c r="AR28" s="51">
        <f t="shared" ref="AR28" si="520">AP28+AR27</f>
        <v>1976608</v>
      </c>
      <c r="AS28" s="17"/>
      <c r="AT28" s="47">
        <f>borrador!G26/6.289</f>
        <v>641.00015900779147</v>
      </c>
      <c r="AU28" s="47">
        <f t="shared" ref="AU28" si="521">IF(ISBLANK(AT28),"",AV28/$A28)</f>
        <v>649.51387784668123</v>
      </c>
      <c r="AV28" s="51">
        <f t="shared" ref="AV28" si="522">AT28+AV27</f>
        <v>11691.249801240263</v>
      </c>
      <c r="AW28" s="2"/>
      <c r="AX28" s="51">
        <f>borrador!H26/6.289</f>
        <v>424.92129114326605</v>
      </c>
      <c r="AY28" s="51">
        <f t="shared" ref="AY28" si="523">IF(ISBLANK(AX28),"",AZ28/$A28)</f>
        <v>427.88448967332732</v>
      </c>
      <c r="AZ28" s="51">
        <f t="shared" ref="AZ28" si="524">AX28+AZ27</f>
        <v>7701.9208141198915</v>
      </c>
      <c r="BA28" s="2"/>
      <c r="BB28" s="47">
        <f>borrador!E26/6.289</f>
        <v>9.305135951661633</v>
      </c>
      <c r="BC28" s="47">
        <f t="shared" ref="BC28" si="525">IF(ISBLANK(BB28),"",BD28/$A28)</f>
        <v>9.1184784721118017</v>
      </c>
      <c r="BD28" s="48">
        <f t="shared" ref="BD28" si="526">BB28+BD27</f>
        <v>164.13261249801243</v>
      </c>
      <c r="BE28" s="49">
        <f>borrador!F26*0.283*100</f>
        <v>254.07739999999998</v>
      </c>
      <c r="BF28" s="50">
        <f t="shared" ref="BF28" si="527">IF(ISBLANK(BE28),"",BG28/A28)</f>
        <v>254.56007222222226</v>
      </c>
      <c r="BG28" s="237">
        <f t="shared" ref="BG28" si="528">BE28+BG27</f>
        <v>4582.0813000000007</v>
      </c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</row>
    <row r="29" spans="1:92" ht="15" customHeight="1" thickBot="1" x14ac:dyDescent="0.4">
      <c r="A29" s="46">
        <v>19</v>
      </c>
      <c r="B29" s="49">
        <v>598.05999999999995</v>
      </c>
      <c r="C29" s="47">
        <f t="shared" ref="C29:C31" si="529">IF(ISBLANK(B29),"",D29/$A29)</f>
        <v>593.80684210526317</v>
      </c>
      <c r="D29" s="163">
        <f t="shared" ref="D29:D31" si="530">B29+D28</f>
        <v>11282.33</v>
      </c>
      <c r="E29" s="49">
        <v>379311</v>
      </c>
      <c r="F29" s="50">
        <f t="shared" ref="F29:F31" si="531">IF(ISBLANK(E29),"",G29/$A29)</f>
        <v>385593.31578947371</v>
      </c>
      <c r="G29" s="163">
        <f t="shared" ref="G29:G31" si="532">E29+G28</f>
        <v>7326273</v>
      </c>
      <c r="H29" s="168"/>
      <c r="I29" s="49">
        <v>63751</v>
      </c>
      <c r="J29" s="50">
        <f t="shared" ref="J29:J31" si="533">IF(ISBLANK(I29),"",K29/$A29)</f>
        <v>56893.26315789474</v>
      </c>
      <c r="K29" s="163">
        <f t="shared" ref="K29:K31" si="534">I29+K28</f>
        <v>1080972</v>
      </c>
      <c r="L29" s="50">
        <f t="shared" ref="L29:L31" si="535">IF(ISBLANK(I29),"",I29*0.5)</f>
        <v>31875.5</v>
      </c>
      <c r="M29" s="50">
        <f t="shared" ref="M29:M31" si="536">IFERROR(J29*0.5,"")</f>
        <v>28446.63157894737</v>
      </c>
      <c r="N29" s="50">
        <f t="shared" ref="N29:N31" si="537">K29*0.5</f>
        <v>540486</v>
      </c>
      <c r="O29" s="49">
        <v>12662</v>
      </c>
      <c r="P29" s="50">
        <f t="shared" ref="P29:P31" si="538">IF(ISBLANK(O29),"",Q29/$A29)</f>
        <v>6119.3684210526317</v>
      </c>
      <c r="Q29" s="163">
        <f t="shared" ref="Q29:Q31" si="539">O29+Q28</f>
        <v>116268</v>
      </c>
      <c r="R29" s="50">
        <f t="shared" ref="R29:R31" si="540">IF(ISBLANK(O29),"",O29*0.5)</f>
        <v>6331</v>
      </c>
      <c r="S29" s="50">
        <f t="shared" ref="S29:S31" si="541">IFERROR(P29*0.5,"")</f>
        <v>3059.6842105263158</v>
      </c>
      <c r="T29" s="50">
        <f t="shared" ref="T29:T31" si="542">Q29*0.5</f>
        <v>58134</v>
      </c>
      <c r="U29" s="168"/>
      <c r="V29" s="49">
        <v>164.6</v>
      </c>
      <c r="W29" s="47">
        <f t="shared" ref="W29:W31" si="543">IF(ISBLANK(V29),"",X29/$A29)</f>
        <v>166.3433673245614</v>
      </c>
      <c r="X29" s="163">
        <f t="shared" ref="X29:X31" si="544">V29+X28</f>
        <v>3160.5239791666663</v>
      </c>
      <c r="Y29" s="169"/>
      <c r="Z29" s="170"/>
      <c r="AA29" s="171"/>
      <c r="AB29" s="172"/>
      <c r="AC29" s="49">
        <v>315.99</v>
      </c>
      <c r="AD29" s="50">
        <f t="shared" ref="AD29:AD31" si="545">IF(ISBLANK(AC29),"",AE29/$A29)</f>
        <v>295.16736842105263</v>
      </c>
      <c r="AE29" s="163">
        <f t="shared" ref="AE29:AE31" si="546">AC29+AE28</f>
        <v>5608.18</v>
      </c>
      <c r="AF29" s="49">
        <v>157577</v>
      </c>
      <c r="AG29" s="50">
        <f t="shared" ref="AG29:AG31" si="547">IF(ISBLANK(AF29),"",AH29/$A29)</f>
        <v>157557.68421052632</v>
      </c>
      <c r="AH29" s="51">
        <f t="shared" ref="AH29:AH31" si="548">AF29+AH28</f>
        <v>2993596</v>
      </c>
      <c r="AI29" s="50">
        <f t="shared" ref="AI29:AI31" si="549">IF(AF29*0.3172=0,"",AF29*0.1832)</f>
        <v>28868.106400000001</v>
      </c>
      <c r="AJ29" s="50">
        <f t="shared" ref="AJ29:AJ31" si="550">IFERROR(AG29*0.1832,"")</f>
        <v>28864.567747368423</v>
      </c>
      <c r="AK29" s="50">
        <f t="shared" ref="AK29:AK31" si="551">AH29*0.1832</f>
        <v>548426.78720000002</v>
      </c>
      <c r="AL29" s="17"/>
      <c r="AM29" s="49">
        <v>130.34</v>
      </c>
      <c r="AN29" s="47">
        <f t="shared" ref="AN29:AN31" si="552">IF(ISBLANK(AM29),"",AO29/$A29)</f>
        <v>127.04368421052634</v>
      </c>
      <c r="AO29" s="163">
        <f t="shared" ref="AO29:AO31" si="553">AM29+AO28</f>
        <v>2413.8300000000004</v>
      </c>
      <c r="AP29" s="49">
        <v>109316</v>
      </c>
      <c r="AQ29" s="50">
        <f t="shared" ref="AQ29:AQ31" si="554">IF(ISBLANK(AP29),"",AR29/$A29)</f>
        <v>109785.47368421052</v>
      </c>
      <c r="AR29" s="51">
        <f t="shared" ref="AR29:AR31" si="555">AP29+AR28</f>
        <v>2085924</v>
      </c>
      <c r="AS29" s="17"/>
      <c r="AT29" s="47">
        <f>borrador!G27/6.289</f>
        <v>662.32787406582929</v>
      </c>
      <c r="AU29" s="47">
        <f t="shared" ref="AU29:AU31" si="556">IF(ISBLANK(AT29),"",AV29/$A29)</f>
        <v>650.18829870032062</v>
      </c>
      <c r="AV29" s="51">
        <f t="shared" ref="AV29:AV31" si="557">AT29+AV28</f>
        <v>12353.577675306093</v>
      </c>
      <c r="AW29" s="2"/>
      <c r="AX29" s="51">
        <f>borrador!H27/6.289</f>
        <v>424.61440610589921</v>
      </c>
      <c r="AY29" s="51">
        <f t="shared" ref="AY29:AY31" si="558">IF(ISBLANK(AX29),"",AZ29/$A29)</f>
        <v>427.71238001188374</v>
      </c>
      <c r="AZ29" s="51">
        <f t="shared" ref="AZ29:AZ31" si="559">AX29+AZ28</f>
        <v>8126.5352202257909</v>
      </c>
      <c r="BA29" s="2"/>
      <c r="BB29" s="47">
        <f>borrador!E27/6.289</f>
        <v>9.4959453013197646</v>
      </c>
      <c r="BC29" s="47">
        <f t="shared" ref="BC29:BC31" si="560">IF(ISBLANK(BB29),"",BD29/$A29)</f>
        <v>9.1383451473332737</v>
      </c>
      <c r="BD29" s="48">
        <f t="shared" ref="BD29:BD31" si="561">BB29+BD28</f>
        <v>173.62855779933221</v>
      </c>
      <c r="BE29" s="49">
        <f>borrador!F27*0.283*100</f>
        <v>253.68119999999999</v>
      </c>
      <c r="BF29" s="50">
        <f t="shared" ref="BF29:BF31" si="562">IF(ISBLANK(BE29),"",BG29/A29)</f>
        <v>254.51381578947371</v>
      </c>
      <c r="BG29" s="237">
        <f t="shared" ref="BG29:BG31" si="563">BE29+BG28</f>
        <v>4835.7625000000007</v>
      </c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</row>
    <row r="30" spans="1:92" ht="13.5" customHeight="1" thickBot="1" x14ac:dyDescent="0.4">
      <c r="A30" s="46">
        <v>20</v>
      </c>
      <c r="B30" s="49">
        <v>612.17999999999995</v>
      </c>
      <c r="C30" s="47">
        <f t="shared" si="529"/>
        <v>594.72550000000001</v>
      </c>
      <c r="D30" s="163">
        <f t="shared" si="530"/>
        <v>11894.51</v>
      </c>
      <c r="E30" s="49">
        <v>375199</v>
      </c>
      <c r="F30" s="50">
        <f t="shared" si="531"/>
        <v>385073.6</v>
      </c>
      <c r="G30" s="163">
        <f t="shared" si="532"/>
        <v>7701472</v>
      </c>
      <c r="H30" s="168"/>
      <c r="I30" s="49">
        <v>63977</v>
      </c>
      <c r="J30" s="50">
        <f t="shared" si="533"/>
        <v>57247.45</v>
      </c>
      <c r="K30" s="163">
        <f t="shared" si="534"/>
        <v>1144949</v>
      </c>
      <c r="L30" s="50">
        <f t="shared" si="535"/>
        <v>31988.5</v>
      </c>
      <c r="M30" s="50">
        <f t="shared" si="536"/>
        <v>28623.724999999999</v>
      </c>
      <c r="N30" s="50">
        <f t="shared" si="537"/>
        <v>572474.5</v>
      </c>
      <c r="O30" s="49">
        <v>12153</v>
      </c>
      <c r="P30" s="50">
        <f t="shared" si="538"/>
        <v>6421.05</v>
      </c>
      <c r="Q30" s="163">
        <f t="shared" si="539"/>
        <v>128421</v>
      </c>
      <c r="R30" s="50">
        <f t="shared" si="540"/>
        <v>6076.5</v>
      </c>
      <c r="S30" s="50">
        <f t="shared" si="541"/>
        <v>3210.5250000000001</v>
      </c>
      <c r="T30" s="50">
        <f t="shared" si="542"/>
        <v>64210.5</v>
      </c>
      <c r="U30" s="173"/>
      <c r="V30" s="49">
        <v>164.3</v>
      </c>
      <c r="W30" s="47">
        <f t="shared" si="543"/>
        <v>166.24119895833331</v>
      </c>
      <c r="X30" s="163">
        <f t="shared" si="544"/>
        <v>3324.8239791666665</v>
      </c>
      <c r="Y30" s="117"/>
      <c r="Z30" s="118"/>
      <c r="AA30" s="119"/>
      <c r="AB30" s="120"/>
      <c r="AC30" s="49">
        <v>312.08999999999997</v>
      </c>
      <c r="AD30" s="50">
        <f t="shared" si="545"/>
        <v>296.01350000000002</v>
      </c>
      <c r="AE30" s="163">
        <f t="shared" si="546"/>
        <v>5920.27</v>
      </c>
      <c r="AF30" s="49">
        <v>163844</v>
      </c>
      <c r="AG30" s="50">
        <f t="shared" si="547"/>
        <v>157872</v>
      </c>
      <c r="AH30" s="51">
        <f t="shared" si="548"/>
        <v>3157440</v>
      </c>
      <c r="AI30" s="50">
        <f t="shared" si="549"/>
        <v>30016.220799999999</v>
      </c>
      <c r="AJ30" s="50">
        <f t="shared" si="550"/>
        <v>28922.150399999999</v>
      </c>
      <c r="AK30" s="50">
        <f t="shared" si="551"/>
        <v>578443.00800000003</v>
      </c>
      <c r="AL30" s="17"/>
      <c r="AM30" s="49">
        <v>129.78</v>
      </c>
      <c r="AN30" s="47">
        <f t="shared" si="552"/>
        <v>127.18050000000002</v>
      </c>
      <c r="AO30" s="163">
        <f t="shared" si="553"/>
        <v>2543.6100000000006</v>
      </c>
      <c r="AP30" s="49">
        <v>107462</v>
      </c>
      <c r="AQ30" s="50">
        <f t="shared" si="554"/>
        <v>109669.3</v>
      </c>
      <c r="AR30" s="51">
        <f t="shared" si="555"/>
        <v>2193386</v>
      </c>
      <c r="AS30" s="17"/>
      <c r="AT30" s="47">
        <f>borrador!G28/6.289</f>
        <v>662.30084274129433</v>
      </c>
      <c r="AU30" s="47">
        <f t="shared" si="556"/>
        <v>650.79392590236944</v>
      </c>
      <c r="AV30" s="51">
        <f t="shared" si="557"/>
        <v>13015.878518047388</v>
      </c>
      <c r="AW30" s="2"/>
      <c r="AX30" s="51">
        <f>borrador!H28/6.289</f>
        <v>415.71633010017496</v>
      </c>
      <c r="AY30" s="51">
        <f t="shared" si="558"/>
        <v>427.1125775162983</v>
      </c>
      <c r="AZ30" s="51">
        <f t="shared" si="559"/>
        <v>8542.2515503259656</v>
      </c>
      <c r="BA30" s="2"/>
      <c r="BB30" s="47">
        <f>borrador!E28/6.289</f>
        <v>9.4148513277150592</v>
      </c>
      <c r="BC30" s="47">
        <f t="shared" si="560"/>
        <v>9.1521704563523638</v>
      </c>
      <c r="BD30" s="48">
        <f t="shared" si="561"/>
        <v>183.04340912704728</v>
      </c>
      <c r="BE30" s="49">
        <f>borrador!F28*0.283*100</f>
        <v>253.7944</v>
      </c>
      <c r="BF30" s="50">
        <f t="shared" si="562"/>
        <v>254.47784500000003</v>
      </c>
      <c r="BG30" s="237">
        <f t="shared" si="563"/>
        <v>5089.5569000000005</v>
      </c>
      <c r="BI30" s="199" t="s">
        <v>5</v>
      </c>
      <c r="BJ30" s="81">
        <v>9099.8446600000007</v>
      </c>
      <c r="BK30" s="21">
        <v>9801.9145875398317</v>
      </c>
      <c r="BL30" s="92">
        <f t="shared" ref="BL30:BL41" si="564">BJ30-BK30</f>
        <v>-702.06992753983104</v>
      </c>
      <c r="BM30" s="253">
        <v>4737.68</v>
      </c>
      <c r="BN30" s="21">
        <v>4900.1360709150122</v>
      </c>
      <c r="BO30" s="82">
        <f t="shared" ref="BO30:BO41" si="565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566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567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568">BZ30-CA30</f>
        <v>958.01787220901315</v>
      </c>
    </row>
    <row r="31" spans="1:92" ht="15" customHeight="1" thickBot="1" x14ac:dyDescent="0.4">
      <c r="A31" s="46">
        <v>21</v>
      </c>
      <c r="B31" s="49">
        <v>551.63</v>
      </c>
      <c r="C31" s="47">
        <f t="shared" si="529"/>
        <v>592.67333333333329</v>
      </c>
      <c r="D31" s="163">
        <f t="shared" si="530"/>
        <v>12446.14</v>
      </c>
      <c r="E31" s="49">
        <v>378743</v>
      </c>
      <c r="F31" s="50">
        <f t="shared" si="531"/>
        <v>384772.14285714284</v>
      </c>
      <c r="G31" s="163">
        <f t="shared" si="532"/>
        <v>8080215</v>
      </c>
      <c r="H31" s="168"/>
      <c r="I31" s="49">
        <v>63324</v>
      </c>
      <c r="J31" s="50">
        <f t="shared" si="533"/>
        <v>57536.809523809527</v>
      </c>
      <c r="K31" s="163">
        <f t="shared" si="534"/>
        <v>1208273</v>
      </c>
      <c r="L31" s="50">
        <f t="shared" si="535"/>
        <v>31662</v>
      </c>
      <c r="M31" s="50">
        <f t="shared" si="536"/>
        <v>28768.404761904763</v>
      </c>
      <c r="N31" s="50">
        <f t="shared" si="537"/>
        <v>604136.5</v>
      </c>
      <c r="O31" s="49">
        <v>11326</v>
      </c>
      <c r="P31" s="50">
        <f t="shared" si="538"/>
        <v>6654.6190476190477</v>
      </c>
      <c r="Q31" s="163">
        <f t="shared" si="539"/>
        <v>139747</v>
      </c>
      <c r="R31" s="50">
        <f t="shared" si="540"/>
        <v>5663</v>
      </c>
      <c r="S31" s="50">
        <f t="shared" si="541"/>
        <v>3327.3095238095239</v>
      </c>
      <c r="T31" s="50">
        <f t="shared" si="542"/>
        <v>69873.5</v>
      </c>
      <c r="U31" s="173"/>
      <c r="V31" s="49">
        <v>167</v>
      </c>
      <c r="W31" s="47">
        <f t="shared" si="543"/>
        <v>166.27733234126984</v>
      </c>
      <c r="X31" s="163">
        <f t="shared" si="544"/>
        <v>3491.8239791666665</v>
      </c>
      <c r="Y31" s="117"/>
      <c r="Z31" s="118"/>
      <c r="AA31" s="119"/>
      <c r="AB31" s="120"/>
      <c r="AC31" s="49">
        <v>310.70999999999998</v>
      </c>
      <c r="AD31" s="50">
        <f t="shared" si="545"/>
        <v>296.71333333333337</v>
      </c>
      <c r="AE31" s="163">
        <f t="shared" si="546"/>
        <v>6230.9800000000005</v>
      </c>
      <c r="AF31" s="49">
        <v>164714</v>
      </c>
      <c r="AG31" s="50">
        <f t="shared" si="547"/>
        <v>158197.80952380953</v>
      </c>
      <c r="AH31" s="51">
        <f t="shared" si="548"/>
        <v>3322154</v>
      </c>
      <c r="AI31" s="50">
        <f t="shared" si="549"/>
        <v>30175.604800000001</v>
      </c>
      <c r="AJ31" s="50">
        <f t="shared" si="550"/>
        <v>28981.838704761907</v>
      </c>
      <c r="AK31" s="50">
        <f t="shared" si="551"/>
        <v>608618.6128</v>
      </c>
      <c r="AL31" s="17"/>
      <c r="AM31" s="49">
        <v>113.75</v>
      </c>
      <c r="AN31" s="47">
        <f t="shared" si="552"/>
        <v>126.5409523809524</v>
      </c>
      <c r="AO31" s="163">
        <f t="shared" si="553"/>
        <v>2657.3600000000006</v>
      </c>
      <c r="AP31" s="49">
        <v>110391</v>
      </c>
      <c r="AQ31" s="50">
        <f t="shared" si="554"/>
        <v>109703.66666666667</v>
      </c>
      <c r="AR31" s="51">
        <f t="shared" si="555"/>
        <v>2303777</v>
      </c>
      <c r="AS31" s="17"/>
      <c r="AT31" s="47">
        <f>borrador!G29/6.289</f>
        <v>662.2976625854667</v>
      </c>
      <c r="AU31" s="47">
        <f t="shared" si="556"/>
        <v>651.34172288727882</v>
      </c>
      <c r="AV31" s="51">
        <f t="shared" si="557"/>
        <v>13678.176180632854</v>
      </c>
      <c r="AW31" s="2"/>
      <c r="AX31" s="51">
        <f>borrador!H29/6.289</f>
        <v>425.56209254253463</v>
      </c>
      <c r="AY31" s="51">
        <f t="shared" si="558"/>
        <v>427.03874489849994</v>
      </c>
      <c r="AZ31" s="51">
        <f t="shared" si="559"/>
        <v>8967.8136428684993</v>
      </c>
      <c r="BA31" s="2"/>
      <c r="BB31" s="47">
        <f>borrador!E29/6.289</f>
        <v>8.4751152806487511</v>
      </c>
      <c r="BC31" s="47">
        <f t="shared" si="560"/>
        <v>9.1199297336998111</v>
      </c>
      <c r="BD31" s="48">
        <f t="shared" si="561"/>
        <v>191.51852440769602</v>
      </c>
      <c r="BE31" s="49">
        <f>borrador!F29*0.283*100</f>
        <v>254.13399999999999</v>
      </c>
      <c r="BF31" s="50">
        <f t="shared" si="562"/>
        <v>254.46147142857146</v>
      </c>
      <c r="BG31" s="237">
        <f t="shared" si="563"/>
        <v>5343.6909000000005</v>
      </c>
      <c r="BI31" s="199" t="s">
        <v>6</v>
      </c>
      <c r="BJ31" s="81">
        <v>8067.8800829999991</v>
      </c>
      <c r="BK31" s="21">
        <v>8963.5767707149025</v>
      </c>
      <c r="BL31" s="92">
        <f t="shared" si="564"/>
        <v>-895.69668771490342</v>
      </c>
      <c r="BM31" s="254">
        <v>4276.2460000000001</v>
      </c>
      <c r="BN31" s="21">
        <v>4462.7581629957967</v>
      </c>
      <c r="BO31" s="82">
        <f t="shared" si="565"/>
        <v>-186.51216299579664</v>
      </c>
      <c r="BP31" s="197"/>
      <c r="BQ31" s="254">
        <v>787.85350000000005</v>
      </c>
      <c r="BR31" s="21">
        <v>1583.6143697070756</v>
      </c>
      <c r="BS31" s="220">
        <f t="shared" si="566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567"/>
        <v>-793.90235442160042</v>
      </c>
      <c r="BY31" s="207"/>
      <c r="BZ31" s="83">
        <v>7179.7383</v>
      </c>
      <c r="CA31" s="109">
        <v>12012.914276065794</v>
      </c>
      <c r="CB31" s="215">
        <f t="shared" si="568"/>
        <v>-4833.1759760657942</v>
      </c>
    </row>
    <row r="32" spans="1:92" ht="15" customHeight="1" thickBot="1" x14ac:dyDescent="0.4">
      <c r="A32" s="46">
        <v>22</v>
      </c>
      <c r="B32" s="49">
        <v>594.79</v>
      </c>
      <c r="C32" s="47">
        <f t="shared" ref="C32" si="569">IF(ISBLANK(B32),"",D32/$A32)</f>
        <v>592.76954545454544</v>
      </c>
      <c r="D32" s="163">
        <f t="shared" ref="D32" si="570">B32+D31</f>
        <v>13040.93</v>
      </c>
      <c r="E32" s="49">
        <v>380326</v>
      </c>
      <c r="F32" s="50">
        <f t="shared" ref="F32" si="571">IF(ISBLANK(E32),"",G32/$A32)</f>
        <v>384570.04545454547</v>
      </c>
      <c r="G32" s="163">
        <f t="shared" ref="G32" si="572">E32+G31</f>
        <v>8460541</v>
      </c>
      <c r="H32" s="168"/>
      <c r="I32" s="49">
        <v>63188</v>
      </c>
      <c r="J32" s="50">
        <f t="shared" ref="J32" si="573">IF(ISBLANK(I32),"",K32/$A32)</f>
        <v>57793.681818181816</v>
      </c>
      <c r="K32" s="163">
        <f t="shared" ref="K32" si="574">I32+K31</f>
        <v>1271461</v>
      </c>
      <c r="L32" s="50">
        <f t="shared" ref="L32" si="575">IF(ISBLANK(I32),"",I32*0.5)</f>
        <v>31594</v>
      </c>
      <c r="M32" s="50">
        <f t="shared" ref="M32" si="576">IFERROR(J32*0.5,"")</f>
        <v>28896.840909090908</v>
      </c>
      <c r="N32" s="50">
        <f t="shared" ref="N32" si="577">K32*0.5</f>
        <v>635730.5</v>
      </c>
      <c r="O32" s="49">
        <v>11181</v>
      </c>
      <c r="P32" s="50">
        <f t="shared" ref="P32" si="578">IF(ISBLANK(O32),"",Q32/$A32)</f>
        <v>6860.363636363636</v>
      </c>
      <c r="Q32" s="163">
        <f t="shared" ref="Q32" si="579">O32+Q31</f>
        <v>150928</v>
      </c>
      <c r="R32" s="50">
        <f t="shared" ref="R32" si="580">IF(ISBLANK(O32),"",O32*0.5)</f>
        <v>5590.5</v>
      </c>
      <c r="S32" s="50">
        <f t="shared" ref="S32" si="581">IFERROR(P32*0.5,"")</f>
        <v>3430.181818181818</v>
      </c>
      <c r="T32" s="50">
        <f t="shared" ref="T32" si="582">Q32*0.5</f>
        <v>75464</v>
      </c>
      <c r="U32" s="173"/>
      <c r="V32" s="49">
        <v>165.8</v>
      </c>
      <c r="W32" s="47">
        <f t="shared" ref="W32" si="583">IF(ISBLANK(V32),"",X32/$A32)</f>
        <v>166.25563541666668</v>
      </c>
      <c r="X32" s="163">
        <f t="shared" ref="X32" si="584">V32+X31</f>
        <v>3657.6239791666667</v>
      </c>
      <c r="Y32" s="117"/>
      <c r="Z32" s="118"/>
      <c r="AA32" s="119"/>
      <c r="AB32" s="120"/>
      <c r="AC32" s="49">
        <v>308.95</v>
      </c>
      <c r="AD32" s="50">
        <f t="shared" ref="AD32" si="585">IF(ISBLANK(AC32),"",AE32/$A32)</f>
        <v>297.26954545454549</v>
      </c>
      <c r="AE32" s="163">
        <f t="shared" ref="AE32" si="586">AC32+AE31</f>
        <v>6539.93</v>
      </c>
      <c r="AF32" s="49">
        <v>163415</v>
      </c>
      <c r="AG32" s="50">
        <f t="shared" ref="AG32" si="587">IF(ISBLANK(AF32),"",AH32/$A32)</f>
        <v>158434.95454545456</v>
      </c>
      <c r="AH32" s="51">
        <f t="shared" ref="AH32" si="588">AF32+AH31</f>
        <v>3485569</v>
      </c>
      <c r="AI32" s="50">
        <f t="shared" ref="AI32" si="589">IF(AF32*0.3172=0,"",AF32*0.1832)</f>
        <v>29937.628000000001</v>
      </c>
      <c r="AJ32" s="50">
        <f t="shared" ref="AJ32" si="590">IFERROR(AG32*0.1832,"")</f>
        <v>29025.283672727277</v>
      </c>
      <c r="AK32" s="50">
        <f t="shared" ref="AK32" si="591">AH32*0.1832</f>
        <v>638556.24080000003</v>
      </c>
      <c r="AL32" s="17"/>
      <c r="AM32" s="49">
        <v>116.29</v>
      </c>
      <c r="AN32" s="47">
        <f t="shared" ref="AN32" si="592">IF(ISBLANK(AM32),"",AO32/$A32)</f>
        <v>126.07500000000003</v>
      </c>
      <c r="AO32" s="163">
        <f t="shared" ref="AO32" si="593">AM32+AO31</f>
        <v>2773.6500000000005</v>
      </c>
      <c r="AP32" s="49">
        <v>107477</v>
      </c>
      <c r="AQ32" s="50">
        <f t="shared" ref="AQ32" si="594">IF(ISBLANK(AP32),"",AR32/$A32)</f>
        <v>109602.45454545454</v>
      </c>
      <c r="AR32" s="51">
        <f t="shared" ref="AR32" si="595">AP32+AR31</f>
        <v>2411254</v>
      </c>
      <c r="AS32" s="17"/>
      <c r="AT32" s="47">
        <f>borrador!G30/6.289</f>
        <v>662.49642232469387</v>
      </c>
      <c r="AU32" s="47">
        <f t="shared" ref="AU32" si="596">IF(ISBLANK(AT32),"",AV32/$A32)</f>
        <v>651.84875467988854</v>
      </c>
      <c r="AV32" s="51">
        <f t="shared" ref="AV32" si="597">AT32+AV31</f>
        <v>14340.672602957547</v>
      </c>
      <c r="AW32" s="2"/>
      <c r="AX32" s="51">
        <f>borrador!H30/6.289</f>
        <v>425.40785498489424</v>
      </c>
      <c r="AY32" s="51">
        <f t="shared" ref="AY32" si="598">IF(ISBLANK(AX32),"",AZ32/$A32)</f>
        <v>426.96461353879062</v>
      </c>
      <c r="AZ32" s="51">
        <f t="shared" ref="AZ32" si="599">AX32+AZ31</f>
        <v>9393.2214978533939</v>
      </c>
      <c r="BA32" s="2"/>
      <c r="BB32" s="47">
        <f>borrador!E30/6.289</f>
        <v>8.9998409922086182</v>
      </c>
      <c r="BC32" s="47">
        <f t="shared" ref="BC32" si="600">IF(ISBLANK(BB32),"",BD32/$A32)</f>
        <v>9.1144711545411194</v>
      </c>
      <c r="BD32" s="48">
        <f t="shared" ref="BD32" si="601">BB32+BD31</f>
        <v>200.51836539990464</v>
      </c>
      <c r="BE32" s="49">
        <f>borrador!F30*0.283*100</f>
        <v>253.68119999999999</v>
      </c>
      <c r="BF32" s="50">
        <f t="shared" ref="BF32" si="602">IF(ISBLANK(BE32),"",BG32/A32)</f>
        <v>254.42600454545456</v>
      </c>
      <c r="BG32" s="237">
        <f t="shared" ref="BG32" si="603">BE32+BG31</f>
        <v>5597.3721000000005</v>
      </c>
      <c r="BI32" s="199" t="s">
        <v>7</v>
      </c>
      <c r="BJ32" s="81">
        <v>9257</v>
      </c>
      <c r="BK32" s="21">
        <v>10030.647453244723</v>
      </c>
      <c r="BL32" s="92">
        <f t="shared" si="564"/>
        <v>-773.64745324472278</v>
      </c>
      <c r="BM32" s="254">
        <v>3369.9969999999998</v>
      </c>
      <c r="BN32" s="21">
        <v>4980.4230613322788</v>
      </c>
      <c r="BO32" s="82">
        <f t="shared" si="565"/>
        <v>-1610.426061332279</v>
      </c>
      <c r="BP32" s="197"/>
      <c r="BQ32" s="254">
        <v>909.17</v>
      </c>
      <c r="BR32" s="21">
        <v>1693.1915254073704</v>
      </c>
      <c r="BS32" s="220">
        <f t="shared" si="566"/>
        <v>-784.0215254073704</v>
      </c>
      <c r="BT32" s="5"/>
      <c r="BU32" s="15"/>
      <c r="BV32" s="214">
        <v>279.78374940372078</v>
      </c>
      <c r="BW32" s="107">
        <v>1082.6177579290948</v>
      </c>
      <c r="BX32" s="84">
        <f t="shared" si="567"/>
        <v>-802.83400852537397</v>
      </c>
      <c r="BY32" s="207"/>
      <c r="BZ32" s="83">
        <v>7868</v>
      </c>
      <c r="CA32" s="109">
        <v>12456.896493386255</v>
      </c>
      <c r="CB32" s="215">
        <f t="shared" si="568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</row>
    <row r="33" spans="1:92" ht="15" customHeight="1" thickBot="1" x14ac:dyDescent="0.4">
      <c r="A33" s="46">
        <v>23</v>
      </c>
      <c r="B33" s="49">
        <v>596</v>
      </c>
      <c r="C33" s="47">
        <f t="shared" ref="C33" si="604">IF(ISBLANK(B33),"",D33/$A33)</f>
        <v>592.91</v>
      </c>
      <c r="D33" s="163">
        <f t="shared" ref="D33" si="605">B33+D32</f>
        <v>13636.93</v>
      </c>
      <c r="E33" s="49">
        <v>377965</v>
      </c>
      <c r="F33" s="50">
        <f t="shared" ref="F33" si="606">IF(ISBLANK(E33),"",G33/$A33)</f>
        <v>384282.86956521741</v>
      </c>
      <c r="G33" s="163">
        <f t="shared" ref="G33" si="607">E33+G32</f>
        <v>8838506</v>
      </c>
      <c r="H33" s="173"/>
      <c r="I33" s="49">
        <v>62091</v>
      </c>
      <c r="J33" s="50">
        <f t="shared" ref="J33" si="608">IF(ISBLANK(I33),"",K33/$A33)</f>
        <v>57980.521739130432</v>
      </c>
      <c r="K33" s="163">
        <f t="shared" ref="K33" si="609">I33+K32</f>
        <v>1333552</v>
      </c>
      <c r="L33" s="50">
        <f t="shared" ref="L33" si="610">IF(ISBLANK(I33),"",I33*0.5)</f>
        <v>31045.5</v>
      </c>
      <c r="M33" s="50">
        <f t="shared" ref="M33" si="611">IFERROR(J33*0.5,"")</f>
        <v>28990.260869565216</v>
      </c>
      <c r="N33" s="50">
        <f t="shared" ref="N33" si="612">K33*0.5</f>
        <v>666776</v>
      </c>
      <c r="O33" s="49">
        <v>11656</v>
      </c>
      <c r="P33" s="50">
        <f t="shared" ref="P33" si="613">IF(ISBLANK(O33),"",Q33/$A33)</f>
        <v>7068.869565217391</v>
      </c>
      <c r="Q33" s="163">
        <f t="shared" ref="Q33" si="614">O33+Q32</f>
        <v>162584</v>
      </c>
      <c r="R33" s="50">
        <f t="shared" ref="R33" si="615">IF(ISBLANK(O33),"",O33*0.5)</f>
        <v>5828</v>
      </c>
      <c r="S33" s="50">
        <f t="shared" ref="S33" si="616">IFERROR(P33*0.5,"")</f>
        <v>3534.4347826086955</v>
      </c>
      <c r="T33" s="50">
        <f t="shared" ref="T33" si="617">Q33*0.5</f>
        <v>81292</v>
      </c>
      <c r="U33" s="173"/>
      <c r="V33" s="49">
        <v>167.7</v>
      </c>
      <c r="W33" s="47">
        <f t="shared" ref="W33:W34" si="618">IF(ISBLANK(V33),"",X33/$A33)</f>
        <v>166.31843387681158</v>
      </c>
      <c r="X33" s="163">
        <f t="shared" ref="X33:X34" si="619">V33+X32</f>
        <v>3825.3239791666665</v>
      </c>
      <c r="Y33" s="117"/>
      <c r="Z33" s="118"/>
      <c r="AA33" s="119"/>
      <c r="AB33" s="120"/>
      <c r="AC33" s="49">
        <v>310.01</v>
      </c>
      <c r="AD33" s="50">
        <f t="shared" ref="AD33" si="620">IF(ISBLANK(AC33),"",AE33/$A33)</f>
        <v>297.82347826086959</v>
      </c>
      <c r="AE33" s="163">
        <f t="shared" ref="AE33" si="621">AC33+AE32</f>
        <v>6849.9400000000005</v>
      </c>
      <c r="AF33" s="49">
        <v>156560</v>
      </c>
      <c r="AG33" s="50">
        <f t="shared" ref="AG33" si="622">IF(ISBLANK(AF33),"",AH33/$A33)</f>
        <v>158353.4347826087</v>
      </c>
      <c r="AH33" s="51">
        <f t="shared" ref="AH33" si="623">AF33+AH32</f>
        <v>3642129</v>
      </c>
      <c r="AI33" s="50">
        <f t="shared" ref="AI33" si="624">IF(AF33*0.3172=0,"",AF33*0.1832)</f>
        <v>28681.792000000001</v>
      </c>
      <c r="AJ33" s="50">
        <f t="shared" ref="AJ33" si="625">IFERROR(AG33*0.1832,"")</f>
        <v>29010.349252173914</v>
      </c>
      <c r="AK33" s="50">
        <f t="shared" ref="AK33" si="626">AH33*0.1832</f>
        <v>667238.03280000004</v>
      </c>
      <c r="AL33" s="17"/>
      <c r="AM33" s="49">
        <v>121.24</v>
      </c>
      <c r="AN33" s="47">
        <f t="shared" ref="AN33" si="627">IF(ISBLANK(AM33),"",AO33/$A33)</f>
        <v>125.86478260869566</v>
      </c>
      <c r="AO33" s="163">
        <f t="shared" ref="AO33" si="628">AM33+AO32</f>
        <v>2894.8900000000003</v>
      </c>
      <c r="AP33" s="49">
        <v>108285</v>
      </c>
      <c r="AQ33" s="50">
        <f t="shared" ref="AQ33" si="629">IF(ISBLANK(AP33),"",AR33/$A33)</f>
        <v>109545.17391304347</v>
      </c>
      <c r="AR33" s="51">
        <f t="shared" ref="AR33" si="630">AP33+AR32</f>
        <v>2519539</v>
      </c>
      <c r="AS33" s="17"/>
      <c r="AT33" s="47">
        <f>borrador!G31/6.289</f>
        <v>662.4216886627446</v>
      </c>
      <c r="AU33" s="47">
        <f t="shared" ref="AU33" si="631">IF(ISBLANK(AT33),"",AV33/$A33)</f>
        <v>652.30844746175183</v>
      </c>
      <c r="AV33" s="51">
        <f t="shared" ref="AV33" si="632">AT33+AV32</f>
        <v>15003.094291620291</v>
      </c>
      <c r="AW33" s="2"/>
      <c r="AX33" s="51">
        <f>borrador!H31/6.289</f>
        <v>425.21227540149465</v>
      </c>
      <c r="AY33" s="51">
        <f t="shared" ref="AY33" si="633">IF(ISBLANK(AX33),"",AZ33/$A33)</f>
        <v>426.88842492412556</v>
      </c>
      <c r="AZ33" s="51">
        <f t="shared" ref="AZ33" si="634">AX33+AZ32</f>
        <v>9818.4337732548884</v>
      </c>
      <c r="BA33" s="2"/>
      <c r="BB33" s="47">
        <f>borrador!E31/6.289</f>
        <v>9.316266497058356</v>
      </c>
      <c r="BC33" s="47">
        <f t="shared" ref="BC33" si="635">IF(ISBLANK(BB33),"",BD33/$A33)</f>
        <v>9.1232448650853488</v>
      </c>
      <c r="BD33" s="48">
        <f t="shared" ref="BD33" si="636">BB33+BD32</f>
        <v>209.834631896963</v>
      </c>
      <c r="BE33" s="49">
        <f>borrador!F31*0.283*100</f>
        <v>253.11520000000002</v>
      </c>
      <c r="BF33" s="50">
        <f t="shared" ref="BF33" si="637">IF(ISBLANK(BE33),"",BG33/A33)</f>
        <v>254.3690130434783</v>
      </c>
      <c r="BG33" s="237">
        <f t="shared" ref="BG33" si="638">BE33+BG32</f>
        <v>5850.4873000000007</v>
      </c>
      <c r="BI33" s="199" t="s">
        <v>8</v>
      </c>
      <c r="BJ33" s="81"/>
      <c r="BK33" s="21">
        <v>9972.3536653604879</v>
      </c>
      <c r="BL33" s="92">
        <f t="shared" si="564"/>
        <v>-9972.3536653604879</v>
      </c>
      <c r="BM33" s="254"/>
      <c r="BN33" s="21">
        <v>4992.321976957579</v>
      </c>
      <c r="BO33" s="82">
        <f t="shared" si="565"/>
        <v>-4992.321976957579</v>
      </c>
      <c r="BP33" s="197"/>
      <c r="BQ33" s="254"/>
      <c r="BR33" s="21">
        <v>1971.3672978400978</v>
      </c>
      <c r="BS33" s="220">
        <f t="shared" si="566"/>
        <v>-1971.3672978400978</v>
      </c>
      <c r="BT33" s="5"/>
      <c r="BU33" s="15"/>
      <c r="BV33" s="214"/>
      <c r="BW33" s="107">
        <v>1182.9133153465684</v>
      </c>
      <c r="BX33" s="84">
        <f t="shared" si="567"/>
        <v>-1182.9133153465684</v>
      </c>
      <c r="BY33" s="207"/>
      <c r="BZ33" s="83"/>
      <c r="CA33" s="107">
        <v>14101.986661586783</v>
      </c>
      <c r="CB33" s="215">
        <f t="shared" si="568"/>
        <v>-14101.986661586783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</row>
    <row r="34" spans="1:92" ht="15" customHeight="1" thickBot="1" x14ac:dyDescent="0.4">
      <c r="A34" s="46">
        <v>24</v>
      </c>
      <c r="B34" s="49">
        <v>631.13</v>
      </c>
      <c r="C34" s="47">
        <f t="shared" ref="C34" si="639">IF(ISBLANK(B34),"",D34/$A34)</f>
        <v>594.50249999999994</v>
      </c>
      <c r="D34" s="163">
        <f t="shared" ref="D34" si="640">B34+D33</f>
        <v>14268.06</v>
      </c>
      <c r="E34" s="49">
        <v>378409</v>
      </c>
      <c r="F34" s="50">
        <f t="shared" ref="F34" si="641">IF(ISBLANK(E34),"",G34/$A34)</f>
        <v>384038.125</v>
      </c>
      <c r="G34" s="163">
        <f t="shared" ref="G34" si="642">E34+G33</f>
        <v>9216915</v>
      </c>
      <c r="H34" s="173"/>
      <c r="I34" s="49">
        <v>62811</v>
      </c>
      <c r="J34" s="50">
        <f t="shared" ref="J34" si="643">IF(ISBLANK(I34),"",K34/$A34)</f>
        <v>58181.791666666664</v>
      </c>
      <c r="K34" s="163">
        <f t="shared" ref="K34" si="644">I34+K33</f>
        <v>1396363</v>
      </c>
      <c r="L34" s="50">
        <f t="shared" ref="L34" si="645">IF(ISBLANK(I34),"",I34*0.5)</f>
        <v>31405.5</v>
      </c>
      <c r="M34" s="50">
        <f t="shared" ref="M34" si="646">IFERROR(J34*0.5,"")</f>
        <v>29090.895833333332</v>
      </c>
      <c r="N34" s="50">
        <f t="shared" ref="N34" si="647">K34*0.5</f>
        <v>698181.5</v>
      </c>
      <c r="O34" s="49">
        <v>11613</v>
      </c>
      <c r="P34" s="50">
        <f t="shared" ref="P34" si="648">IF(ISBLANK(O34),"",Q34/$A34)</f>
        <v>7258.208333333333</v>
      </c>
      <c r="Q34" s="163">
        <f t="shared" ref="Q34" si="649">O34+Q33</f>
        <v>174197</v>
      </c>
      <c r="R34" s="50">
        <f t="shared" ref="R34" si="650">IF(ISBLANK(O34),"",O34*0.5)</f>
        <v>5806.5</v>
      </c>
      <c r="S34" s="50">
        <f t="shared" ref="S34" si="651">IFERROR(P34*0.5,"")</f>
        <v>3629.1041666666665</v>
      </c>
      <c r="T34" s="50">
        <f t="shared" ref="T34" si="652">Q34*0.5</f>
        <v>87098.5</v>
      </c>
      <c r="U34" s="173"/>
      <c r="V34" s="49">
        <v>167.3</v>
      </c>
      <c r="W34" s="47">
        <f t="shared" si="618"/>
        <v>166.35933246527779</v>
      </c>
      <c r="X34" s="163">
        <f t="shared" si="619"/>
        <v>3992.6239791666667</v>
      </c>
      <c r="Y34" s="117"/>
      <c r="Z34" s="118"/>
      <c r="AA34" s="119"/>
      <c r="AB34" s="120"/>
      <c r="AC34" s="49">
        <v>298.39</v>
      </c>
      <c r="AD34" s="50">
        <f t="shared" ref="AD34" si="653">IF(ISBLANK(AC34),"",AE34/$A34)</f>
        <v>297.84708333333339</v>
      </c>
      <c r="AE34" s="163">
        <f t="shared" ref="AE34" si="654">AC34+AE33</f>
        <v>7148.3300000000008</v>
      </c>
      <c r="AF34" s="49">
        <v>156384</v>
      </c>
      <c r="AG34" s="50">
        <f t="shared" ref="AG34" si="655">IF(ISBLANK(AF34),"",AH34/$A34)</f>
        <v>158271.375</v>
      </c>
      <c r="AH34" s="51">
        <f t="shared" ref="AH34" si="656">AF34+AH33</f>
        <v>3798513</v>
      </c>
      <c r="AI34" s="50">
        <f t="shared" ref="AI34" si="657">IF(AF34*0.3172=0,"",AF34*0.1832)</f>
        <v>28649.5488</v>
      </c>
      <c r="AJ34" s="50">
        <f t="shared" ref="AJ34" si="658">IFERROR(AG34*0.1832,"")</f>
        <v>28995.315900000001</v>
      </c>
      <c r="AK34" s="50">
        <f t="shared" ref="AK34" si="659">AH34*0.1832</f>
        <v>695887.58160000003</v>
      </c>
      <c r="AL34" s="17"/>
      <c r="AM34" s="49">
        <v>136.68</v>
      </c>
      <c r="AN34" s="47">
        <f t="shared" ref="AN34" si="660">IF(ISBLANK(AM34),"",AO34/$A34)</f>
        <v>126.31541666666668</v>
      </c>
      <c r="AO34" s="163">
        <f t="shared" ref="AO34" si="661">AM34+AO33</f>
        <v>3031.57</v>
      </c>
      <c r="AP34" s="49">
        <v>108137</v>
      </c>
      <c r="AQ34" s="50">
        <f t="shared" ref="AQ34" si="662">IF(ISBLANK(AP34),"",AR34/$A34)</f>
        <v>109486.5</v>
      </c>
      <c r="AR34" s="51">
        <f t="shared" ref="AR34" si="663">AP34+AR33</f>
        <v>2627676</v>
      </c>
      <c r="AS34" s="17"/>
      <c r="AT34" s="47">
        <f>borrador!G32/6.289</f>
        <v>662.27222133884561</v>
      </c>
      <c r="AU34" s="47">
        <f t="shared" ref="AU34" si="664">IF(ISBLANK(AT34),"",AV34/$A34)</f>
        <v>652.72360470663068</v>
      </c>
      <c r="AV34" s="51">
        <f t="shared" ref="AV34" si="665">AT34+AV33</f>
        <v>15665.366512959137</v>
      </c>
      <c r="AW34" s="2"/>
      <c r="AX34" s="51">
        <f>borrador!H32/6.289</f>
        <v>423.47591031960565</v>
      </c>
      <c r="AY34" s="51">
        <f t="shared" ref="AY34" si="666">IF(ISBLANK(AX34),"",AZ34/$A34)</f>
        <v>426.74623681560388</v>
      </c>
      <c r="AZ34" s="51">
        <f t="shared" ref="AZ34" si="667">AX34+AZ33</f>
        <v>10241.909683574493</v>
      </c>
      <c r="BA34" s="2"/>
      <c r="BB34" s="47">
        <f>borrador!E32/6.289</f>
        <v>10.465892828748608</v>
      </c>
      <c r="BC34" s="47">
        <f t="shared" ref="BC34" si="668">IF(ISBLANK(BB34),"",BD34/$A34)</f>
        <v>9.179188530237985</v>
      </c>
      <c r="BD34" s="48">
        <f t="shared" ref="BD34" si="669">BB34+BD33</f>
        <v>220.30052472571163</v>
      </c>
      <c r="BE34" s="49">
        <f>borrador!F32*0.283*100</f>
        <v>252.29449999999994</v>
      </c>
      <c r="BF34" s="50">
        <f t="shared" ref="BF34" si="670">IF(ISBLANK(BE34),"",BG34/A34)</f>
        <v>254.28257500000004</v>
      </c>
      <c r="BG34" s="237">
        <f t="shared" ref="BG34" si="671">BE34+BG33</f>
        <v>6102.7818000000007</v>
      </c>
      <c r="BI34" s="199" t="s">
        <v>9</v>
      </c>
      <c r="BJ34" s="81"/>
      <c r="BK34" s="21">
        <v>10559.38129531788</v>
      </c>
      <c r="BL34" s="92">
        <f t="shared" si="564"/>
        <v>-10559.38129531788</v>
      </c>
      <c r="BM34" s="254"/>
      <c r="BN34" s="21">
        <v>5444.6415661926649</v>
      </c>
      <c r="BO34" s="82">
        <f t="shared" si="565"/>
        <v>-5444.6415661926649</v>
      </c>
      <c r="BP34" s="197"/>
      <c r="BQ34" s="254"/>
      <c r="BR34" s="21">
        <v>1965.1262146158649</v>
      </c>
      <c r="BS34" s="220">
        <f t="shared" si="566"/>
        <v>-1965.1262146158649</v>
      </c>
      <c r="BT34" s="5"/>
      <c r="BU34" s="15"/>
      <c r="BV34" s="214"/>
      <c r="BW34" s="107">
        <v>1193.6099818595474</v>
      </c>
      <c r="BX34" s="84">
        <f t="shared" si="567"/>
        <v>-1193.6099818595474</v>
      </c>
      <c r="BY34" s="207"/>
      <c r="BZ34" s="83"/>
      <c r="CA34" s="107">
        <v>14314.411886949427</v>
      </c>
      <c r="CB34" s="215">
        <f t="shared" si="568"/>
        <v>-14314.411886949427</v>
      </c>
    </row>
    <row r="35" spans="1:92" ht="15" customHeight="1" thickBot="1" x14ac:dyDescent="0.4">
      <c r="A35" s="46">
        <v>25</v>
      </c>
      <c r="B35" s="49">
        <v>634.51</v>
      </c>
      <c r="C35" s="47">
        <f t="shared" ref="C35" si="672">IF(ISBLANK(B35),"",D35/$A35)</f>
        <v>596.1028</v>
      </c>
      <c r="D35" s="163">
        <f t="shared" ref="D35" si="673">B35+D34</f>
        <v>14902.57</v>
      </c>
      <c r="E35" s="49">
        <v>369445</v>
      </c>
      <c r="F35" s="50">
        <f t="shared" ref="F35" si="674">IF(ISBLANK(E35),"",G35/$A35)</f>
        <v>383454.4</v>
      </c>
      <c r="G35" s="163">
        <f t="shared" ref="G35" si="675">E35+G34</f>
        <v>9586360</v>
      </c>
      <c r="H35" s="173"/>
      <c r="I35" s="49">
        <v>62399</v>
      </c>
      <c r="J35" s="50">
        <f t="shared" ref="J35" si="676">IF(ISBLANK(I35),"",K35/$A35)</f>
        <v>58350.48</v>
      </c>
      <c r="K35" s="163">
        <f t="shared" ref="K35" si="677">I35+K34</f>
        <v>1458762</v>
      </c>
      <c r="L35" s="50">
        <f t="shared" ref="L35" si="678">IF(ISBLANK(I35),"",I35*0.5)</f>
        <v>31199.5</v>
      </c>
      <c r="M35" s="50">
        <f t="shared" ref="M35" si="679">IFERROR(J35*0.5,"")</f>
        <v>29175.24</v>
      </c>
      <c r="N35" s="50">
        <f t="shared" ref="N35" si="680">K35*0.5</f>
        <v>729381</v>
      </c>
      <c r="O35" s="49">
        <v>10816</v>
      </c>
      <c r="P35" s="50">
        <f t="shared" ref="P35" si="681">IF(ISBLANK(O35),"",Q35/$A35)</f>
        <v>7400.52</v>
      </c>
      <c r="Q35" s="163">
        <f t="shared" ref="Q35" si="682">O35+Q34</f>
        <v>185013</v>
      </c>
      <c r="R35" s="50">
        <f t="shared" ref="R35" si="683">IF(ISBLANK(O35),"",O35*0.5)</f>
        <v>5408</v>
      </c>
      <c r="S35" s="50">
        <f t="shared" ref="S35" si="684">IFERROR(P35*0.5,"")</f>
        <v>3700.26</v>
      </c>
      <c r="T35" s="50">
        <f t="shared" ref="T35" si="685">Q35*0.5</f>
        <v>92506.5</v>
      </c>
      <c r="U35" s="173"/>
      <c r="V35" s="49">
        <v>167.7</v>
      </c>
      <c r="W35" s="47">
        <f t="shared" ref="W35" si="686">IF(ISBLANK(V35),"",X35/$A35)</f>
        <v>166.41295916666667</v>
      </c>
      <c r="X35" s="163">
        <f t="shared" ref="X35" si="687">V35+X34</f>
        <v>4160.3239791666665</v>
      </c>
      <c r="Y35" s="117"/>
      <c r="Z35" s="118"/>
      <c r="AA35" s="119"/>
      <c r="AB35" s="120"/>
      <c r="AC35" s="49">
        <v>289.64999999999998</v>
      </c>
      <c r="AD35" s="50">
        <f t="shared" ref="AD35" si="688">IF(ISBLANK(AC35),"",AE35/$A35)</f>
        <v>297.51920000000001</v>
      </c>
      <c r="AE35" s="163">
        <f t="shared" ref="AE35" si="689">AC35+AE34</f>
        <v>7437.9800000000005</v>
      </c>
      <c r="AF35" s="49">
        <v>156699</v>
      </c>
      <c r="AG35" s="50">
        <f t="shared" ref="AG35" si="690">IF(ISBLANK(AF35),"",AH35/$A35)</f>
        <v>158208.48000000001</v>
      </c>
      <c r="AH35" s="51">
        <f t="shared" ref="AH35" si="691">AF35+AH34</f>
        <v>3955212</v>
      </c>
      <c r="AI35" s="50">
        <f t="shared" ref="AI35" si="692">IF(AF35*0.3172=0,"",AF35*0.1832)</f>
        <v>28707.256799999999</v>
      </c>
      <c r="AJ35" s="50">
        <f t="shared" ref="AJ35" si="693">IFERROR(AG35*0.1832,"")</f>
        <v>28983.793536000001</v>
      </c>
      <c r="AK35" s="50">
        <f t="shared" ref="AK35" si="694">AH35*0.1832</f>
        <v>724594.83840000001</v>
      </c>
      <c r="AL35" s="17"/>
      <c r="AM35" s="49">
        <v>134.38999999999999</v>
      </c>
      <c r="AN35" s="47">
        <f t="shared" ref="AN35" si="695">IF(ISBLANK(AM35),"",AO35/$A35)</f>
        <v>126.6384</v>
      </c>
      <c r="AO35" s="163">
        <f t="shared" ref="AO35" si="696">AM35+AO34</f>
        <v>3165.96</v>
      </c>
      <c r="AP35" s="49">
        <v>108205</v>
      </c>
      <c r="AQ35" s="50">
        <f t="shared" ref="AQ35" si="697">IF(ISBLANK(AP35),"",AR35/$A35)</f>
        <v>109435.24</v>
      </c>
      <c r="AR35" s="51">
        <f t="shared" ref="AR35" si="698">AP35+AR34</f>
        <v>2735881</v>
      </c>
      <c r="AS35" s="17"/>
      <c r="AT35" s="47">
        <f>borrador!G33/6.289</f>
        <v>662.38352679281286</v>
      </c>
      <c r="AU35" s="47">
        <f t="shared" ref="AU35" si="699">IF(ISBLANK(AT35),"",AV35/$A35)</f>
        <v>653.11000159007801</v>
      </c>
      <c r="AV35" s="51">
        <f t="shared" ref="AV35" si="700">AT35+AV34</f>
        <v>16327.750039751951</v>
      </c>
      <c r="AW35" s="2"/>
      <c r="AX35" s="51">
        <f>borrador!H33/6.289</f>
        <v>422.96867546509782</v>
      </c>
      <c r="AY35" s="51">
        <f t="shared" ref="AY35" si="701">IF(ISBLANK(AX35),"",AZ35/$A35)</f>
        <v>426.59513436158363</v>
      </c>
      <c r="AZ35" s="51">
        <f t="shared" ref="AZ35" si="702">AX35+AZ34</f>
        <v>10664.878359039591</v>
      </c>
      <c r="BA35" s="2"/>
      <c r="BB35" s="47">
        <f>borrador!E33/6.289</f>
        <v>8.9950707584671648</v>
      </c>
      <c r="BC35" s="47">
        <f t="shared" ref="BC35" si="703">IF(ISBLANK(BB35),"",BD35/$A35)</f>
        <v>9.1718238193671517</v>
      </c>
      <c r="BD35" s="48">
        <f t="shared" ref="BD35" si="704">BB35+BD34</f>
        <v>229.29559548417879</v>
      </c>
      <c r="BE35" s="49">
        <f>borrador!F33*0.283*100</f>
        <v>252.35109999999997</v>
      </c>
      <c r="BF35" s="50">
        <f t="shared" ref="BF35" si="705">IF(ISBLANK(BE35),"",BG35/A35)</f>
        <v>254.20531600000001</v>
      </c>
      <c r="BG35" s="237">
        <f t="shared" ref="BG35" si="706">BE35+BG34</f>
        <v>6355.1329000000005</v>
      </c>
      <c r="BI35" s="199" t="s">
        <v>22</v>
      </c>
      <c r="BJ35" s="81"/>
      <c r="BK35" s="21">
        <v>10554.353866119576</v>
      </c>
      <c r="BL35" s="92">
        <f t="shared" si="564"/>
        <v>-10554.353866119576</v>
      </c>
      <c r="BM35" s="270"/>
      <c r="BN35" s="21">
        <v>5572.7632000577723</v>
      </c>
      <c r="BO35" s="82">
        <f t="shared" si="565"/>
        <v>-5572.7632000577723</v>
      </c>
      <c r="BP35" s="197"/>
      <c r="BQ35" s="254"/>
      <c r="BR35" s="21">
        <v>1835.1057112562673</v>
      </c>
      <c r="BS35" s="220">
        <f t="shared" si="566"/>
        <v>-1835.1057112562673</v>
      </c>
      <c r="BT35" s="5"/>
      <c r="BU35" s="15"/>
      <c r="BV35" s="214"/>
      <c r="BW35" s="107">
        <v>1299.9120800151356</v>
      </c>
      <c r="BX35" s="84">
        <f t="shared" si="567"/>
        <v>-1299.9120800151356</v>
      </c>
      <c r="BY35" s="207"/>
      <c r="BZ35" s="83"/>
      <c r="CA35" s="107">
        <v>16098.577615919468</v>
      </c>
      <c r="CB35" s="215">
        <f t="shared" si="568"/>
        <v>-16098.577615919468</v>
      </c>
    </row>
    <row r="36" spans="1:92" ht="15" customHeight="1" thickBot="1" x14ac:dyDescent="0.4">
      <c r="A36" s="46">
        <v>26</v>
      </c>
      <c r="B36" s="49">
        <v>604.9</v>
      </c>
      <c r="C36" s="47">
        <f t="shared" ref="C36:C38" si="707">IF(ISBLANK(B36),"",D36/$A36)</f>
        <v>596.44115384615384</v>
      </c>
      <c r="D36" s="163">
        <f t="shared" ref="D36:D38" si="708">B36+D35</f>
        <v>15507.47</v>
      </c>
      <c r="E36" s="49">
        <v>375788</v>
      </c>
      <c r="F36" s="50">
        <f t="shared" ref="F36:F38" si="709">IF(ISBLANK(E36),"",G36/$A36)</f>
        <v>383159.53846153844</v>
      </c>
      <c r="G36" s="163">
        <f t="shared" ref="G36:G38" si="710">E36+G35</f>
        <v>9962148</v>
      </c>
      <c r="H36" s="173"/>
      <c r="I36" s="49">
        <v>62319</v>
      </c>
      <c r="J36" s="50">
        <f t="shared" ref="J36:J38" si="711">IF(ISBLANK(I36),"",K36/$A36)</f>
        <v>58503.115384615383</v>
      </c>
      <c r="K36" s="163">
        <f t="shared" ref="K36:K38" si="712">I36+K35</f>
        <v>1521081</v>
      </c>
      <c r="L36" s="50">
        <f t="shared" ref="L36:L38" si="713">IF(ISBLANK(I36),"",I36*0.5)</f>
        <v>31159.5</v>
      </c>
      <c r="M36" s="50">
        <f t="shared" ref="M36:M38" si="714">IFERROR(J36*0.5,"")</f>
        <v>29251.557692307691</v>
      </c>
      <c r="N36" s="50">
        <f t="shared" ref="N36:N38" si="715">K36*0.5</f>
        <v>760540.5</v>
      </c>
      <c r="O36" s="49">
        <v>10470</v>
      </c>
      <c r="P36" s="50">
        <f t="shared" ref="P36:P38" si="716">IF(ISBLANK(O36),"",Q36/$A36)</f>
        <v>7518.5769230769229</v>
      </c>
      <c r="Q36" s="163">
        <f t="shared" ref="Q36:Q38" si="717">O36+Q35</f>
        <v>195483</v>
      </c>
      <c r="R36" s="50">
        <f t="shared" ref="R36:R38" si="718">IF(ISBLANK(O36),"",O36*0.5)</f>
        <v>5235</v>
      </c>
      <c r="S36" s="50">
        <f t="shared" ref="S36:S38" si="719">IFERROR(P36*0.5,"")</f>
        <v>3759.2884615384614</v>
      </c>
      <c r="T36" s="50">
        <f t="shared" ref="T36:T38" si="720">Q36*0.5</f>
        <v>97741.5</v>
      </c>
      <c r="U36" s="173"/>
      <c r="V36" s="49">
        <v>167.8</v>
      </c>
      <c r="W36" s="47">
        <f t="shared" ref="W36:W38" si="721">IF(ISBLANK(V36),"",X36/$A36)</f>
        <v>166.46630689102565</v>
      </c>
      <c r="X36" s="163">
        <f t="shared" ref="X36:X38" si="722">V36+X35</f>
        <v>4328.1239791666667</v>
      </c>
      <c r="Y36" s="117"/>
      <c r="Z36" s="118"/>
      <c r="AA36" s="119"/>
      <c r="AB36" s="120"/>
      <c r="AC36" s="49">
        <v>307.08999999999997</v>
      </c>
      <c r="AD36" s="50">
        <f t="shared" ref="AD36:AD38" si="723">IF(ISBLANK(AC36),"",AE36/$A36)</f>
        <v>297.88730769230773</v>
      </c>
      <c r="AE36" s="163">
        <f t="shared" ref="AE36:AE38" si="724">AC36+AE35</f>
        <v>7745.0700000000006</v>
      </c>
      <c r="AF36" s="49">
        <v>160785</v>
      </c>
      <c r="AG36" s="50">
        <f t="shared" ref="AG36:AG38" si="725">IF(ISBLANK(AF36),"",AH36/$A36)</f>
        <v>158307.57692307694</v>
      </c>
      <c r="AH36" s="51">
        <f t="shared" ref="AH36:AH38" si="726">AF36+AH35</f>
        <v>4115997</v>
      </c>
      <c r="AI36" s="50">
        <f t="shared" ref="AI36:AI38" si="727">IF(AF36*0.3172=0,"",AF36*0.1832)</f>
        <v>29455.812000000002</v>
      </c>
      <c r="AJ36" s="50">
        <f t="shared" ref="AJ36:AJ38" si="728">IFERROR(AG36*0.1832,"")</f>
        <v>29001.948092307695</v>
      </c>
      <c r="AK36" s="50">
        <f t="shared" ref="AK36:AK38" si="729">AH36*0.1832</f>
        <v>754050.65040000004</v>
      </c>
      <c r="AL36" s="17"/>
      <c r="AM36" s="49">
        <v>129.88999999999999</v>
      </c>
      <c r="AN36" s="47">
        <f t="shared" ref="AN36:AN38" si="730">IF(ISBLANK(AM36),"",AO36/$A36)</f>
        <v>126.76346153846154</v>
      </c>
      <c r="AO36" s="163">
        <f t="shared" ref="AO36:AO38" si="731">AM36+AO35</f>
        <v>3295.85</v>
      </c>
      <c r="AP36" s="49">
        <v>105673</v>
      </c>
      <c r="AQ36" s="50">
        <f t="shared" ref="AQ36:AQ38" si="732">IF(ISBLANK(AP36),"",AR36/$A36)</f>
        <v>109290.53846153847</v>
      </c>
      <c r="AR36" s="51">
        <f t="shared" ref="AR36:AR38" si="733">AP36+AR35</f>
        <v>2841554</v>
      </c>
      <c r="AS36" s="17"/>
      <c r="AT36" s="47">
        <f>borrador!G34/6.289</f>
        <v>662.38511687072662</v>
      </c>
      <c r="AU36" s="47">
        <f t="shared" ref="AU36:AU38" si="734">IF(ISBLANK(AT36),"",AV36/$A36)</f>
        <v>653.46673679317985</v>
      </c>
      <c r="AV36" s="51">
        <f t="shared" ref="AV36:AV38" si="735">AT36+AV35</f>
        <v>16990.135156622677</v>
      </c>
      <c r="AW36" s="2"/>
      <c r="AX36" s="51">
        <f>borrador!H34/6.289</f>
        <v>422.68246144061061</v>
      </c>
      <c r="AY36" s="51">
        <f t="shared" ref="AY36:AY38" si="736">IF(ISBLANK(AX36),"",AZ36/$A36)</f>
        <v>426.44464694154618</v>
      </c>
      <c r="AZ36" s="51">
        <f t="shared" ref="AZ36:AZ38" si="737">AX36+AZ35</f>
        <v>11087.560820480201</v>
      </c>
      <c r="BA36" s="2"/>
      <c r="BB36" s="47">
        <f>borrador!E34/6.289</f>
        <v>7.6037525838766102</v>
      </c>
      <c r="BC36" s="47">
        <f t="shared" ref="BC36:BC38" si="738">IF(ISBLANK(BB36),"",BD36/$A36)</f>
        <v>9.1115133872329004</v>
      </c>
      <c r="BD36" s="48">
        <f t="shared" ref="BD36:BD38" si="739">BB36+BD35</f>
        <v>236.89934806805539</v>
      </c>
      <c r="BE36" s="49">
        <f>borrador!F34*0.283*100</f>
        <v>252.57749999999999</v>
      </c>
      <c r="BF36" s="50">
        <f t="shared" ref="BF36:BF38" si="740">IF(ISBLANK(BE36),"",BG36/A36)</f>
        <v>254.14270769230774</v>
      </c>
      <c r="BG36" s="237">
        <f t="shared" ref="BG36:BG38" si="741">BE36+BG35</f>
        <v>6607.7104000000008</v>
      </c>
      <c r="BI36" s="199" t="s">
        <v>23</v>
      </c>
      <c r="BJ36" s="81"/>
      <c r="BK36" s="21">
        <v>11059.387897326431</v>
      </c>
      <c r="BL36" s="92">
        <f t="shared" si="564"/>
        <v>-11059.387897326431</v>
      </c>
      <c r="BM36" s="254"/>
      <c r="BN36" s="21">
        <v>5973.8421106670085</v>
      </c>
      <c r="BO36" s="82">
        <f t="shared" si="565"/>
        <v>-5973.8421106670085</v>
      </c>
      <c r="BP36" s="197"/>
      <c r="BQ36" s="254"/>
      <c r="BR36" s="21">
        <v>1830.3720490908759</v>
      </c>
      <c r="BS36" s="220">
        <f t="shared" si="566"/>
        <v>-1830.3720490908759</v>
      </c>
      <c r="BT36" s="5"/>
      <c r="BU36" s="15"/>
      <c r="BV36" s="214"/>
      <c r="BW36" s="107">
        <v>1313.7694143384299</v>
      </c>
      <c r="BX36" s="84">
        <f t="shared" si="567"/>
        <v>-1313.7694143384299</v>
      </c>
      <c r="BY36" s="207"/>
      <c r="BZ36" s="83"/>
      <c r="CA36" s="107">
        <v>16382.86827351331</v>
      </c>
      <c r="CB36" s="215">
        <f t="shared" si="568"/>
        <v>-16382.86827351331</v>
      </c>
    </row>
    <row r="37" spans="1:92" ht="13.5" customHeight="1" thickBot="1" x14ac:dyDescent="0.4">
      <c r="A37" s="46">
        <v>27</v>
      </c>
      <c r="B37" s="49">
        <v>611.48</v>
      </c>
      <c r="C37" s="47">
        <f t="shared" si="707"/>
        <v>596.99814814814806</v>
      </c>
      <c r="D37" s="163">
        <f t="shared" si="708"/>
        <v>16118.949999999999</v>
      </c>
      <c r="E37" s="49">
        <v>371662</v>
      </c>
      <c r="F37" s="50">
        <f t="shared" si="709"/>
        <v>382733.70370370371</v>
      </c>
      <c r="G37" s="163">
        <f t="shared" si="710"/>
        <v>10333810</v>
      </c>
      <c r="H37" s="173"/>
      <c r="I37" s="49">
        <v>61850</v>
      </c>
      <c r="J37" s="50">
        <f t="shared" si="711"/>
        <v>58627.074074074073</v>
      </c>
      <c r="K37" s="163">
        <f t="shared" si="712"/>
        <v>1582931</v>
      </c>
      <c r="L37" s="50">
        <f t="shared" si="713"/>
        <v>30925</v>
      </c>
      <c r="M37" s="50">
        <f t="shared" si="714"/>
        <v>29313.537037037036</v>
      </c>
      <c r="N37" s="50">
        <f t="shared" si="715"/>
        <v>791465.5</v>
      </c>
      <c r="O37" s="49">
        <v>9768</v>
      </c>
      <c r="P37" s="50">
        <f t="shared" si="716"/>
        <v>7601.8888888888887</v>
      </c>
      <c r="Q37" s="163">
        <f t="shared" si="717"/>
        <v>205251</v>
      </c>
      <c r="R37" s="50">
        <f t="shared" si="718"/>
        <v>4884</v>
      </c>
      <c r="S37" s="50">
        <f t="shared" si="719"/>
        <v>3800.9444444444443</v>
      </c>
      <c r="T37" s="50">
        <f t="shared" si="720"/>
        <v>102625.5</v>
      </c>
      <c r="U37" s="173"/>
      <c r="V37" s="49">
        <v>167.7</v>
      </c>
      <c r="W37" s="47">
        <f t="shared" si="721"/>
        <v>166.51199922839507</v>
      </c>
      <c r="X37" s="163">
        <f t="shared" si="722"/>
        <v>4495.8239791666665</v>
      </c>
      <c r="Y37" s="117"/>
      <c r="Z37" s="118"/>
      <c r="AA37" s="119"/>
      <c r="AB37" s="120"/>
      <c r="AC37" s="49">
        <v>301.36</v>
      </c>
      <c r="AD37" s="50">
        <f t="shared" si="723"/>
        <v>298.01592592592596</v>
      </c>
      <c r="AE37" s="163">
        <f t="shared" si="724"/>
        <v>8046.43</v>
      </c>
      <c r="AF37" s="49">
        <v>166526</v>
      </c>
      <c r="AG37" s="50">
        <f t="shared" si="725"/>
        <v>158611.96296296295</v>
      </c>
      <c r="AH37" s="51">
        <f t="shared" si="726"/>
        <v>4282523</v>
      </c>
      <c r="AI37" s="50">
        <f t="shared" si="727"/>
        <v>30507.563200000001</v>
      </c>
      <c r="AJ37" s="50">
        <f t="shared" si="728"/>
        <v>29057.711614814812</v>
      </c>
      <c r="AK37" s="50">
        <f t="shared" si="729"/>
        <v>784558.21360000002</v>
      </c>
      <c r="AL37" s="17"/>
      <c r="AM37" s="49">
        <v>127.3</v>
      </c>
      <c r="AN37" s="47">
        <f t="shared" si="730"/>
        <v>126.78333333333333</v>
      </c>
      <c r="AO37" s="163">
        <f t="shared" si="731"/>
        <v>3423.15</v>
      </c>
      <c r="AP37" s="49">
        <v>105767</v>
      </c>
      <c r="AQ37" s="50">
        <f t="shared" si="732"/>
        <v>109160.03703703704</v>
      </c>
      <c r="AR37" s="51">
        <f t="shared" si="733"/>
        <v>2947321</v>
      </c>
      <c r="AS37" s="17"/>
      <c r="AT37" s="47">
        <f>borrador!G35/6.289</f>
        <v>662.34377484496736</v>
      </c>
      <c r="AU37" s="47">
        <f t="shared" si="734"/>
        <v>653.7955159802832</v>
      </c>
      <c r="AV37" s="51">
        <f t="shared" si="735"/>
        <v>17652.478931467645</v>
      </c>
      <c r="AW37" s="2"/>
      <c r="AX37" s="51">
        <f>borrador!H35/6.289</f>
        <v>422.19589759898236</v>
      </c>
      <c r="AY37" s="51">
        <f t="shared" si="736"/>
        <v>426.28728585478456</v>
      </c>
      <c r="AZ37" s="51">
        <f t="shared" si="737"/>
        <v>11509.756718079183</v>
      </c>
      <c r="BA37" s="2"/>
      <c r="BB37" s="47">
        <f>borrador!E35/6.289</f>
        <v>9.888694546032756</v>
      </c>
      <c r="BC37" s="47">
        <f t="shared" si="738"/>
        <v>9.1402978745958574</v>
      </c>
      <c r="BD37" s="48">
        <f t="shared" si="739"/>
        <v>246.78804261408814</v>
      </c>
      <c r="BE37" s="49">
        <f>borrador!F35*0.283*100</f>
        <v>252.97369999999998</v>
      </c>
      <c r="BF37" s="50">
        <f t="shared" si="740"/>
        <v>254.09941111111112</v>
      </c>
      <c r="BG37" s="237">
        <f t="shared" si="741"/>
        <v>6860.6841000000004</v>
      </c>
      <c r="BI37" s="199" t="s">
        <v>17</v>
      </c>
      <c r="BJ37" s="81"/>
      <c r="BK37" s="21">
        <v>11101.075707872222</v>
      </c>
      <c r="BL37" s="92">
        <f t="shared" si="564"/>
        <v>-11101.075707872222</v>
      </c>
      <c r="BM37" s="254"/>
      <c r="BN37" s="21">
        <v>6052.2746939036369</v>
      </c>
      <c r="BO37" s="82">
        <f t="shared" si="565"/>
        <v>-6052.2746939036369</v>
      </c>
      <c r="BP37" s="197"/>
      <c r="BQ37" s="254"/>
      <c r="BR37" s="21">
        <v>1767.2672236712367</v>
      </c>
      <c r="BS37" s="220">
        <f t="shared" si="566"/>
        <v>-1767.2672236712367</v>
      </c>
      <c r="BT37" s="5"/>
      <c r="BU37" s="15"/>
      <c r="BV37" s="214"/>
      <c r="BW37" s="107">
        <v>1284.1484877921591</v>
      </c>
      <c r="BX37" s="84">
        <f t="shared" si="567"/>
        <v>-1284.1484877921591</v>
      </c>
      <c r="BY37" s="207"/>
      <c r="BZ37" s="83"/>
      <c r="CA37" s="107">
        <v>16128.697029100895</v>
      </c>
      <c r="CB37" s="215">
        <f t="shared" si="568"/>
        <v>-16128.697029100895</v>
      </c>
    </row>
    <row r="38" spans="1:92" ht="15" customHeight="1" x14ac:dyDescent="0.35">
      <c r="A38" s="46">
        <v>28</v>
      </c>
      <c r="B38" s="49">
        <v>621.82000000000005</v>
      </c>
      <c r="C38" s="47">
        <f t="shared" si="707"/>
        <v>597.88464285714292</v>
      </c>
      <c r="D38" s="163">
        <f t="shared" si="708"/>
        <v>16740.77</v>
      </c>
      <c r="E38" s="49">
        <v>384703</v>
      </c>
      <c r="F38" s="50">
        <f t="shared" si="709"/>
        <v>382804.03571428574</v>
      </c>
      <c r="G38" s="163">
        <f t="shared" si="710"/>
        <v>10718513</v>
      </c>
      <c r="H38" s="173"/>
      <c r="I38" s="49">
        <v>58889</v>
      </c>
      <c r="J38" s="50">
        <f t="shared" si="711"/>
        <v>58636.428571428572</v>
      </c>
      <c r="K38" s="163">
        <f t="shared" si="712"/>
        <v>1641820</v>
      </c>
      <c r="L38" s="50">
        <f t="shared" si="713"/>
        <v>29444.5</v>
      </c>
      <c r="M38" s="50">
        <f t="shared" si="714"/>
        <v>29318.214285714286</v>
      </c>
      <c r="N38" s="50">
        <f t="shared" si="715"/>
        <v>820910</v>
      </c>
      <c r="O38" s="49">
        <v>9429</v>
      </c>
      <c r="P38" s="50">
        <f t="shared" si="716"/>
        <v>7667.1428571428569</v>
      </c>
      <c r="Q38" s="163">
        <f t="shared" si="717"/>
        <v>214680</v>
      </c>
      <c r="R38" s="50">
        <f t="shared" si="718"/>
        <v>4714.5</v>
      </c>
      <c r="S38" s="50">
        <f t="shared" si="719"/>
        <v>3833.5714285714284</v>
      </c>
      <c r="T38" s="50">
        <f t="shared" si="720"/>
        <v>107340</v>
      </c>
      <c r="U38" s="173"/>
      <c r="V38" s="49">
        <v>165.3</v>
      </c>
      <c r="W38" s="47">
        <f t="shared" si="721"/>
        <v>166.46871354166666</v>
      </c>
      <c r="X38" s="163">
        <f t="shared" si="722"/>
        <v>4661.1239791666667</v>
      </c>
      <c r="Y38" s="2"/>
      <c r="Z38" s="53"/>
      <c r="AA38" s="54"/>
      <c r="AB38" s="52"/>
      <c r="AC38" s="49">
        <v>311.08999999999997</v>
      </c>
      <c r="AD38" s="50">
        <f t="shared" si="723"/>
        <v>298.48285714285714</v>
      </c>
      <c r="AE38" s="163">
        <f t="shared" si="724"/>
        <v>8357.52</v>
      </c>
      <c r="AF38" s="49">
        <v>169108</v>
      </c>
      <c r="AG38" s="50">
        <f t="shared" si="725"/>
        <v>158986.82142857142</v>
      </c>
      <c r="AH38" s="51">
        <f t="shared" si="726"/>
        <v>4451631</v>
      </c>
      <c r="AI38" s="50">
        <f t="shared" si="727"/>
        <v>30980.585599999999</v>
      </c>
      <c r="AJ38" s="50">
        <f t="shared" si="728"/>
        <v>29126.385685714286</v>
      </c>
      <c r="AK38" s="50">
        <f t="shared" si="729"/>
        <v>815538.79920000001</v>
      </c>
      <c r="AL38" s="17"/>
      <c r="AM38" s="49">
        <v>126.1</v>
      </c>
      <c r="AN38" s="47">
        <f t="shared" si="730"/>
        <v>126.75892857142857</v>
      </c>
      <c r="AO38" s="163">
        <f t="shared" si="731"/>
        <v>3549.25</v>
      </c>
      <c r="AP38" s="49">
        <v>106441</v>
      </c>
      <c r="AQ38" s="50">
        <f t="shared" si="732"/>
        <v>109062.92857142857</v>
      </c>
      <c r="AR38" s="51">
        <f t="shared" si="733"/>
        <v>3053762</v>
      </c>
      <c r="AS38" s="17"/>
      <c r="AT38" s="47">
        <f>borrador!G36/6.289</f>
        <v>662.39624741612351</v>
      </c>
      <c r="AU38" s="47">
        <f t="shared" si="734"/>
        <v>654.10268496013464</v>
      </c>
      <c r="AV38" s="51">
        <f t="shared" si="735"/>
        <v>18314.875178883769</v>
      </c>
      <c r="AW38" s="2"/>
      <c r="AX38" s="51">
        <f>borrador!H36/6.289</f>
        <v>422.01939895054858</v>
      </c>
      <c r="AY38" s="51">
        <f t="shared" si="736"/>
        <v>426.13486132249039</v>
      </c>
      <c r="AZ38" s="51">
        <f t="shared" si="737"/>
        <v>11931.776117029731</v>
      </c>
      <c r="BA38" s="2"/>
      <c r="BB38" s="47">
        <f>borrador!E36/6.289</f>
        <v>7.4654158053744641</v>
      </c>
      <c r="BC38" s="47">
        <f t="shared" si="738"/>
        <v>9.0804806578379509</v>
      </c>
      <c r="BD38" s="48">
        <f t="shared" si="739"/>
        <v>254.25345841946262</v>
      </c>
      <c r="BE38" s="49">
        <f>borrador!F36*0.283*100</f>
        <v>252.60579999999999</v>
      </c>
      <c r="BF38" s="50">
        <f t="shared" si="740"/>
        <v>254.04606785714287</v>
      </c>
      <c r="BG38" s="237">
        <f t="shared" si="741"/>
        <v>7113.2899000000007</v>
      </c>
      <c r="BI38" s="199" t="s">
        <v>10</v>
      </c>
      <c r="BJ38" s="81"/>
      <c r="BK38" s="21">
        <v>10779.263002463777</v>
      </c>
      <c r="BL38" s="92">
        <f t="shared" si="564"/>
        <v>-10779.263002463777</v>
      </c>
      <c r="BM38" s="254"/>
      <c r="BN38" s="21">
        <v>5872.3145003282016</v>
      </c>
      <c r="BO38" s="82">
        <f t="shared" si="565"/>
        <v>-5872.3145003282016</v>
      </c>
      <c r="BP38" s="197"/>
      <c r="BQ38" s="254"/>
      <c r="BR38" s="21">
        <v>1651.7637108019353</v>
      </c>
      <c r="BS38" s="220">
        <f t="shared" si="566"/>
        <v>-1651.7637108019353</v>
      </c>
      <c r="BT38" s="5"/>
      <c r="BU38" s="15"/>
      <c r="BV38" s="214"/>
      <c r="BW38" s="107">
        <v>1208.7646526683636</v>
      </c>
      <c r="BX38" s="84">
        <f t="shared" si="567"/>
        <v>-1208.7646526683636</v>
      </c>
      <c r="BY38" s="207"/>
      <c r="BZ38" s="83"/>
      <c r="CA38" s="107">
        <v>15277.645896647065</v>
      </c>
      <c r="CB38" s="215">
        <f t="shared" si="568"/>
        <v>-15277.645896647065</v>
      </c>
    </row>
    <row r="39" spans="1:92" ht="15" customHeight="1" x14ac:dyDescent="0.35">
      <c r="A39" s="46">
        <v>29</v>
      </c>
      <c r="B39" s="49">
        <v>623.86</v>
      </c>
      <c r="C39" s="47">
        <f t="shared" ref="C39" si="742">IF(ISBLANK(B39),"",D39/$A39)</f>
        <v>598.78034482758619</v>
      </c>
      <c r="D39" s="163">
        <f t="shared" ref="D39" si="743">B39+D38</f>
        <v>17364.63</v>
      </c>
      <c r="E39" s="49">
        <v>379701</v>
      </c>
      <c r="F39" s="50">
        <f t="shared" ref="F39" si="744">IF(ISBLANK(E39),"",G39/$A39)</f>
        <v>382697.03448275861</v>
      </c>
      <c r="G39" s="163">
        <f t="shared" ref="G39" si="745">E39+G38</f>
        <v>11098214</v>
      </c>
      <c r="H39" s="173"/>
      <c r="I39" s="49">
        <v>60179</v>
      </c>
      <c r="J39" s="50">
        <f t="shared" ref="J39" si="746">IF(ISBLANK(I39),"",K39/$A39)</f>
        <v>58689.620689655174</v>
      </c>
      <c r="K39" s="163">
        <f t="shared" ref="K39" si="747">I39+K38</f>
        <v>1701999</v>
      </c>
      <c r="L39" s="50">
        <f t="shared" ref="L39" si="748">IF(ISBLANK(I39),"",I39*0.5)</f>
        <v>30089.5</v>
      </c>
      <c r="M39" s="50">
        <f t="shared" ref="M39" si="749">IFERROR(J39*0.5,"")</f>
        <v>29344.810344827587</v>
      </c>
      <c r="N39" s="50">
        <f t="shared" ref="N39" si="750">K39*0.5</f>
        <v>850999.5</v>
      </c>
      <c r="O39" s="49">
        <v>8272</v>
      </c>
      <c r="P39" s="50">
        <f t="shared" ref="P39" si="751">IF(ISBLANK(O39),"",Q39/$A39)</f>
        <v>7688</v>
      </c>
      <c r="Q39" s="163">
        <f t="shared" ref="Q39" si="752">O39+Q38</f>
        <v>222952</v>
      </c>
      <c r="R39" s="50">
        <f t="shared" ref="R39" si="753">IF(ISBLANK(O39),"",O39*0.5)</f>
        <v>4136</v>
      </c>
      <c r="S39" s="50">
        <f t="shared" ref="S39" si="754">IFERROR(P39*0.5,"")</f>
        <v>3844</v>
      </c>
      <c r="T39" s="50">
        <f t="shared" ref="T39" si="755">Q39*0.5</f>
        <v>111476</v>
      </c>
      <c r="U39" s="173"/>
      <c r="V39" s="49">
        <v>165.6</v>
      </c>
      <c r="W39" s="47">
        <f t="shared" ref="W39" si="756">IF(ISBLANK(V39),"",X39/$A39)</f>
        <v>166.43875790229887</v>
      </c>
      <c r="X39" s="163">
        <f t="shared" ref="X39" si="757">V39+X38</f>
        <v>4826.723979166667</v>
      </c>
      <c r="Y39" s="2"/>
      <c r="Z39" s="53"/>
      <c r="AA39" s="54"/>
      <c r="AB39" s="52"/>
      <c r="AC39" s="49">
        <v>297.36</v>
      </c>
      <c r="AD39" s="50">
        <f t="shared" ref="AD39" si="758">IF(ISBLANK(AC39),"",AE39/$A39)</f>
        <v>298.4441379310345</v>
      </c>
      <c r="AE39" s="163">
        <f t="shared" ref="AE39" si="759">AC39+AE38</f>
        <v>8654.880000000001</v>
      </c>
      <c r="AF39" s="49">
        <v>159832</v>
      </c>
      <c r="AG39" s="50">
        <f t="shared" ref="AG39" si="760">IF(ISBLANK(AF39),"",AH39/$A39)</f>
        <v>159015.96551724139</v>
      </c>
      <c r="AH39" s="51">
        <f t="shared" ref="AH39" si="761">AF39+AH38</f>
        <v>4611463</v>
      </c>
      <c r="AI39" s="50">
        <f t="shared" ref="AI39" si="762">IF(AF39*0.3172=0,"",AF39*0.1832)</f>
        <v>29281.222399999999</v>
      </c>
      <c r="AJ39" s="50">
        <f t="shared" ref="AJ39" si="763">IFERROR(AG39*0.1832,"")</f>
        <v>29131.724882758623</v>
      </c>
      <c r="AK39" s="50">
        <f t="shared" ref="AK39" si="764">AH39*0.1832</f>
        <v>844820.02159999998</v>
      </c>
      <c r="AL39" s="17"/>
      <c r="AM39" s="49">
        <v>136.41999999999999</v>
      </c>
      <c r="AN39" s="47">
        <f t="shared" ref="AN39" si="765">IF(ISBLANK(AM39),"",AO39/$A39)</f>
        <v>127.09206896551724</v>
      </c>
      <c r="AO39" s="163">
        <f t="shared" ref="AO39" si="766">AM39+AO38</f>
        <v>3685.67</v>
      </c>
      <c r="AP39" s="49">
        <v>106012</v>
      </c>
      <c r="AQ39" s="50">
        <f t="shared" ref="AQ39" si="767">IF(ISBLANK(AP39),"",AR39/$A39)</f>
        <v>108957.72413793103</v>
      </c>
      <c r="AR39" s="51">
        <f t="shared" ref="AR39" si="768">AP39+AR38</f>
        <v>3159774</v>
      </c>
      <c r="AS39" s="17"/>
      <c r="AT39" s="47">
        <f>borrador!G37/6.289</f>
        <v>659.83940213070434</v>
      </c>
      <c r="AU39" s="47">
        <f t="shared" ref="AU39" si="769">IF(ISBLANK(AT39),"",AV39/$A39)</f>
        <v>654.3005027936025</v>
      </c>
      <c r="AV39" s="51">
        <f t="shared" ref="AV39" si="770">AT39+AV38</f>
        <v>18974.714581014472</v>
      </c>
      <c r="AW39" s="2"/>
      <c r="AX39" s="51">
        <f>borrador!H37/6.289</f>
        <v>421.57099697885201</v>
      </c>
      <c r="AY39" s="51">
        <f t="shared" ref="AY39" si="771">IF(ISBLANK(AX39),"",AZ39/$A39)</f>
        <v>425.97748668995109</v>
      </c>
      <c r="AZ39" s="51">
        <f t="shared" ref="AZ39" si="772">AX39+AZ38</f>
        <v>12353.347114008582</v>
      </c>
      <c r="BA39" s="2"/>
      <c r="BB39" s="47">
        <f>borrador!E37/6.289</f>
        <v>9.0777548099856897</v>
      </c>
      <c r="BC39" s="47">
        <f t="shared" ref="BC39" si="773">IF(ISBLANK(BB39),"",BD39/$A39)</f>
        <v>9.0803866630844237</v>
      </c>
      <c r="BD39" s="48">
        <f t="shared" ref="BD39" si="774">BB39+BD38</f>
        <v>263.33121322944828</v>
      </c>
      <c r="BE39" s="49">
        <f>borrador!F37*0.283*100</f>
        <v>250.39840000000001</v>
      </c>
      <c r="BF39" s="50">
        <f t="shared" ref="BF39" si="775">IF(ISBLANK(BE39),"",BG39/A39)</f>
        <v>253.92028620689658</v>
      </c>
      <c r="BG39" s="237">
        <f t="shared" ref="BG39" si="776">BE39+BG38</f>
        <v>7363.6883000000007</v>
      </c>
      <c r="BI39" s="199" t="s">
        <v>25</v>
      </c>
      <c r="BJ39" s="81"/>
      <c r="BK39" s="21">
        <v>11157.159529517237</v>
      </c>
      <c r="BL39" s="92">
        <f t="shared" si="564"/>
        <v>-11157.159529517237</v>
      </c>
      <c r="BM39" s="254"/>
      <c r="BN39" s="21">
        <v>6087.579337493291</v>
      </c>
      <c r="BO39" s="82">
        <f t="shared" si="565"/>
        <v>-6087.579337493291</v>
      </c>
      <c r="BP39" s="197"/>
      <c r="BQ39" s="254"/>
      <c r="BR39" s="21">
        <v>2795.5735691705136</v>
      </c>
      <c r="BS39" s="220">
        <f t="shared" si="566"/>
        <v>-2795.5735691705136</v>
      </c>
      <c r="BT39" s="5"/>
      <c r="BU39" s="15"/>
      <c r="BV39" s="214"/>
      <c r="BW39" s="107">
        <v>1215.1479933416113</v>
      </c>
      <c r="BX39" s="84">
        <f t="shared" si="567"/>
        <v>-1215.1479933416113</v>
      </c>
      <c r="BY39" s="207"/>
      <c r="BZ39" s="83"/>
      <c r="CA39" s="107">
        <v>15450.20609576125</v>
      </c>
      <c r="CB39" s="215">
        <f t="shared" si="568"/>
        <v>-15450.20609576125</v>
      </c>
    </row>
    <row r="40" spans="1:92" ht="14.25" customHeight="1" x14ac:dyDescent="0.35">
      <c r="A40" s="46">
        <v>30</v>
      </c>
      <c r="B40" s="49">
        <v>634.28</v>
      </c>
      <c r="C40" s="47">
        <f t="shared" ref="C40" si="777">IF(ISBLANK(B40),"",D40/$A40)</f>
        <v>599.96366666666665</v>
      </c>
      <c r="D40" s="163">
        <f t="shared" ref="D40" si="778">B40+D39</f>
        <v>17998.91</v>
      </c>
      <c r="E40" s="49">
        <v>370908</v>
      </c>
      <c r="F40" s="50">
        <f t="shared" ref="F40" si="779">IF(ISBLANK(E40),"",G40/$A40)</f>
        <v>382304.06666666665</v>
      </c>
      <c r="G40" s="163">
        <f t="shared" ref="G40" si="780">E40+G39</f>
        <v>11469122</v>
      </c>
      <c r="H40" s="173"/>
      <c r="I40" s="49">
        <v>58519</v>
      </c>
      <c r="J40" s="50">
        <f t="shared" ref="J40" si="781">IF(ISBLANK(I40),"",K40/$A40)</f>
        <v>58683.933333333334</v>
      </c>
      <c r="K40" s="163">
        <f t="shared" ref="K40" si="782">I40+K39</f>
        <v>1760518</v>
      </c>
      <c r="L40" s="50">
        <f t="shared" ref="L40" si="783">IF(ISBLANK(I40),"",I40*0.5)</f>
        <v>29259.5</v>
      </c>
      <c r="M40" s="50">
        <f t="shared" ref="M40" si="784">IFERROR(J40*0.5,"")</f>
        <v>29341.966666666667</v>
      </c>
      <c r="N40" s="50">
        <f t="shared" ref="N40" si="785">K40*0.5</f>
        <v>880259</v>
      </c>
      <c r="O40" s="49">
        <v>6837</v>
      </c>
      <c r="P40" s="50">
        <f t="shared" ref="P40" si="786">IF(ISBLANK(O40),"",Q40/$A40)</f>
        <v>7659.6333333333332</v>
      </c>
      <c r="Q40" s="163">
        <f t="shared" ref="Q40" si="787">O40+Q39</f>
        <v>229789</v>
      </c>
      <c r="R40" s="50">
        <f t="shared" ref="R40" si="788">IF(ISBLANK(O40),"",O40*0.5)</f>
        <v>3418.5</v>
      </c>
      <c r="S40" s="50">
        <f t="shared" ref="S40" si="789">IFERROR(P40*0.5,"")</f>
        <v>3829.8166666666666</v>
      </c>
      <c r="T40" s="50">
        <f t="shared" ref="T40" si="790">Q40*0.5</f>
        <v>114894.5</v>
      </c>
      <c r="U40" s="173"/>
      <c r="V40" s="49">
        <v>165.8</v>
      </c>
      <c r="W40" s="47">
        <f t="shared" ref="W40" si="791">IF(ISBLANK(V40),"",X40/$A40)</f>
        <v>166.41746597222223</v>
      </c>
      <c r="X40" s="163">
        <f t="shared" ref="X40" si="792">V40+X39</f>
        <v>4992.5239791666672</v>
      </c>
      <c r="Y40" s="2"/>
      <c r="Z40" s="53"/>
      <c r="AA40" s="54"/>
      <c r="AB40" s="52"/>
      <c r="AC40" s="49">
        <v>298.04000000000002</v>
      </c>
      <c r="AD40" s="50">
        <f t="shared" ref="AD40" si="793">IF(ISBLANK(AC40),"",AE40/$A40)</f>
        <v>298.43066666666675</v>
      </c>
      <c r="AE40" s="163">
        <f t="shared" ref="AE40" si="794">AC40+AE39</f>
        <v>8952.9200000000019</v>
      </c>
      <c r="AF40" s="49">
        <v>158502</v>
      </c>
      <c r="AG40" s="50">
        <f t="shared" ref="AG40" si="795">IF(ISBLANK(AF40),"",AH40/$A40)</f>
        <v>158998.83333333334</v>
      </c>
      <c r="AH40" s="51">
        <f t="shared" ref="AH40" si="796">AF40+AH39</f>
        <v>4769965</v>
      </c>
      <c r="AI40" s="50">
        <f t="shared" ref="AI40" si="797">IF(AF40*0.3172=0,"",AF40*0.1832)</f>
        <v>29037.5664</v>
      </c>
      <c r="AJ40" s="50">
        <f t="shared" ref="AJ40" si="798">IFERROR(AG40*0.1832,"")</f>
        <v>29128.586266666669</v>
      </c>
      <c r="AK40" s="50">
        <f t="shared" ref="AK40" si="799">AH40*0.1832</f>
        <v>873857.58799999999</v>
      </c>
      <c r="AL40" s="17"/>
      <c r="AM40" s="49">
        <v>136.6</v>
      </c>
      <c r="AN40" s="47">
        <f t="shared" ref="AN40" si="800">IF(ISBLANK(AM40),"",AO40/$A40)</f>
        <v>127.40900000000001</v>
      </c>
      <c r="AO40" s="163">
        <f t="shared" ref="AO40" si="801">AM40+AO39</f>
        <v>3822.27</v>
      </c>
      <c r="AP40" s="49">
        <v>105741</v>
      </c>
      <c r="AQ40" s="50">
        <f t="shared" ref="AQ40" si="802">IF(ISBLANK(AP40),"",AR40/$A40)</f>
        <v>108850.5</v>
      </c>
      <c r="AR40" s="51">
        <f t="shared" ref="AR40" si="803">AP40+AR39</f>
        <v>3265515</v>
      </c>
      <c r="AS40" s="17"/>
      <c r="AT40" s="47">
        <f>borrador!G38/6.289</f>
        <v>659.96183813006837</v>
      </c>
      <c r="AU40" s="47">
        <f t="shared" ref="AU40" si="804">IF(ISBLANK(AT40),"",AV40/$A40)</f>
        <v>654.48921397148467</v>
      </c>
      <c r="AV40" s="51">
        <f t="shared" ref="AV40" si="805">AT40+AV39</f>
        <v>19634.67641914454</v>
      </c>
      <c r="AW40" s="2"/>
      <c r="AX40" s="51">
        <f>borrador!H38/6.289</f>
        <v>421.8603911591668</v>
      </c>
      <c r="AY40" s="51">
        <f t="shared" ref="AY40" si="806">IF(ISBLANK(AX40),"",AZ40/$A40)</f>
        <v>425.84025017225832</v>
      </c>
      <c r="AZ40" s="51">
        <f t="shared" ref="AZ40" si="807">AX40+AZ39</f>
        <v>12775.207505167749</v>
      </c>
      <c r="BA40" s="2"/>
      <c r="BB40" s="47">
        <f>borrador!E38/6.289</f>
        <v>9.1254571474002226</v>
      </c>
      <c r="BC40" s="47">
        <f t="shared" ref="BC40" si="808">IF(ISBLANK(BB40),"",BD40/$A40)</f>
        <v>9.0818890125616161</v>
      </c>
      <c r="BD40" s="48">
        <f t="shared" ref="BD40" si="809">BB40+BD39</f>
        <v>272.45667037684848</v>
      </c>
      <c r="BE40" s="49">
        <f>borrador!F38*0.283*100</f>
        <v>252.26619999999994</v>
      </c>
      <c r="BF40" s="50">
        <f t="shared" ref="BF40" si="810">IF(ISBLANK(BE40),"",BG40/A40)</f>
        <v>253.86515000000003</v>
      </c>
      <c r="BG40" s="237">
        <f t="shared" ref="BG40" si="811">BE40+BG39</f>
        <v>7615.9545000000007</v>
      </c>
      <c r="BI40" s="199" t="s">
        <v>11</v>
      </c>
      <c r="BJ40" s="81"/>
      <c r="BK40" s="21">
        <v>10743.073388846915</v>
      </c>
      <c r="BL40" s="92">
        <f t="shared" si="564"/>
        <v>-10743.073388846915</v>
      </c>
      <c r="BM40" s="254"/>
      <c r="BN40" s="21">
        <v>5832.3583361673891</v>
      </c>
      <c r="BO40" s="82">
        <f t="shared" si="565"/>
        <v>-5832.3583361673891</v>
      </c>
      <c r="BP40" s="197"/>
      <c r="BQ40" s="254"/>
      <c r="BR40" s="21">
        <v>2603.1652017662027</v>
      </c>
      <c r="BS40" s="220">
        <f t="shared" si="566"/>
        <v>-2603.1652017662027</v>
      </c>
      <c r="BT40" s="5"/>
      <c r="BU40" s="15"/>
      <c r="BV40" s="214"/>
      <c r="BW40" s="107">
        <v>1153.3893710620828</v>
      </c>
      <c r="BX40" s="84">
        <f t="shared" si="567"/>
        <v>-1153.3893710620828</v>
      </c>
      <c r="BY40" s="207"/>
      <c r="BZ40" s="83"/>
      <c r="CA40" s="107">
        <v>14780.364315283223</v>
      </c>
      <c r="CB40" s="215">
        <f t="shared" si="568"/>
        <v>-14780.364315283223</v>
      </c>
    </row>
    <row r="41" spans="1:92" ht="15" customHeight="1" thickBot="1" x14ac:dyDescent="0.4">
      <c r="A41" s="46">
        <v>31</v>
      </c>
      <c r="B41" s="179">
        <v>637.96</v>
      </c>
      <c r="C41" s="180">
        <f t="shared" ref="C41" si="812">IF(ISBLANK(B41),"",D41/$A41)</f>
        <v>601.18935483870962</v>
      </c>
      <c r="D41" s="178">
        <f t="shared" ref="D41" si="813">B41+D40</f>
        <v>18636.87</v>
      </c>
      <c r="E41" s="179">
        <v>379870</v>
      </c>
      <c r="F41" s="180">
        <f t="shared" ref="F41" si="814">IF(ISBLANK(E41),"",G41/$A41)</f>
        <v>382225.54838709679</v>
      </c>
      <c r="G41" s="178">
        <f t="shared" ref="G41" si="815">E41+G40</f>
        <v>11848992</v>
      </c>
      <c r="H41" s="181"/>
      <c r="I41" s="179">
        <v>57822</v>
      </c>
      <c r="J41" s="50">
        <f t="shared" ref="J41" si="816">IF(ISBLANK(I41),"",K41/$A41)</f>
        <v>58656.129032258068</v>
      </c>
      <c r="K41" s="163">
        <f t="shared" ref="K41" si="817">I41+K40</f>
        <v>1818340</v>
      </c>
      <c r="L41" s="50">
        <f t="shared" ref="L41" si="818">IF(ISBLANK(I41),"",I41*0.5)</f>
        <v>28911</v>
      </c>
      <c r="M41" s="50">
        <f t="shared" ref="M41" si="819">IFERROR(J41*0.5,"")</f>
        <v>29328.064516129034</v>
      </c>
      <c r="N41" s="50">
        <f t="shared" ref="N41" si="820">K41*0.5</f>
        <v>909170</v>
      </c>
      <c r="O41" s="179">
        <v>6468</v>
      </c>
      <c r="P41" s="50">
        <f t="shared" ref="P41" si="821">IF(ISBLANK(O41),"",Q41/$A41)</f>
        <v>7621.1935483870966</v>
      </c>
      <c r="Q41" s="163">
        <f t="shared" ref="Q41" si="822">O41+Q40</f>
        <v>236257</v>
      </c>
      <c r="R41" s="50">
        <f t="shared" ref="R41" si="823">IF(ISBLANK(O41),"",O41*0.5)</f>
        <v>3234</v>
      </c>
      <c r="S41" s="50">
        <f t="shared" ref="S41" si="824">IFERROR(P41*0.5,"")</f>
        <v>3810.5967741935483</v>
      </c>
      <c r="T41" s="50">
        <f t="shared" ref="T41" si="825">Q41*0.5</f>
        <v>118128.5</v>
      </c>
      <c r="U41" s="181"/>
      <c r="V41" s="179">
        <v>165.3</v>
      </c>
      <c r="W41" s="177">
        <f t="shared" ref="W41" si="826">IF(ISBLANK(V41),"",X41/$A41)</f>
        <v>166.38141868279573</v>
      </c>
      <c r="X41" s="178">
        <f t="shared" ref="X41" si="827">V41+X40</f>
        <v>5157.8239791666674</v>
      </c>
      <c r="Y41" s="117"/>
      <c r="Z41" s="118"/>
      <c r="AA41" s="119"/>
      <c r="AB41" s="120"/>
      <c r="AC41" s="179">
        <v>304.37</v>
      </c>
      <c r="AD41" s="180">
        <f t="shared" ref="AD41" si="828">IF(ISBLANK(AC41),"",AE41/$A41)</f>
        <v>298.62225806451619</v>
      </c>
      <c r="AE41" s="183">
        <f t="shared" ref="AE41" si="829">AC41+AE40</f>
        <v>9257.2900000000027</v>
      </c>
      <c r="AF41" s="179">
        <v>158323</v>
      </c>
      <c r="AG41" s="180">
        <f t="shared" ref="AG41" si="830">IF(ISBLANK(AF41),"",AH41/$A41)</f>
        <v>158977.03225806452</v>
      </c>
      <c r="AH41" s="183">
        <f t="shared" ref="AH41" si="831">AF41+AH40</f>
        <v>4928288</v>
      </c>
      <c r="AI41" s="180">
        <f t="shared" ref="AI41" si="832">IF(AF41*0.3172=0,"",AF41*0.1832)</f>
        <v>29004.7736</v>
      </c>
      <c r="AJ41" s="180">
        <f t="shared" ref="AJ41" si="833">IFERROR(AG41*0.1832,"")</f>
        <v>29124.59230967742</v>
      </c>
      <c r="AK41" s="180">
        <f t="shared" ref="AK41" si="834">AH41*0.1832</f>
        <v>902862.36160000006</v>
      </c>
      <c r="AL41" s="17"/>
      <c r="AM41" s="179">
        <v>135.74</v>
      </c>
      <c r="AN41" s="180">
        <f t="shared" ref="AN41" si="835">IF(ISBLANK(AM41),"",AO41/$A41)</f>
        <v>127.67774193548388</v>
      </c>
      <c r="AO41" s="183">
        <f t="shared" ref="AO41" si="836">AM41+AO40</f>
        <v>3958.01</v>
      </c>
      <c r="AP41" s="179">
        <v>104482</v>
      </c>
      <c r="AQ41" s="180">
        <f t="shared" ref="AQ41" si="837">IF(ISBLANK(AP41),"",AR41/$A41)</f>
        <v>108709.58064516129</v>
      </c>
      <c r="AR41" s="183">
        <f t="shared" ref="AR41" si="838">AP41+AR40</f>
        <v>3369997</v>
      </c>
      <c r="AS41" s="17"/>
      <c r="AT41" s="177">
        <f>borrador!G39/6.289</f>
        <v>659.80283033868659</v>
      </c>
      <c r="AU41" s="177">
        <f t="shared" ref="AU41" si="839">IF(ISBLANK(AT41),"",AV41/$A41)</f>
        <v>654.66062095107179</v>
      </c>
      <c r="AV41" s="183">
        <f t="shared" ref="AV41" si="840">AT41+AV40</f>
        <v>20294.479249483225</v>
      </c>
      <c r="AW41" s="117"/>
      <c r="AX41" s="183">
        <f>borrador!H39/6.289</f>
        <v>422.18794720941327</v>
      </c>
      <c r="AY41" s="183">
        <f t="shared" ref="AY41" si="841">IF(ISBLANK(AX41),"",AZ41/$A41)</f>
        <v>425.72243394765042</v>
      </c>
      <c r="AZ41" s="183">
        <f t="shared" ref="AZ41" si="842">AX41+AZ40</f>
        <v>13197.395452377163</v>
      </c>
      <c r="BA41" s="117"/>
      <c r="BB41" s="177">
        <f>borrador!E39/6.289</f>
        <v>7.3270790268723172</v>
      </c>
      <c r="BC41" s="177">
        <f t="shared" ref="BC41" si="843">IF(ISBLANK(BB41),"",BD41/$A41)</f>
        <v>9.0252822388297016</v>
      </c>
      <c r="BD41" s="182">
        <f t="shared" ref="BD41" si="844">BB41+BD40</f>
        <v>279.78374940372078</v>
      </c>
      <c r="BE41" s="179">
        <f>borrador!F39*0.283*100</f>
        <v>252.20959999999999</v>
      </c>
      <c r="BF41" s="180">
        <f t="shared" ref="BF41" si="845">IF(ISBLANK(BE41),"",BG41/A41)</f>
        <v>253.81174516129036</v>
      </c>
      <c r="BG41" s="184">
        <f t="shared" ref="BG41" si="846">BE41+BG40</f>
        <v>7868.1641000000009</v>
      </c>
      <c r="BI41" s="199" t="s">
        <v>12</v>
      </c>
      <c r="BJ41" s="81"/>
      <c r="BK41" s="21">
        <v>11004.303480979688</v>
      </c>
      <c r="BL41" s="92">
        <f t="shared" si="564"/>
        <v>-11004.303480979688</v>
      </c>
      <c r="BM41" s="254"/>
      <c r="BN41" s="21">
        <v>5961.3589319686052</v>
      </c>
      <c r="BO41" s="82">
        <f t="shared" si="565"/>
        <v>-5961.3589319686052</v>
      </c>
      <c r="BP41" s="197"/>
      <c r="BQ41" s="254"/>
      <c r="BR41" s="21">
        <v>2589.4017939279993</v>
      </c>
      <c r="BS41" s="220">
        <f t="shared" si="566"/>
        <v>-2589.4017939279993</v>
      </c>
      <c r="BT41" s="5"/>
      <c r="BU41" s="15"/>
      <c r="BV41" s="214"/>
      <c r="BW41" s="107">
        <v>1164.8762045276405</v>
      </c>
      <c r="BX41" s="84">
        <f t="shared" si="567"/>
        <v>-1164.8762045276405</v>
      </c>
      <c r="BY41" s="207"/>
      <c r="BZ41" s="83"/>
      <c r="CA41" s="107">
        <v>15031.252261225651</v>
      </c>
      <c r="CB41" s="215">
        <f t="shared" si="568"/>
        <v>-15031.252261225651</v>
      </c>
    </row>
    <row r="42" spans="1:92" ht="15" customHeight="1" thickBot="1" x14ac:dyDescent="0.3">
      <c r="A42" s="23"/>
      <c r="B42" s="398"/>
      <c r="C42" s="369"/>
      <c r="D42" s="369"/>
      <c r="E42" s="369"/>
      <c r="F42" s="369"/>
      <c r="G42" s="369"/>
      <c r="H42" s="23"/>
      <c r="I42" s="367"/>
      <c r="J42" s="368"/>
      <c r="K42" s="368"/>
      <c r="L42" s="368"/>
      <c r="M42" s="368"/>
      <c r="N42" s="368"/>
      <c r="O42" s="367"/>
      <c r="P42" s="368"/>
      <c r="Q42" s="368"/>
      <c r="R42" s="368"/>
      <c r="S42" s="368"/>
      <c r="T42" s="368"/>
      <c r="U42" s="23"/>
      <c r="V42" s="403"/>
      <c r="W42" s="404"/>
      <c r="X42" s="404"/>
      <c r="Y42" s="23"/>
      <c r="Z42" s="23"/>
      <c r="AA42" s="23"/>
      <c r="AB42" s="23"/>
      <c r="AC42" s="398"/>
      <c r="AD42" s="405"/>
      <c r="AE42" s="405"/>
      <c r="AF42" s="405"/>
      <c r="AG42" s="405"/>
      <c r="AH42" s="405"/>
      <c r="AI42" s="405"/>
      <c r="AJ42" s="405"/>
      <c r="AK42" s="405"/>
      <c r="AL42" s="23"/>
      <c r="AM42" s="398"/>
      <c r="AN42" s="369"/>
      <c r="AO42" s="369"/>
      <c r="AP42" s="369"/>
      <c r="AQ42" s="369"/>
      <c r="AR42" s="369"/>
      <c r="AS42" s="23"/>
      <c r="AT42" s="403"/>
      <c r="AU42" s="404"/>
      <c r="AV42" s="404"/>
      <c r="AW42" s="23"/>
      <c r="AX42" s="403"/>
      <c r="AY42" s="404"/>
      <c r="AZ42" s="404"/>
      <c r="BA42" s="23"/>
      <c r="BB42" s="398"/>
      <c r="BC42" s="369"/>
      <c r="BD42" s="369"/>
      <c r="BE42" s="369"/>
      <c r="BF42" s="369"/>
      <c r="BG42" s="369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2" ht="15.75" customHeight="1" x14ac:dyDescent="0.25">
      <c r="A43" s="23"/>
      <c r="B43" s="369"/>
      <c r="C43" s="369"/>
      <c r="D43" s="369"/>
      <c r="E43" s="369"/>
      <c r="F43" s="369"/>
      <c r="G43" s="369"/>
      <c r="H43" s="23"/>
      <c r="I43" s="369"/>
      <c r="J43" s="369"/>
      <c r="K43" s="369"/>
      <c r="L43" s="369"/>
      <c r="M43" s="369"/>
      <c r="N43" s="369"/>
      <c r="O43" s="369"/>
      <c r="P43" s="369"/>
      <c r="Q43" s="369"/>
      <c r="R43" s="369"/>
      <c r="S43" s="369"/>
      <c r="T43" s="369"/>
      <c r="U43" s="23"/>
      <c r="V43" s="404"/>
      <c r="W43" s="404"/>
      <c r="X43" s="404"/>
      <c r="Y43" s="23"/>
      <c r="Z43" s="23"/>
      <c r="AA43" s="23"/>
      <c r="AB43" s="23"/>
      <c r="AC43" s="405"/>
      <c r="AD43" s="405"/>
      <c r="AE43" s="405"/>
      <c r="AF43" s="405"/>
      <c r="AG43" s="405"/>
      <c r="AH43" s="405"/>
      <c r="AI43" s="405"/>
      <c r="AJ43" s="405"/>
      <c r="AK43" s="405"/>
      <c r="AL43" s="23"/>
      <c r="AM43" s="369"/>
      <c r="AN43" s="369"/>
      <c r="AO43" s="369"/>
      <c r="AP43" s="369"/>
      <c r="AQ43" s="369"/>
      <c r="AR43" s="369"/>
      <c r="AS43" s="23"/>
      <c r="AT43" s="404"/>
      <c r="AU43" s="404"/>
      <c r="AV43" s="404"/>
      <c r="AW43" s="23"/>
      <c r="AX43" s="404"/>
      <c r="AY43" s="404"/>
      <c r="AZ43" s="404"/>
      <c r="BA43" s="23"/>
      <c r="BB43" s="369"/>
      <c r="BC43" s="369"/>
      <c r="BD43" s="369"/>
      <c r="BE43" s="369"/>
      <c r="BF43" s="369"/>
      <c r="BG43" s="369"/>
      <c r="BH43" s="14"/>
      <c r="BJ43" s="20"/>
      <c r="BK43" s="90"/>
    </row>
    <row r="44" spans="1:92" ht="13.5" customHeight="1" x14ac:dyDescent="0.25">
      <c r="A44" s="23"/>
      <c r="B44" s="369"/>
      <c r="C44" s="369"/>
      <c r="D44" s="369"/>
      <c r="E44" s="369"/>
      <c r="F44" s="369"/>
      <c r="G44" s="369"/>
      <c r="H44" s="23"/>
      <c r="I44" s="369"/>
      <c r="J44" s="369"/>
      <c r="K44" s="369"/>
      <c r="L44" s="369"/>
      <c r="M44" s="369"/>
      <c r="N44" s="369"/>
      <c r="O44" s="369"/>
      <c r="P44" s="369"/>
      <c r="Q44" s="369"/>
      <c r="R44" s="369"/>
      <c r="S44" s="369"/>
      <c r="T44" s="369"/>
      <c r="U44" s="23"/>
      <c r="V44" s="404"/>
      <c r="W44" s="404"/>
      <c r="X44" s="404"/>
      <c r="Y44" s="23"/>
      <c r="Z44" s="23"/>
      <c r="AA44" s="23"/>
      <c r="AB44" s="23"/>
      <c r="AC44" s="405"/>
      <c r="AD44" s="405"/>
      <c r="AE44" s="405"/>
      <c r="AF44" s="405"/>
      <c r="AG44" s="405"/>
      <c r="AH44" s="405"/>
      <c r="AI44" s="405"/>
      <c r="AJ44" s="405"/>
      <c r="AK44" s="405"/>
      <c r="AL44" s="23"/>
      <c r="AM44" s="369"/>
      <c r="AN44" s="369"/>
      <c r="AO44" s="369"/>
      <c r="AP44" s="369"/>
      <c r="AQ44" s="369"/>
      <c r="AR44" s="369"/>
      <c r="AS44" s="23"/>
      <c r="AT44" s="404"/>
      <c r="AU44" s="404"/>
      <c r="AV44" s="404"/>
      <c r="AW44" s="23"/>
      <c r="AX44" s="404"/>
      <c r="AY44" s="404"/>
      <c r="AZ44" s="404"/>
      <c r="BA44" s="23"/>
      <c r="BB44" s="369"/>
      <c r="BC44" s="369"/>
      <c r="BD44" s="369"/>
      <c r="BE44" s="369"/>
      <c r="BF44" s="369"/>
      <c r="BG44" s="369"/>
      <c r="BH44" s="14"/>
      <c r="BJ44" s="20"/>
      <c r="BK44" s="20"/>
    </row>
    <row r="45" spans="1:92" ht="14.25" customHeight="1" x14ac:dyDescent="0.25">
      <c r="A45" s="23"/>
      <c r="C45" s="157"/>
      <c r="D45" s="23"/>
      <c r="F45" s="23"/>
      <c r="G45" s="23"/>
      <c r="H45" s="23"/>
      <c r="I45" s="369"/>
      <c r="J45" s="369"/>
      <c r="K45" s="369"/>
      <c r="L45" s="369"/>
      <c r="M45" s="369"/>
      <c r="N45" s="369"/>
      <c r="O45" s="369"/>
      <c r="P45" s="369"/>
      <c r="Q45" s="369"/>
      <c r="R45" s="369"/>
      <c r="S45" s="369"/>
      <c r="T45" s="369"/>
      <c r="U45" s="23"/>
      <c r="V45" s="404"/>
      <c r="W45" s="404"/>
      <c r="X45" s="404"/>
      <c r="Y45" s="23"/>
      <c r="Z45" s="23"/>
      <c r="AA45" s="23"/>
      <c r="AB45" s="23"/>
      <c r="AC45" s="406"/>
      <c r="AD45" s="407"/>
      <c r="AE45" s="407"/>
      <c r="AF45" s="407"/>
      <c r="AG45" s="407"/>
      <c r="AH45" s="407"/>
      <c r="AI45" s="407"/>
      <c r="AJ45" s="407"/>
      <c r="AK45" s="407"/>
      <c r="AL45" s="23"/>
      <c r="AM45" s="23"/>
      <c r="AN45" s="23"/>
      <c r="AO45" s="23"/>
      <c r="AP45" s="23"/>
      <c r="AQ45" s="23"/>
      <c r="AR45" s="23"/>
      <c r="AS45" s="23"/>
      <c r="AT45" s="404"/>
      <c r="AU45" s="404"/>
      <c r="AV45" s="404"/>
      <c r="AW45" s="23"/>
      <c r="AX45" s="404"/>
      <c r="AY45" s="404"/>
      <c r="AZ45" s="404"/>
      <c r="BA45" s="23"/>
      <c r="BB45" s="159"/>
      <c r="BC45" s="160"/>
      <c r="BD45" s="159"/>
      <c r="BE45" s="159"/>
      <c r="BF45" s="159"/>
      <c r="BG45" s="159"/>
      <c r="BH45" s="14"/>
      <c r="BJ45" s="20"/>
    </row>
    <row r="46" spans="1:92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7"/>
      <c r="AD46" s="407"/>
      <c r="AE46" s="407"/>
      <c r="AF46" s="407"/>
      <c r="AG46" s="407"/>
      <c r="AH46" s="407"/>
      <c r="AI46" s="407"/>
      <c r="AJ46" s="407"/>
      <c r="AK46" s="407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</row>
    <row r="47" spans="1:92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7"/>
      <c r="AD47" s="407"/>
      <c r="AE47" s="407"/>
      <c r="AF47" s="407"/>
      <c r="AG47" s="407"/>
      <c r="AH47" s="407"/>
      <c r="AI47" s="407"/>
      <c r="AJ47" s="407"/>
      <c r="AK47" s="407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09" t="s">
        <v>118</v>
      </c>
      <c r="BJ47" s="310"/>
      <c r="BK47" s="310"/>
      <c r="BL47" s="310"/>
      <c r="BM47" s="310"/>
      <c r="BN47" s="310"/>
      <c r="BO47" s="310"/>
      <c r="BP47" s="310"/>
      <c r="BQ47" s="310"/>
      <c r="BR47" s="310"/>
      <c r="BS47" s="310"/>
      <c r="BT47" s="311"/>
    </row>
    <row r="48" spans="1:92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</row>
    <row r="49" spans="1:72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52"/>
      <c r="BK49" s="353"/>
      <c r="BL49" s="353"/>
      <c r="BM49" s="353"/>
      <c r="BN49" s="353"/>
      <c r="BO49" s="354"/>
      <c r="BP49" s="60"/>
      <c r="BQ49" s="358"/>
      <c r="BR49" s="358"/>
      <c r="BS49" s="358"/>
      <c r="BT49" s="69"/>
    </row>
    <row r="50" spans="1:72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5" t="s">
        <v>52</v>
      </c>
      <c r="BK50" s="356"/>
      <c r="BL50" s="356"/>
      <c r="BM50" s="356"/>
      <c r="BN50" s="356"/>
      <c r="BO50" s="357"/>
      <c r="BP50" s="60"/>
      <c r="BQ50" s="359"/>
      <c r="BR50" s="359"/>
      <c r="BS50" s="359"/>
      <c r="BT50" s="70"/>
    </row>
    <row r="51" spans="1:72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72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72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72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847">BJ54-BK54</f>
        <v>-709.00054269733346</v>
      </c>
      <c r="BM54" s="253">
        <v>3323.3180000000002</v>
      </c>
      <c r="BN54" s="21">
        <v>3352.8927140551687</v>
      </c>
      <c r="BO54" s="220">
        <f t="shared" ref="BO54:BO65" si="848">BM54-BN54</f>
        <v>-29.574714055168442</v>
      </c>
      <c r="BP54" s="80"/>
      <c r="BQ54" s="96"/>
      <c r="BR54" s="97"/>
      <c r="BS54" s="98"/>
      <c r="BT54" s="5"/>
    </row>
    <row r="55" spans="1:72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847"/>
        <v>-697.95352329832804</v>
      </c>
      <c r="BM55" s="253">
        <v>2996.2914576344101</v>
      </c>
      <c r="BN55" s="21">
        <v>3103.0593240260428</v>
      </c>
      <c r="BO55" s="220">
        <f t="shared" si="848"/>
        <v>-106.76786639163265</v>
      </c>
      <c r="BP55" s="80"/>
      <c r="BQ55" s="96"/>
      <c r="BR55" s="97"/>
      <c r="BS55" s="98"/>
      <c r="BT55" s="5"/>
    </row>
    <row r="56" spans="1:72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847"/>
        <v>-750.13806617421142</v>
      </c>
      <c r="BM56" s="253">
        <v>3369.9969999999998</v>
      </c>
      <c r="BN56" s="21">
        <v>3503.9933612680038</v>
      </c>
      <c r="BO56" s="220">
        <f t="shared" si="848"/>
        <v>-133.99636126800397</v>
      </c>
      <c r="BP56" s="80"/>
      <c r="BQ56" s="96"/>
      <c r="BR56" s="97"/>
      <c r="BS56" s="98"/>
      <c r="BT56" s="5"/>
    </row>
    <row r="57" spans="1:72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/>
      <c r="BK57" s="21">
        <v>4491.1386812116671</v>
      </c>
      <c r="BL57" s="92">
        <f t="shared" si="847"/>
        <v>-4491.1386812116671</v>
      </c>
      <c r="BM57" s="254"/>
      <c r="BN57" s="21">
        <v>3307.1620041619899</v>
      </c>
      <c r="BO57" s="220">
        <f t="shared" si="848"/>
        <v>-3307.1620041619899</v>
      </c>
      <c r="BP57" s="80"/>
      <c r="BQ57" s="96"/>
      <c r="BR57" s="97"/>
      <c r="BS57" s="98"/>
      <c r="BT57" s="5"/>
    </row>
    <row r="58" spans="1:72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/>
      <c r="BK58" s="21">
        <v>4530.8850726316477</v>
      </c>
      <c r="BL58" s="92">
        <f t="shared" si="847"/>
        <v>-4530.8850726316477</v>
      </c>
      <c r="BM58" s="254"/>
      <c r="BN58" s="21">
        <v>3325.1405241232474</v>
      </c>
      <c r="BO58" s="220">
        <f t="shared" si="848"/>
        <v>-3325.1405241232474</v>
      </c>
      <c r="BP58" s="80"/>
      <c r="BQ58" s="96"/>
      <c r="BR58" s="97"/>
      <c r="BS58" s="99"/>
      <c r="BT58" s="5"/>
    </row>
    <row r="59" spans="1:72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/>
      <c r="BK59" s="21">
        <v>4283.0861951820316</v>
      </c>
      <c r="BL59" s="92">
        <f t="shared" si="847"/>
        <v>-4283.0861951820316</v>
      </c>
      <c r="BM59" s="270"/>
      <c r="BN59" s="21">
        <v>3129.7852570267542</v>
      </c>
      <c r="BO59" s="220">
        <f t="shared" si="848"/>
        <v>-3129.7852570267542</v>
      </c>
      <c r="BP59" s="80"/>
      <c r="BQ59" s="96"/>
      <c r="BR59" s="97"/>
      <c r="BS59" s="99"/>
      <c r="BT59" s="5"/>
    </row>
    <row r="60" spans="1:72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/>
      <c r="BK60" s="21">
        <v>4328.4751433553638</v>
      </c>
      <c r="BL60" s="92">
        <f t="shared" si="847"/>
        <v>-4328.4751433553638</v>
      </c>
      <c r="BM60" s="254"/>
      <c r="BN60" s="21">
        <v>3147.5039614155517</v>
      </c>
      <c r="BO60" s="220">
        <f t="shared" si="848"/>
        <v>-3147.5039614155517</v>
      </c>
      <c r="BP60" s="80"/>
      <c r="BQ60" s="96"/>
      <c r="BR60" s="97"/>
      <c r="BS60" s="99"/>
      <c r="BT60" s="5"/>
    </row>
    <row r="61" spans="1:72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/>
      <c r="BK61" s="21">
        <v>4230.6362001414072</v>
      </c>
      <c r="BL61" s="92">
        <f t="shared" si="847"/>
        <v>-4230.6362001414072</v>
      </c>
      <c r="BM61" s="254"/>
      <c r="BN61" s="21">
        <v>3062.6357872950184</v>
      </c>
      <c r="BO61" s="220">
        <f t="shared" si="848"/>
        <v>-3062.6357872950184</v>
      </c>
      <c r="BP61" s="80"/>
      <c r="BQ61" s="96"/>
      <c r="BR61" s="97"/>
      <c r="BS61" s="99"/>
      <c r="BT61" s="5"/>
    </row>
    <row r="62" spans="1:72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847"/>
        <v>-4885.6218678638943</v>
      </c>
      <c r="BM62" s="254"/>
      <c r="BN62" s="21">
        <v>3157.1791464073208</v>
      </c>
      <c r="BO62" s="220">
        <f t="shared" si="848"/>
        <v>-3157.1791464073208</v>
      </c>
      <c r="BP62" s="80"/>
      <c r="BQ62" s="96"/>
      <c r="BR62" s="97"/>
      <c r="BS62" s="99"/>
      <c r="BT62" s="5"/>
    </row>
    <row r="63" spans="1:72" ht="15" customHeight="1" x14ac:dyDescent="0.25">
      <c r="BI63" s="199" t="s">
        <v>25</v>
      </c>
      <c r="BJ63" s="81"/>
      <c r="BK63" s="21">
        <v>6364.0145735796496</v>
      </c>
      <c r="BL63" s="92">
        <f t="shared" si="847"/>
        <v>-6364.0145735796496</v>
      </c>
      <c r="BM63" s="254"/>
      <c r="BN63" s="21">
        <v>3635.166438605439</v>
      </c>
      <c r="BO63" s="220">
        <f t="shared" si="848"/>
        <v>-3635.166438605439</v>
      </c>
      <c r="BP63" s="80"/>
      <c r="BQ63" s="96"/>
      <c r="BR63" s="97"/>
      <c r="BS63" s="99"/>
      <c r="BT63" s="5"/>
    </row>
    <row r="64" spans="1:72" ht="15" customHeight="1" x14ac:dyDescent="0.25">
      <c r="BI64" s="199" t="s">
        <v>11</v>
      </c>
      <c r="BJ64" s="81"/>
      <c r="BK64" s="21">
        <v>6442.0657546335988</v>
      </c>
      <c r="BL64" s="92">
        <f t="shared" si="847"/>
        <v>-6442.0657546335988</v>
      </c>
      <c r="BM64" s="254"/>
      <c r="BN64" s="21">
        <v>3592.3211179648733</v>
      </c>
      <c r="BO64" s="220">
        <f t="shared" si="848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847"/>
        <v>-6359.5018162868801</v>
      </c>
      <c r="BM65" s="254"/>
      <c r="BN65" s="21">
        <v>3604.9264366143657</v>
      </c>
      <c r="BO65" s="220">
        <f t="shared" si="848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89">
    <mergeCell ref="BB6:BG6"/>
    <mergeCell ref="B6:G6"/>
    <mergeCell ref="V6:X6"/>
    <mergeCell ref="Z6:AB6"/>
    <mergeCell ref="BB42:BG44"/>
    <mergeCell ref="BB7:BG7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AT7:AV7"/>
    <mergeCell ref="B5:G5"/>
    <mergeCell ref="A4:G4"/>
    <mergeCell ref="AM4:AR4"/>
    <mergeCell ref="AM5:AR5"/>
    <mergeCell ref="AC4:AK4"/>
    <mergeCell ref="V4:X4"/>
    <mergeCell ref="AM6:AR6"/>
    <mergeCell ref="AC6:AK6"/>
    <mergeCell ref="I8:N8"/>
    <mergeCell ref="V5:X5"/>
    <mergeCell ref="V8:X8"/>
    <mergeCell ref="E8:G8"/>
    <mergeCell ref="V7:X7"/>
    <mergeCell ref="AT6:AV6"/>
    <mergeCell ref="I42:N45"/>
    <mergeCell ref="I4:T4"/>
    <mergeCell ref="I5:T5"/>
    <mergeCell ref="I6:T6"/>
    <mergeCell ref="I7:T7"/>
    <mergeCell ref="O8:T8"/>
    <mergeCell ref="O42:T45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Z5:CB5"/>
    <mergeCell ref="BJ5:BO5"/>
    <mergeCell ref="BQ5:BS5"/>
    <mergeCell ref="BV5:BX5"/>
    <mergeCell ref="BB1:BG1"/>
    <mergeCell ref="BJ4:BO4"/>
    <mergeCell ref="BQ4:BS4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zoomScale="120" zoomScaleNormal="120" workbookViewId="0">
      <selection activeCell="F43" sqref="F43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Marzo 2021</v>
      </c>
      <c r="E1" s="239"/>
      <c r="F1" s="239"/>
      <c r="G1" s="412" t="s">
        <v>88</v>
      </c>
      <c r="H1" s="413"/>
      <c r="I1" s="413"/>
      <c r="J1" s="413"/>
      <c r="K1" s="413"/>
      <c r="L1" s="18" t="s">
        <v>54</v>
      </c>
      <c r="N1" s="165"/>
      <c r="O1" s="166"/>
      <c r="P1" s="166"/>
      <c r="Q1" s="167" t="str">
        <f>D1</f>
        <v>Marzo 2021</v>
      </c>
      <c r="R1" s="166"/>
      <c r="S1" s="414" t="s">
        <v>89</v>
      </c>
      <c r="T1" s="415"/>
      <c r="U1" s="415"/>
      <c r="V1" s="415"/>
      <c r="W1" s="415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611.35</v>
      </c>
      <c r="C3" s="126" t="s">
        <v>65</v>
      </c>
      <c r="D3" s="126">
        <f>Prodiarias!V11</f>
        <v>178.6</v>
      </c>
      <c r="E3" s="126">
        <f>Prodiarias!AC11</f>
        <v>291.39</v>
      </c>
      <c r="F3" s="126">
        <f>Prodiarias!AM11</f>
        <v>131.37</v>
      </c>
      <c r="G3" s="126">
        <f>Prodiarias!AT11</f>
        <v>682.42963905231363</v>
      </c>
      <c r="H3" s="126">
        <f>Prodiarias!AX11</f>
        <v>422.8239783749404</v>
      </c>
      <c r="I3" s="126">
        <f>Prodiarias!BB11</f>
        <v>9.260613770074734</v>
      </c>
      <c r="J3" s="126">
        <f>SUM(B3:I3)</f>
        <v>2327.2242311973287</v>
      </c>
      <c r="K3" s="242">
        <f>J3*6.28</f>
        <v>14614.968171919225</v>
      </c>
      <c r="N3" s="125">
        <v>1</v>
      </c>
      <c r="O3" s="126">
        <f>B3*0.8</f>
        <v>489.08000000000004</v>
      </c>
      <c r="P3" s="126" t="s">
        <v>65</v>
      </c>
      <c r="Q3" s="126">
        <f t="shared" ref="Q3:Q33" si="0">D3</f>
        <v>178.6</v>
      </c>
      <c r="R3" s="126">
        <f t="shared" ref="R3:R33" si="1">E3*0.8</f>
        <v>233.11199999999999</v>
      </c>
      <c r="S3" s="126">
        <f t="shared" ref="S3:S33" si="2">F3*0.8</f>
        <v>105.096</v>
      </c>
      <c r="T3" s="126">
        <f t="shared" ref="T3:T33" si="3">G3</f>
        <v>682.42963905231363</v>
      </c>
      <c r="U3" s="126">
        <f t="shared" ref="U3:U33" si="4">H3</f>
        <v>422.8239783749404</v>
      </c>
      <c r="V3" s="127">
        <f t="shared" ref="V3:V33" si="5">I3*0.35</f>
        <v>3.2412148195261565</v>
      </c>
      <c r="W3" s="128">
        <f t="shared" ref="W3:W33" si="6">SUM(O3:V3)</f>
        <v>2114.3828322467803</v>
      </c>
      <c r="X3" s="138">
        <f>W3*6.28</f>
        <v>13278.324186509781</v>
      </c>
    </row>
    <row r="4" spans="1:24" ht="14.15" customHeight="1" x14ac:dyDescent="0.2">
      <c r="A4" s="135">
        <v>2</v>
      </c>
      <c r="B4" s="126">
        <f>Prodiarias!B12</f>
        <v>560.1</v>
      </c>
      <c r="C4" s="126" t="s">
        <v>65</v>
      </c>
      <c r="D4" s="126">
        <f>Prodiarias!V12</f>
        <v>170.1</v>
      </c>
      <c r="E4" s="126">
        <f>Prodiarias!AC12</f>
        <v>294.14</v>
      </c>
      <c r="F4" s="126">
        <f>Prodiarias!AM12</f>
        <v>117.61</v>
      </c>
      <c r="G4" s="126">
        <f>Prodiarias!AT12</f>
        <v>676.57179201780889</v>
      </c>
      <c r="H4" s="126">
        <f>Prodiarias!AX12</f>
        <v>430.01113054539678</v>
      </c>
      <c r="I4" s="126">
        <f>Prodiarias!BB12</f>
        <v>9.0713944983304184</v>
      </c>
      <c r="J4" s="126">
        <f t="shared" ref="J4" si="7">SUM(B4:I4)</f>
        <v>2257.6043170615362</v>
      </c>
      <c r="K4" s="242">
        <f t="shared" ref="K4" si="8">J4*6.28</f>
        <v>14177.755111146447</v>
      </c>
      <c r="N4" s="125">
        <v>2</v>
      </c>
      <c r="O4" s="126">
        <f t="shared" ref="O4:O32" si="9">B4*0.8</f>
        <v>448.08000000000004</v>
      </c>
      <c r="P4" s="126" t="s">
        <v>65</v>
      </c>
      <c r="Q4" s="126">
        <f t="shared" si="0"/>
        <v>170.1</v>
      </c>
      <c r="R4" s="126">
        <f t="shared" si="1"/>
        <v>235.31200000000001</v>
      </c>
      <c r="S4" s="126">
        <f t="shared" si="2"/>
        <v>94.088000000000008</v>
      </c>
      <c r="T4" s="126">
        <f t="shared" si="3"/>
        <v>676.57179201780889</v>
      </c>
      <c r="U4" s="126">
        <f t="shared" si="4"/>
        <v>430.01113054539678</v>
      </c>
      <c r="V4" s="127">
        <f t="shared" si="5"/>
        <v>3.1749880744156465</v>
      </c>
      <c r="W4" s="128">
        <f t="shared" si="6"/>
        <v>2057.3379106376215</v>
      </c>
      <c r="X4" s="138">
        <f t="shared" ref="X4:X32" si="10">W4*6.28</f>
        <v>12920.082078804264</v>
      </c>
    </row>
    <row r="5" spans="1:24" ht="14.15" customHeight="1" x14ac:dyDescent="0.2">
      <c r="A5" s="135">
        <v>3</v>
      </c>
      <c r="B5" s="126">
        <f>Prodiarias!B13</f>
        <v>469.08</v>
      </c>
      <c r="C5" s="126" t="s">
        <v>65</v>
      </c>
      <c r="D5" s="126">
        <f>Prodiarias!V13</f>
        <v>166.3</v>
      </c>
      <c r="E5" s="126">
        <f>Prodiarias!AC13</f>
        <v>281.06</v>
      </c>
      <c r="F5" s="126">
        <f>Prodiarias!AM13</f>
        <v>120.63</v>
      </c>
      <c r="G5" s="126">
        <f>Prodiarias!AT13</f>
        <v>677.42248370170148</v>
      </c>
      <c r="H5" s="126">
        <f>Prodiarias!AX13</f>
        <v>429.68516457306407</v>
      </c>
      <c r="I5" s="126">
        <f>Prodiarias!BB13</f>
        <v>7.7182381936714899</v>
      </c>
      <c r="J5" s="126">
        <f t="shared" ref="J5:J33" si="11">SUM(B5:I5)</f>
        <v>2151.8958864684369</v>
      </c>
      <c r="K5" s="242">
        <f t="shared" ref="K5:K33" si="12">J5*6.28</f>
        <v>13513.906167021783</v>
      </c>
      <c r="N5" s="125">
        <v>3</v>
      </c>
      <c r="O5" s="126">
        <f t="shared" si="9"/>
        <v>375.26400000000001</v>
      </c>
      <c r="P5" s="126" t="s">
        <v>65</v>
      </c>
      <c r="Q5" s="126">
        <f t="shared" si="0"/>
        <v>166.3</v>
      </c>
      <c r="R5" s="126">
        <f t="shared" si="1"/>
        <v>224.84800000000001</v>
      </c>
      <c r="S5" s="126">
        <f t="shared" si="2"/>
        <v>96.504000000000005</v>
      </c>
      <c r="T5" s="126">
        <f t="shared" si="3"/>
        <v>677.42248370170148</v>
      </c>
      <c r="U5" s="126">
        <f t="shared" si="4"/>
        <v>429.68516457306407</v>
      </c>
      <c r="V5" s="127">
        <f t="shared" si="5"/>
        <v>2.7013833677850214</v>
      </c>
      <c r="W5" s="128">
        <f t="shared" si="6"/>
        <v>1972.7250316425504</v>
      </c>
      <c r="X5" s="138">
        <f t="shared" si="10"/>
        <v>12388.713198715217</v>
      </c>
    </row>
    <row r="6" spans="1:24" ht="14.15" customHeight="1" x14ac:dyDescent="0.2">
      <c r="A6" s="135">
        <v>4</v>
      </c>
      <c r="B6" s="126">
        <f>Prodiarias!B14</f>
        <v>638.63</v>
      </c>
      <c r="C6" s="126" t="s">
        <v>65</v>
      </c>
      <c r="D6" s="126">
        <f>Prodiarias!V14</f>
        <v>165.3</v>
      </c>
      <c r="E6" s="126">
        <f>Prodiarias!AC14</f>
        <v>284.14</v>
      </c>
      <c r="F6" s="126">
        <f>Prodiarias!AM14</f>
        <v>154.52000000000001</v>
      </c>
      <c r="G6" s="126">
        <f>Prodiarias!AT14</f>
        <v>677.29209731276831</v>
      </c>
      <c r="H6" s="126">
        <f>Prodiarias!AX14</f>
        <v>430.32914612816035</v>
      </c>
      <c r="I6" s="126">
        <f>Prodiarias!BB14</f>
        <v>9.6263316902528224</v>
      </c>
      <c r="J6" s="126">
        <f t="shared" si="11"/>
        <v>2359.8375751311819</v>
      </c>
      <c r="K6" s="242">
        <f t="shared" si="12"/>
        <v>14819.779971823822</v>
      </c>
      <c r="N6" s="125">
        <v>4</v>
      </c>
      <c r="O6" s="126">
        <f t="shared" si="9"/>
        <v>510.904</v>
      </c>
      <c r="P6" s="126" t="s">
        <v>65</v>
      </c>
      <c r="Q6" s="126">
        <f t="shared" si="0"/>
        <v>165.3</v>
      </c>
      <c r="R6" s="126">
        <f t="shared" si="1"/>
        <v>227.31200000000001</v>
      </c>
      <c r="S6" s="126">
        <f t="shared" si="2"/>
        <v>123.61600000000001</v>
      </c>
      <c r="T6" s="126">
        <f t="shared" si="3"/>
        <v>677.29209731276831</v>
      </c>
      <c r="U6" s="126">
        <f t="shared" si="4"/>
        <v>430.32914612816035</v>
      </c>
      <c r="V6" s="127">
        <f t="shared" si="5"/>
        <v>3.3692160915884877</v>
      </c>
      <c r="W6" s="128">
        <f t="shared" si="6"/>
        <v>2138.122459532517</v>
      </c>
      <c r="X6" s="138">
        <f t="shared" si="10"/>
        <v>13427.409045864208</v>
      </c>
    </row>
    <row r="7" spans="1:24" ht="14.15" customHeight="1" x14ac:dyDescent="0.2">
      <c r="A7" s="135">
        <v>5</v>
      </c>
      <c r="B7" s="126">
        <f>Prodiarias!B15</f>
        <v>567.14</v>
      </c>
      <c r="C7" s="126" t="s">
        <v>65</v>
      </c>
      <c r="D7" s="126">
        <f>Prodiarias!V15</f>
        <v>157.9</v>
      </c>
      <c r="E7" s="126">
        <f>Prodiarias!AC15</f>
        <v>278.37</v>
      </c>
      <c r="F7" s="126">
        <f>Prodiarias!AM15</f>
        <v>124.7</v>
      </c>
      <c r="G7" s="126">
        <f>Prodiarias!AT15</f>
        <v>602.42804897439976</v>
      </c>
      <c r="H7" s="126">
        <f>Prodiarias!AX15</f>
        <v>429.5452377166481</v>
      </c>
      <c r="I7" s="126">
        <f>Prodiarias!BB15</f>
        <v>9.0475433296231511</v>
      </c>
      <c r="J7" s="126">
        <f t="shared" si="11"/>
        <v>2169.1308300206711</v>
      </c>
      <c r="K7" s="242">
        <f t="shared" si="12"/>
        <v>13622.141612529815</v>
      </c>
      <c r="N7" s="125">
        <v>5</v>
      </c>
      <c r="O7" s="126">
        <f t="shared" si="9"/>
        <v>453.71199999999999</v>
      </c>
      <c r="P7" s="126" t="s">
        <v>65</v>
      </c>
      <c r="Q7" s="126">
        <f t="shared" si="0"/>
        <v>157.9</v>
      </c>
      <c r="R7" s="126">
        <f t="shared" si="1"/>
        <v>222.69600000000003</v>
      </c>
      <c r="S7" s="126">
        <f t="shared" si="2"/>
        <v>99.76</v>
      </c>
      <c r="T7" s="126">
        <f t="shared" si="3"/>
        <v>602.42804897439976</v>
      </c>
      <c r="U7" s="126">
        <f t="shared" si="4"/>
        <v>429.5452377166481</v>
      </c>
      <c r="V7" s="127">
        <f t="shared" si="5"/>
        <v>3.1666401653681029</v>
      </c>
      <c r="W7" s="128">
        <f t="shared" si="6"/>
        <v>1969.207926856416</v>
      </c>
      <c r="X7" s="138">
        <f t="shared" si="10"/>
        <v>12366.625780658293</v>
      </c>
    </row>
    <row r="8" spans="1:24" ht="14.15" customHeight="1" x14ac:dyDescent="0.2">
      <c r="A8" s="135">
        <v>6</v>
      </c>
      <c r="B8" s="126">
        <f>Prodiarias!B16</f>
        <v>615.24</v>
      </c>
      <c r="C8" s="126" t="s">
        <v>65</v>
      </c>
      <c r="D8" s="126">
        <f>Prodiarias!V16</f>
        <v>165.3</v>
      </c>
      <c r="E8" s="126">
        <f>Prodiarias!AC16</f>
        <v>283.54000000000002</v>
      </c>
      <c r="F8" s="126">
        <f>Prodiarias!AM16</f>
        <v>120.28</v>
      </c>
      <c r="G8" s="126">
        <f>Prodiarias!AT16</f>
        <v>600.9047543329624</v>
      </c>
      <c r="H8" s="126">
        <f>Prodiarias!AX16</f>
        <v>429.37986961361105</v>
      </c>
      <c r="I8" s="126">
        <f>Prodiarias!BB16</f>
        <v>9.6867546509778979</v>
      </c>
      <c r="J8" s="126">
        <f t="shared" si="11"/>
        <v>2224.3313785975511</v>
      </c>
      <c r="K8" s="242">
        <f t="shared" si="12"/>
        <v>13968.801057592622</v>
      </c>
      <c r="N8" s="125">
        <v>6</v>
      </c>
      <c r="O8" s="126">
        <f t="shared" si="9"/>
        <v>492.19200000000001</v>
      </c>
      <c r="P8" s="126" t="s">
        <v>65</v>
      </c>
      <c r="Q8" s="126">
        <f t="shared" si="0"/>
        <v>165.3</v>
      </c>
      <c r="R8" s="126">
        <f t="shared" si="1"/>
        <v>226.83200000000002</v>
      </c>
      <c r="S8" s="126">
        <f t="shared" si="2"/>
        <v>96.224000000000004</v>
      </c>
      <c r="T8" s="126">
        <f t="shared" si="3"/>
        <v>600.9047543329624</v>
      </c>
      <c r="U8" s="126">
        <f t="shared" si="4"/>
        <v>429.37986961361105</v>
      </c>
      <c r="V8" s="127">
        <f t="shared" si="5"/>
        <v>3.3903641278422643</v>
      </c>
      <c r="W8" s="128">
        <f t="shared" si="6"/>
        <v>2014.2229880744155</v>
      </c>
      <c r="X8" s="138">
        <f t="shared" si="10"/>
        <v>12649.320365107331</v>
      </c>
    </row>
    <row r="9" spans="1:24" ht="14.15" customHeight="1" x14ac:dyDescent="0.2">
      <c r="A9" s="135">
        <v>7</v>
      </c>
      <c r="B9" s="126">
        <f>Prodiarias!B17</f>
        <v>597.29</v>
      </c>
      <c r="C9" s="126" t="s">
        <v>65</v>
      </c>
      <c r="D9" s="126">
        <f>Prodiarias!V17</f>
        <v>169.2</v>
      </c>
      <c r="E9" s="126">
        <f>Prodiarias!AC17</f>
        <v>272.16000000000003</v>
      </c>
      <c r="F9" s="126">
        <f>Prodiarias!AM17</f>
        <v>140.76</v>
      </c>
      <c r="G9" s="126">
        <f>Prodiarias!AT17</f>
        <v>676.75624105581176</v>
      </c>
      <c r="H9" s="126">
        <f>Prodiarias!AX17</f>
        <v>429.55000795038961</v>
      </c>
      <c r="I9" s="126">
        <f>Prodiarias!BB17</f>
        <v>9.7996501828589615</v>
      </c>
      <c r="J9" s="126">
        <f t="shared" si="11"/>
        <v>2295.5158991890603</v>
      </c>
      <c r="K9" s="242">
        <f t="shared" si="12"/>
        <v>14415.8398469073</v>
      </c>
      <c r="N9" s="125">
        <v>7</v>
      </c>
      <c r="O9" s="126">
        <f t="shared" si="9"/>
        <v>477.83199999999999</v>
      </c>
      <c r="P9" s="126" t="s">
        <v>65</v>
      </c>
      <c r="Q9" s="126">
        <f t="shared" si="0"/>
        <v>169.2</v>
      </c>
      <c r="R9" s="126">
        <f t="shared" si="1"/>
        <v>217.72800000000004</v>
      </c>
      <c r="S9" s="126">
        <f t="shared" si="2"/>
        <v>112.608</v>
      </c>
      <c r="T9" s="126">
        <f t="shared" si="3"/>
        <v>676.75624105581176</v>
      </c>
      <c r="U9" s="126">
        <f t="shared" si="4"/>
        <v>429.55000795038961</v>
      </c>
      <c r="V9" s="127">
        <f t="shared" si="5"/>
        <v>3.4298775640006363</v>
      </c>
      <c r="W9" s="128">
        <f t="shared" si="6"/>
        <v>2087.1041265702015</v>
      </c>
      <c r="X9" s="138">
        <f t="shared" si="10"/>
        <v>13107.013914860867</v>
      </c>
    </row>
    <row r="10" spans="1:24" ht="14.15" customHeight="1" x14ac:dyDescent="0.2">
      <c r="A10" s="135">
        <v>8</v>
      </c>
      <c r="B10" s="126">
        <f>Prodiarias!B18</f>
        <v>594.58000000000004</v>
      </c>
      <c r="C10" s="126" t="s">
        <v>65</v>
      </c>
      <c r="D10" s="126">
        <f>Prodiarias!V18</f>
        <v>170.1</v>
      </c>
      <c r="E10" s="126">
        <f>Prodiarias!AC18</f>
        <v>291.79000000000002</v>
      </c>
      <c r="F10" s="126">
        <f>Prodiarias!AM18</f>
        <v>124.17</v>
      </c>
      <c r="G10" s="126">
        <f>Prodiarias!AT18</f>
        <v>676.89457783431385</v>
      </c>
      <c r="H10" s="126">
        <f>Prodiarias!AX18</f>
        <v>429.20019080934964</v>
      </c>
      <c r="I10" s="126">
        <f>Prodiarias!BB18</f>
        <v>9.0062013038638895</v>
      </c>
      <c r="J10" s="126">
        <f t="shared" si="11"/>
        <v>2295.7409699475274</v>
      </c>
      <c r="K10" s="242">
        <f t="shared" si="12"/>
        <v>14417.253291270474</v>
      </c>
      <c r="N10" s="125">
        <v>8</v>
      </c>
      <c r="O10" s="126">
        <f t="shared" si="9"/>
        <v>475.66400000000004</v>
      </c>
      <c r="P10" s="126" t="s">
        <v>65</v>
      </c>
      <c r="Q10" s="126">
        <f t="shared" si="0"/>
        <v>170.1</v>
      </c>
      <c r="R10" s="126">
        <f t="shared" si="1"/>
        <v>233.43200000000002</v>
      </c>
      <c r="S10" s="126">
        <f t="shared" si="2"/>
        <v>99.336000000000013</v>
      </c>
      <c r="T10" s="126">
        <f t="shared" si="3"/>
        <v>676.89457783431385</v>
      </c>
      <c r="U10" s="126">
        <f t="shared" si="4"/>
        <v>429.20019080934964</v>
      </c>
      <c r="V10" s="127">
        <f t="shared" si="5"/>
        <v>3.1521704563523611</v>
      </c>
      <c r="W10" s="128">
        <f t="shared" si="6"/>
        <v>2087.778939100016</v>
      </c>
      <c r="X10" s="138">
        <f t="shared" si="10"/>
        <v>13111.251737548102</v>
      </c>
    </row>
    <row r="11" spans="1:24" ht="14.15" customHeight="1" x14ac:dyDescent="0.2">
      <c r="A11" s="135">
        <v>9</v>
      </c>
      <c r="B11" s="126">
        <f>Prodiarias!B19</f>
        <v>613.27</v>
      </c>
      <c r="C11" s="126" t="s">
        <v>65</v>
      </c>
      <c r="D11" s="126">
        <f>Prodiarias!V19</f>
        <v>171.4</v>
      </c>
      <c r="E11" s="126">
        <f>Prodiarias!AC19</f>
        <v>300.31</v>
      </c>
      <c r="F11" s="126">
        <f>Prodiarias!AM19</f>
        <v>126.39</v>
      </c>
      <c r="G11" s="126">
        <f>Prodiarias!AT19</f>
        <v>676.73716012084594</v>
      </c>
      <c r="H11" s="126">
        <f>Prodiarias!AX19</f>
        <v>429.07934488789954</v>
      </c>
      <c r="I11" s="126">
        <f>Prodiarias!BB19</f>
        <v>10.052472571155986</v>
      </c>
      <c r="J11" s="126">
        <f t="shared" si="11"/>
        <v>2327.2389775799015</v>
      </c>
      <c r="K11" s="242">
        <f t="shared" si="12"/>
        <v>14615.060779201782</v>
      </c>
      <c r="N11" s="125">
        <v>9</v>
      </c>
      <c r="O11" s="126">
        <f t="shared" si="9"/>
        <v>490.61599999999999</v>
      </c>
      <c r="P11" s="126" t="s">
        <v>65</v>
      </c>
      <c r="Q11" s="126">
        <f t="shared" si="0"/>
        <v>171.4</v>
      </c>
      <c r="R11" s="126">
        <f t="shared" si="1"/>
        <v>240.24800000000002</v>
      </c>
      <c r="S11" s="126">
        <f t="shared" si="2"/>
        <v>101.11200000000001</v>
      </c>
      <c r="T11" s="126">
        <f t="shared" si="3"/>
        <v>676.73716012084594</v>
      </c>
      <c r="U11" s="126">
        <f t="shared" si="4"/>
        <v>429.07934488789954</v>
      </c>
      <c r="V11" s="127">
        <f t="shared" si="5"/>
        <v>3.518365399904595</v>
      </c>
      <c r="W11" s="128">
        <f t="shared" si="6"/>
        <v>2112.71087040865</v>
      </c>
      <c r="X11" s="138">
        <f t="shared" si="10"/>
        <v>13267.824266166323</v>
      </c>
    </row>
    <row r="12" spans="1:24" ht="14.15" customHeight="1" x14ac:dyDescent="0.2">
      <c r="A12" s="135">
        <v>10</v>
      </c>
      <c r="B12" s="126">
        <f>Prodiarias!B20</f>
        <v>582.33000000000004</v>
      </c>
      <c r="C12" s="126" t="s">
        <v>65</v>
      </c>
      <c r="D12" s="126">
        <f>Prodiarias!V20</f>
        <v>168.9</v>
      </c>
      <c r="E12" s="126">
        <f>Prodiarias!AC20</f>
        <v>292.75</v>
      </c>
      <c r="F12" s="126">
        <f>Prodiarias!AM20</f>
        <v>118.64</v>
      </c>
      <c r="G12" s="126">
        <f>Prodiarias!AT20</f>
        <v>677.72459850532675</v>
      </c>
      <c r="H12" s="126">
        <f>Prodiarias!AX20</f>
        <v>428.92033709651776</v>
      </c>
      <c r="I12" s="126">
        <f>Prodiarias!BB20</f>
        <v>9.1508983940213078</v>
      </c>
      <c r="J12" s="126">
        <f t="shared" si="11"/>
        <v>2278.4158339958658</v>
      </c>
      <c r="K12" s="242">
        <f t="shared" si="12"/>
        <v>14308.451437494037</v>
      </c>
      <c r="N12" s="125">
        <v>10</v>
      </c>
      <c r="O12" s="126">
        <f t="shared" si="9"/>
        <v>465.86400000000003</v>
      </c>
      <c r="P12" s="126" t="s">
        <v>65</v>
      </c>
      <c r="Q12" s="126">
        <f t="shared" si="0"/>
        <v>168.9</v>
      </c>
      <c r="R12" s="126">
        <f t="shared" si="1"/>
        <v>234.20000000000002</v>
      </c>
      <c r="S12" s="126">
        <f t="shared" si="2"/>
        <v>94.912000000000006</v>
      </c>
      <c r="T12" s="126">
        <f t="shared" si="3"/>
        <v>677.72459850532675</v>
      </c>
      <c r="U12" s="126">
        <f t="shared" si="4"/>
        <v>428.92033709651776</v>
      </c>
      <c r="V12" s="127">
        <f t="shared" si="5"/>
        <v>3.2028144379074575</v>
      </c>
      <c r="W12" s="128">
        <f t="shared" si="6"/>
        <v>2073.7237500397518</v>
      </c>
      <c r="X12" s="138">
        <f t="shared" si="10"/>
        <v>13022.985150249642</v>
      </c>
    </row>
    <row r="13" spans="1:24" ht="14.15" customHeight="1" x14ac:dyDescent="0.2">
      <c r="A13" s="135">
        <v>11</v>
      </c>
      <c r="B13" s="126">
        <f>Prodiarias!B21</f>
        <v>603.58000000000004</v>
      </c>
      <c r="C13" s="126" t="s">
        <v>65</v>
      </c>
      <c r="D13" s="126">
        <f>Prodiarias!V21</f>
        <v>165.3</v>
      </c>
      <c r="E13" s="126">
        <f>Prodiarias!AC21</f>
        <v>301.32</v>
      </c>
      <c r="F13" s="126">
        <f>Prodiarias!AM21</f>
        <v>124.3</v>
      </c>
      <c r="G13" s="126">
        <f>Prodiarias!AT21</f>
        <v>618.3351884242328</v>
      </c>
      <c r="H13" s="126">
        <f>Prodiarias!AX21</f>
        <v>428.75814914930834</v>
      </c>
      <c r="I13" s="126">
        <f>Prodiarias!BB21</f>
        <v>7.0631260931785667</v>
      </c>
      <c r="J13" s="126">
        <f t="shared" si="11"/>
        <v>2248.6564636667199</v>
      </c>
      <c r="K13" s="242">
        <f t="shared" si="12"/>
        <v>14121.562591827002</v>
      </c>
      <c r="N13" s="125">
        <v>11</v>
      </c>
      <c r="O13" s="126">
        <f t="shared" si="9"/>
        <v>482.86400000000003</v>
      </c>
      <c r="P13" s="126" t="s">
        <v>65</v>
      </c>
      <c r="Q13" s="126">
        <f t="shared" si="0"/>
        <v>165.3</v>
      </c>
      <c r="R13" s="126">
        <f t="shared" si="1"/>
        <v>241.05600000000001</v>
      </c>
      <c r="S13" s="126">
        <f t="shared" si="2"/>
        <v>99.44</v>
      </c>
      <c r="T13" s="126">
        <f t="shared" si="3"/>
        <v>618.3351884242328</v>
      </c>
      <c r="U13" s="126">
        <f t="shared" si="4"/>
        <v>428.75814914930834</v>
      </c>
      <c r="V13" s="127">
        <f t="shared" si="5"/>
        <v>2.4720941326124981</v>
      </c>
      <c r="W13" s="128">
        <f t="shared" si="6"/>
        <v>2038.2254317061536</v>
      </c>
      <c r="X13" s="138">
        <f t="shared" si="10"/>
        <v>12800.055711114645</v>
      </c>
    </row>
    <row r="14" spans="1:24" ht="14.15" customHeight="1" x14ac:dyDescent="0.2">
      <c r="A14" s="135">
        <v>12</v>
      </c>
      <c r="B14" s="126">
        <f>Prodiarias!B22</f>
        <v>566.09</v>
      </c>
      <c r="C14" s="126" t="s">
        <v>65</v>
      </c>
      <c r="D14" s="126">
        <f>Prodiarias!V22</f>
        <v>167.8</v>
      </c>
      <c r="E14" s="126">
        <f>Prodiarias!AC22</f>
        <v>299.27999999999997</v>
      </c>
      <c r="F14" s="126">
        <f>Prodiarias!AM22</f>
        <v>116.58</v>
      </c>
      <c r="G14" s="126">
        <f>Prodiarias!AT22</f>
        <v>662.50755287009065</v>
      </c>
      <c r="H14" s="126">
        <f>Prodiarias!AX22</f>
        <v>428.42582286532041</v>
      </c>
      <c r="I14" s="126">
        <f>Prodiarias!BB22</f>
        <v>9.1524884719351256</v>
      </c>
      <c r="J14" s="126">
        <f t="shared" si="11"/>
        <v>2249.8358642073463</v>
      </c>
      <c r="K14" s="242">
        <f t="shared" si="12"/>
        <v>14128.969227222135</v>
      </c>
      <c r="N14" s="125">
        <v>12</v>
      </c>
      <c r="O14" s="126">
        <f t="shared" si="9"/>
        <v>452.87200000000007</v>
      </c>
      <c r="P14" s="126" t="s">
        <v>65</v>
      </c>
      <c r="Q14" s="126">
        <f t="shared" si="0"/>
        <v>167.8</v>
      </c>
      <c r="R14" s="126">
        <f t="shared" si="1"/>
        <v>239.42399999999998</v>
      </c>
      <c r="S14" s="126">
        <f t="shared" si="2"/>
        <v>93.26400000000001</v>
      </c>
      <c r="T14" s="126">
        <f t="shared" si="3"/>
        <v>662.50755287009065</v>
      </c>
      <c r="U14" s="126">
        <f t="shared" si="4"/>
        <v>428.42582286532041</v>
      </c>
      <c r="V14" s="127">
        <f t="shared" si="5"/>
        <v>3.2033709651772937</v>
      </c>
      <c r="W14" s="128">
        <f t="shared" si="6"/>
        <v>2047.4967467005883</v>
      </c>
      <c r="X14" s="138">
        <f t="shared" si="10"/>
        <v>12858.279569279695</v>
      </c>
    </row>
    <row r="15" spans="1:24" ht="14.15" customHeight="1" x14ac:dyDescent="0.2">
      <c r="A15" s="135">
        <v>13</v>
      </c>
      <c r="B15" s="126">
        <f>Prodiarias!B23</f>
        <v>633.32000000000005</v>
      </c>
      <c r="C15" s="126" t="s">
        <v>65</v>
      </c>
      <c r="D15" s="126">
        <f>Prodiarias!V23</f>
        <v>167</v>
      </c>
      <c r="E15" s="126">
        <f>Prodiarias!AC23</f>
        <v>308.27</v>
      </c>
      <c r="F15" s="126">
        <f>Prodiarias!AM23</f>
        <v>130.16</v>
      </c>
      <c r="G15" s="126">
        <f>Prodiarias!AT23</f>
        <v>662.45349022102084</v>
      </c>
      <c r="H15" s="126">
        <f>Prodiarias!AX23</f>
        <v>428.27158530768008</v>
      </c>
      <c r="I15" s="126">
        <f>Prodiarias!BB23</f>
        <v>9.5881698203211965</v>
      </c>
      <c r="J15" s="126">
        <f t="shared" si="11"/>
        <v>2339.0632453490225</v>
      </c>
      <c r="K15" s="242">
        <f t="shared" si="12"/>
        <v>14689.317180791862</v>
      </c>
      <c r="N15" s="125">
        <v>13</v>
      </c>
      <c r="O15" s="126">
        <f t="shared" si="9"/>
        <v>506.65600000000006</v>
      </c>
      <c r="P15" s="126" t="s">
        <v>65</v>
      </c>
      <c r="Q15" s="126">
        <f t="shared" si="0"/>
        <v>167</v>
      </c>
      <c r="R15" s="126">
        <f t="shared" si="1"/>
        <v>246.61599999999999</v>
      </c>
      <c r="S15" s="126">
        <f t="shared" si="2"/>
        <v>104.128</v>
      </c>
      <c r="T15" s="126">
        <f t="shared" si="3"/>
        <v>662.45349022102084</v>
      </c>
      <c r="U15" s="126">
        <f t="shared" si="4"/>
        <v>428.27158530768008</v>
      </c>
      <c r="V15" s="127">
        <f t="shared" si="5"/>
        <v>3.3558594371124184</v>
      </c>
      <c r="W15" s="128">
        <f t="shared" si="6"/>
        <v>2118.4809349658135</v>
      </c>
      <c r="X15" s="138">
        <f t="shared" si="10"/>
        <v>13304.060271585309</v>
      </c>
    </row>
    <row r="16" spans="1:24" ht="14.15" customHeight="1" x14ac:dyDescent="0.2">
      <c r="A16" s="135">
        <v>14</v>
      </c>
      <c r="B16" s="126">
        <f>Prodiarias!B24</f>
        <v>602.87</v>
      </c>
      <c r="C16" s="126" t="s">
        <v>65</v>
      </c>
      <c r="D16" s="126">
        <f>Prodiarias!V24</f>
        <v>167.6</v>
      </c>
      <c r="E16" s="126">
        <f>Prodiarias!AC24</f>
        <v>309.58999999999997</v>
      </c>
      <c r="F16" s="126">
        <f>Prodiarias!AM24</f>
        <v>123.98</v>
      </c>
      <c r="G16" s="126">
        <f>Prodiarias!AT24</f>
        <v>662.30561297503573</v>
      </c>
      <c r="H16" s="126">
        <f>Prodiarias!AX24</f>
        <v>426.52726983622199</v>
      </c>
      <c r="I16" s="126">
        <f>Prodiarias!BB24</f>
        <v>9.8139608840833201</v>
      </c>
      <c r="J16" s="126">
        <f t="shared" si="11"/>
        <v>2302.6868436953409</v>
      </c>
      <c r="K16" s="242">
        <f t="shared" si="12"/>
        <v>14460.873378406741</v>
      </c>
      <c r="N16" s="125">
        <v>14</v>
      </c>
      <c r="O16" s="126">
        <f t="shared" si="9"/>
        <v>482.29600000000005</v>
      </c>
      <c r="P16" s="126" t="s">
        <v>65</v>
      </c>
      <c r="Q16" s="126">
        <f t="shared" si="0"/>
        <v>167.6</v>
      </c>
      <c r="R16" s="126">
        <f t="shared" si="1"/>
        <v>247.672</v>
      </c>
      <c r="S16" s="126">
        <f t="shared" si="2"/>
        <v>99.184000000000012</v>
      </c>
      <c r="T16" s="126">
        <f t="shared" si="3"/>
        <v>662.30561297503573</v>
      </c>
      <c r="U16" s="126">
        <f t="shared" si="4"/>
        <v>426.52726983622199</v>
      </c>
      <c r="V16" s="127">
        <f t="shared" si="5"/>
        <v>3.434886309429162</v>
      </c>
      <c r="W16" s="128">
        <f t="shared" si="6"/>
        <v>2089.0197691206868</v>
      </c>
      <c r="X16" s="138">
        <f t="shared" si="10"/>
        <v>13119.044150077912</v>
      </c>
    </row>
    <row r="17" spans="1:24" ht="14.15" customHeight="1" x14ac:dyDescent="0.2">
      <c r="A17" s="135">
        <v>15</v>
      </c>
      <c r="B17" s="126">
        <f>Prodiarias!B25</f>
        <v>599.9</v>
      </c>
      <c r="C17" s="126" t="s">
        <v>65</v>
      </c>
      <c r="D17" s="126">
        <f>Prodiarias!V25</f>
        <v>156.19999999999999</v>
      </c>
      <c r="E17" s="126">
        <f>Prodiarias!AC25</f>
        <v>308.39</v>
      </c>
      <c r="F17" s="126">
        <f>Prodiarias!AM25</f>
        <v>134.31</v>
      </c>
      <c r="G17" s="126">
        <f>Prodiarias!AT25</f>
        <v>662.41214819526158</v>
      </c>
      <c r="H17" s="126">
        <f>Prodiarias!AX25</f>
        <v>426.20448401971703</v>
      </c>
      <c r="I17" s="126">
        <f>Prodiarias!BB25</f>
        <v>8.0457942439179533</v>
      </c>
      <c r="J17" s="126">
        <f t="shared" si="11"/>
        <v>2295.4624264588965</v>
      </c>
      <c r="K17" s="242">
        <f t="shared" si="12"/>
        <v>14415.504038161871</v>
      </c>
      <c r="N17" s="125">
        <v>15</v>
      </c>
      <c r="O17" s="126">
        <f t="shared" si="9"/>
        <v>479.92</v>
      </c>
      <c r="P17" s="126" t="s">
        <v>65</v>
      </c>
      <c r="Q17" s="126">
        <f t="shared" si="0"/>
        <v>156.19999999999999</v>
      </c>
      <c r="R17" s="126">
        <f t="shared" si="1"/>
        <v>246.71199999999999</v>
      </c>
      <c r="S17" s="126">
        <f t="shared" si="2"/>
        <v>107.44800000000001</v>
      </c>
      <c r="T17" s="126">
        <f t="shared" si="3"/>
        <v>662.41214819526158</v>
      </c>
      <c r="U17" s="126">
        <f t="shared" si="4"/>
        <v>426.20448401971703</v>
      </c>
      <c r="V17" s="127">
        <f t="shared" si="5"/>
        <v>2.8160279853712833</v>
      </c>
      <c r="W17" s="128">
        <f t="shared" si="6"/>
        <v>2081.71266020035</v>
      </c>
      <c r="X17" s="138">
        <f t="shared" si="10"/>
        <v>13073.155506058198</v>
      </c>
    </row>
    <row r="18" spans="1:24" ht="14.15" customHeight="1" x14ac:dyDescent="0.2">
      <c r="A18" s="135">
        <v>16</v>
      </c>
      <c r="B18" s="126">
        <f>Prodiarias!B26</f>
        <v>611.32000000000005</v>
      </c>
      <c r="C18" s="126" t="s">
        <v>65</v>
      </c>
      <c r="D18" s="126">
        <f>Prodiarias!V26</f>
        <v>162.52397916666675</v>
      </c>
      <c r="E18" s="126">
        <f>Prodiarias!AC26</f>
        <v>302.13</v>
      </c>
      <c r="F18" s="126">
        <f>Prodiarias!AM26</f>
        <v>123.41</v>
      </c>
      <c r="G18" s="126">
        <f>Prodiarias!AT26</f>
        <v>561.17506757831131</v>
      </c>
      <c r="H18" s="126">
        <f>Prodiarias!AX26</f>
        <v>425.52870090634445</v>
      </c>
      <c r="I18" s="126">
        <f>Prodiarias!BB26</f>
        <v>9.1747495627285751</v>
      </c>
      <c r="J18" s="126">
        <f t="shared" si="11"/>
        <v>2195.2624972140516</v>
      </c>
      <c r="K18" s="242">
        <f t="shared" si="12"/>
        <v>13786.248482504245</v>
      </c>
      <c r="N18" s="125">
        <v>16</v>
      </c>
      <c r="O18" s="126">
        <f t="shared" si="9"/>
        <v>489.05600000000004</v>
      </c>
      <c r="P18" s="126" t="s">
        <v>65</v>
      </c>
      <c r="Q18" s="126">
        <f t="shared" si="0"/>
        <v>162.52397916666675</v>
      </c>
      <c r="R18" s="126">
        <f t="shared" si="1"/>
        <v>241.70400000000001</v>
      </c>
      <c r="S18" s="126">
        <f t="shared" si="2"/>
        <v>98.728000000000009</v>
      </c>
      <c r="T18" s="126">
        <f t="shared" si="3"/>
        <v>561.17506757831131</v>
      </c>
      <c r="U18" s="126">
        <f t="shared" si="4"/>
        <v>425.52870090634445</v>
      </c>
      <c r="V18" s="127">
        <f t="shared" si="5"/>
        <v>3.211162346955001</v>
      </c>
      <c r="W18" s="128">
        <f t="shared" si="6"/>
        <v>1981.9269099982776</v>
      </c>
      <c r="X18" s="138">
        <f t="shared" si="10"/>
        <v>12446.500994789183</v>
      </c>
    </row>
    <row r="19" spans="1:24" ht="14.15" customHeight="1" x14ac:dyDescent="0.2">
      <c r="A19" s="135">
        <v>17</v>
      </c>
      <c r="B19" s="126">
        <f>Prodiarias!B27</f>
        <v>621.64</v>
      </c>
      <c r="C19" s="126" t="s">
        <v>65</v>
      </c>
      <c r="D19" s="126">
        <f>Prodiarias!V27</f>
        <v>162.5</v>
      </c>
      <c r="E19" s="126">
        <f>Prodiarias!AC27</f>
        <v>301.8</v>
      </c>
      <c r="F19" s="126">
        <f>Prodiarias!AM27</f>
        <v>122.79</v>
      </c>
      <c r="G19" s="126">
        <f>Prodiarias!AT27</f>
        <v>595.89918906026401</v>
      </c>
      <c r="H19" s="126">
        <f>Prodiarias!AX27</f>
        <v>424.75910319605663</v>
      </c>
      <c r="I19" s="126">
        <f>Prodiarias!BB27</f>
        <v>9.5690888853553826</v>
      </c>
      <c r="J19" s="126">
        <f t="shared" si="11"/>
        <v>2238.9573811416763</v>
      </c>
      <c r="K19" s="242">
        <f t="shared" si="12"/>
        <v>14060.652353569727</v>
      </c>
      <c r="N19" s="125">
        <v>17</v>
      </c>
      <c r="O19" s="126">
        <f t="shared" si="9"/>
        <v>497.31200000000001</v>
      </c>
      <c r="P19" s="126" t="s">
        <v>65</v>
      </c>
      <c r="Q19" s="126">
        <f t="shared" si="0"/>
        <v>162.5</v>
      </c>
      <c r="R19" s="126">
        <f t="shared" si="1"/>
        <v>241.44000000000003</v>
      </c>
      <c r="S19" s="126">
        <f t="shared" si="2"/>
        <v>98.232000000000014</v>
      </c>
      <c r="T19" s="126">
        <f t="shared" si="3"/>
        <v>595.89918906026401</v>
      </c>
      <c r="U19" s="126">
        <f t="shared" si="4"/>
        <v>424.75910319605663</v>
      </c>
      <c r="V19" s="127">
        <f t="shared" si="5"/>
        <v>3.3491811098743836</v>
      </c>
      <c r="W19" s="128">
        <f t="shared" si="6"/>
        <v>2023.4914733661951</v>
      </c>
      <c r="X19" s="138">
        <f t="shared" si="10"/>
        <v>12707.526452739707</v>
      </c>
    </row>
    <row r="20" spans="1:24" ht="14.15" customHeight="1" x14ac:dyDescent="0.2">
      <c r="A20" s="135">
        <v>18</v>
      </c>
      <c r="B20" s="126">
        <f>Prodiarias!B28</f>
        <v>596.54</v>
      </c>
      <c r="C20" s="126" t="s">
        <v>65</v>
      </c>
      <c r="D20" s="126">
        <f>Prodiarias!V28</f>
        <v>163.9</v>
      </c>
      <c r="E20" s="126">
        <f>Prodiarias!AC28</f>
        <v>291.76</v>
      </c>
      <c r="F20" s="126">
        <f>Prodiarias!AM28</f>
        <v>128.88999999999999</v>
      </c>
      <c r="G20" s="126">
        <f>Prodiarias!AT28</f>
        <v>641.00015900779147</v>
      </c>
      <c r="H20" s="126">
        <f>Prodiarias!AX28</f>
        <v>424.92129114326605</v>
      </c>
      <c r="I20" s="126">
        <f>Prodiarias!BB28</f>
        <v>9.305135951661633</v>
      </c>
      <c r="J20" s="126">
        <f t="shared" si="11"/>
        <v>2256.3165861027187</v>
      </c>
      <c r="K20" s="242">
        <f t="shared" si="12"/>
        <v>14169.668160725074</v>
      </c>
      <c r="N20" s="125">
        <v>18</v>
      </c>
      <c r="O20" s="126">
        <f t="shared" si="9"/>
        <v>477.23199999999997</v>
      </c>
      <c r="P20" s="126" t="s">
        <v>65</v>
      </c>
      <c r="Q20" s="126">
        <f t="shared" si="0"/>
        <v>163.9</v>
      </c>
      <c r="R20" s="126">
        <f t="shared" si="1"/>
        <v>233.40800000000002</v>
      </c>
      <c r="S20" s="126">
        <f t="shared" si="2"/>
        <v>103.11199999999999</v>
      </c>
      <c r="T20" s="126">
        <f t="shared" si="3"/>
        <v>641.00015900779147</v>
      </c>
      <c r="U20" s="126">
        <f t="shared" si="4"/>
        <v>424.92129114326605</v>
      </c>
      <c r="V20" s="127">
        <f t="shared" si="5"/>
        <v>3.2567975830815712</v>
      </c>
      <c r="W20" s="128">
        <f t="shared" si="6"/>
        <v>2046.830247734139</v>
      </c>
      <c r="X20" s="138">
        <f t="shared" si="10"/>
        <v>12854.093955770393</v>
      </c>
    </row>
    <row r="21" spans="1:24" ht="14.15" customHeight="1" x14ac:dyDescent="0.2">
      <c r="A21" s="135">
        <v>19</v>
      </c>
      <c r="B21" s="126">
        <f>Prodiarias!B29</f>
        <v>598.05999999999995</v>
      </c>
      <c r="C21" s="126" t="s">
        <v>65</v>
      </c>
      <c r="D21" s="126">
        <f>Prodiarias!V29</f>
        <v>164.6</v>
      </c>
      <c r="E21" s="126">
        <f>Prodiarias!AC29</f>
        <v>315.99</v>
      </c>
      <c r="F21" s="126">
        <f>Prodiarias!AM29</f>
        <v>130.34</v>
      </c>
      <c r="G21" s="126">
        <f>Prodiarias!AT29</f>
        <v>662.32787406582929</v>
      </c>
      <c r="H21" s="126">
        <f>Prodiarias!AX29</f>
        <v>424.61440610589921</v>
      </c>
      <c r="I21" s="126">
        <f>Prodiarias!BB29</f>
        <v>9.4959453013197646</v>
      </c>
      <c r="J21" s="126">
        <f t="shared" si="11"/>
        <v>2305.4282254730483</v>
      </c>
      <c r="K21" s="242">
        <f t="shared" si="12"/>
        <v>14478.089255970744</v>
      </c>
      <c r="N21" s="125">
        <v>19</v>
      </c>
      <c r="O21" s="126">
        <f t="shared" si="9"/>
        <v>478.44799999999998</v>
      </c>
      <c r="P21" s="126" t="s">
        <v>65</v>
      </c>
      <c r="Q21" s="126">
        <f t="shared" si="0"/>
        <v>164.6</v>
      </c>
      <c r="R21" s="126">
        <f t="shared" si="1"/>
        <v>252.79200000000003</v>
      </c>
      <c r="S21" s="126">
        <f t="shared" si="2"/>
        <v>104.27200000000001</v>
      </c>
      <c r="T21" s="126">
        <f t="shared" si="3"/>
        <v>662.32787406582929</v>
      </c>
      <c r="U21" s="126">
        <f t="shared" si="4"/>
        <v>424.61440610589921</v>
      </c>
      <c r="V21" s="127">
        <f t="shared" si="5"/>
        <v>3.3235808554619175</v>
      </c>
      <c r="W21" s="128">
        <f t="shared" si="6"/>
        <v>2090.3778610271902</v>
      </c>
      <c r="X21" s="138">
        <f t="shared" si="10"/>
        <v>13127.572967250755</v>
      </c>
    </row>
    <row r="22" spans="1:24" ht="14.15" customHeight="1" x14ac:dyDescent="0.2">
      <c r="A22" s="135">
        <v>20</v>
      </c>
      <c r="B22" s="126">
        <f>Prodiarias!B30</f>
        <v>612.17999999999995</v>
      </c>
      <c r="C22" s="126" t="s">
        <v>65</v>
      </c>
      <c r="D22" s="126">
        <f>Prodiarias!V30</f>
        <v>164.3</v>
      </c>
      <c r="E22" s="126">
        <f>Prodiarias!AC30</f>
        <v>312.08999999999997</v>
      </c>
      <c r="F22" s="126">
        <f>Prodiarias!AM30</f>
        <v>129.78</v>
      </c>
      <c r="G22" s="126">
        <f>Prodiarias!AT30</f>
        <v>662.30084274129433</v>
      </c>
      <c r="H22" s="126">
        <f>Prodiarias!AX30</f>
        <v>415.71633010017496</v>
      </c>
      <c r="I22" s="126">
        <f>Prodiarias!BB30</f>
        <v>9.4148513277150592</v>
      </c>
      <c r="J22" s="126">
        <f t="shared" si="11"/>
        <v>2305.7820241691843</v>
      </c>
      <c r="K22" s="242">
        <f t="shared" si="12"/>
        <v>14480.311111782477</v>
      </c>
      <c r="N22" s="125">
        <v>20</v>
      </c>
      <c r="O22" s="126">
        <f t="shared" si="9"/>
        <v>489.74399999999997</v>
      </c>
      <c r="P22" s="126" t="s">
        <v>65</v>
      </c>
      <c r="Q22" s="126">
        <f t="shared" si="0"/>
        <v>164.3</v>
      </c>
      <c r="R22" s="126">
        <f t="shared" si="1"/>
        <v>249.672</v>
      </c>
      <c r="S22" s="126">
        <f t="shared" si="2"/>
        <v>103.82400000000001</v>
      </c>
      <c r="T22" s="126">
        <f t="shared" si="3"/>
        <v>662.30084274129433</v>
      </c>
      <c r="U22" s="126">
        <f t="shared" si="4"/>
        <v>415.71633010017496</v>
      </c>
      <c r="V22" s="127">
        <f t="shared" si="5"/>
        <v>3.2951979647002707</v>
      </c>
      <c r="W22" s="128">
        <f t="shared" si="6"/>
        <v>2088.8523708061698</v>
      </c>
      <c r="X22" s="138">
        <f t="shared" si="10"/>
        <v>13117.992888662748</v>
      </c>
    </row>
    <row r="23" spans="1:24" ht="14.15" customHeight="1" x14ac:dyDescent="0.2">
      <c r="A23" s="135">
        <v>21</v>
      </c>
      <c r="B23" s="126">
        <f>Prodiarias!B31</f>
        <v>551.63</v>
      </c>
      <c r="C23" s="126" t="s">
        <v>65</v>
      </c>
      <c r="D23" s="126">
        <f>Prodiarias!V31</f>
        <v>167</v>
      </c>
      <c r="E23" s="126">
        <f>Prodiarias!AC31</f>
        <v>310.70999999999998</v>
      </c>
      <c r="F23" s="126">
        <f>Prodiarias!AM31</f>
        <v>113.75</v>
      </c>
      <c r="G23" s="126">
        <f>Prodiarias!AT31</f>
        <v>662.2976625854667</v>
      </c>
      <c r="H23" s="126">
        <f>Prodiarias!AX31</f>
        <v>425.56209254253463</v>
      </c>
      <c r="I23" s="126">
        <f>Prodiarias!BB31</f>
        <v>8.4751152806487511</v>
      </c>
      <c r="J23" s="126">
        <f t="shared" si="11"/>
        <v>2239.4248704086499</v>
      </c>
      <c r="K23" s="242">
        <f t="shared" si="12"/>
        <v>14063.588186166322</v>
      </c>
      <c r="N23" s="125">
        <v>21</v>
      </c>
      <c r="O23" s="126">
        <f t="shared" si="9"/>
        <v>441.30400000000003</v>
      </c>
      <c r="P23" s="126" t="s">
        <v>65</v>
      </c>
      <c r="Q23" s="126">
        <f t="shared" si="0"/>
        <v>167</v>
      </c>
      <c r="R23" s="126">
        <f t="shared" si="1"/>
        <v>248.56799999999998</v>
      </c>
      <c r="S23" s="126">
        <f t="shared" si="2"/>
        <v>91</v>
      </c>
      <c r="T23" s="126">
        <f t="shared" si="3"/>
        <v>662.2976625854667</v>
      </c>
      <c r="U23" s="126">
        <f t="shared" si="4"/>
        <v>425.56209254253463</v>
      </c>
      <c r="V23" s="127">
        <f t="shared" si="5"/>
        <v>2.9662903482270626</v>
      </c>
      <c r="W23" s="128">
        <f t="shared" si="6"/>
        <v>2038.6980454762286</v>
      </c>
      <c r="X23" s="138">
        <f t="shared" si="10"/>
        <v>12803.023725590716</v>
      </c>
    </row>
    <row r="24" spans="1:24" ht="14.15" customHeight="1" x14ac:dyDescent="0.2">
      <c r="A24" s="135">
        <v>22</v>
      </c>
      <c r="B24" s="126">
        <f>Prodiarias!B32</f>
        <v>594.79</v>
      </c>
      <c r="C24" s="126" t="s">
        <v>65</v>
      </c>
      <c r="D24" s="126">
        <f>Prodiarias!V32</f>
        <v>165.8</v>
      </c>
      <c r="E24" s="126">
        <f>Prodiarias!AC32</f>
        <v>308.95</v>
      </c>
      <c r="F24" s="126">
        <f>Prodiarias!AM32</f>
        <v>116.29</v>
      </c>
      <c r="G24" s="126">
        <f>Prodiarias!AT32</f>
        <v>662.49642232469387</v>
      </c>
      <c r="H24" s="126">
        <f>Prodiarias!AX32</f>
        <v>425.40785498489424</v>
      </c>
      <c r="I24" s="126">
        <f>Prodiarias!BB32</f>
        <v>8.9998409922086182</v>
      </c>
      <c r="J24" s="126">
        <f t="shared" si="11"/>
        <v>2282.7341183017966</v>
      </c>
      <c r="K24" s="242">
        <f t="shared" si="12"/>
        <v>14335.570262935284</v>
      </c>
      <c r="N24" s="125">
        <v>22</v>
      </c>
      <c r="O24" s="126">
        <f t="shared" si="9"/>
        <v>475.83199999999999</v>
      </c>
      <c r="P24" s="126" t="s">
        <v>65</v>
      </c>
      <c r="Q24" s="126">
        <f t="shared" si="0"/>
        <v>165.8</v>
      </c>
      <c r="R24" s="126">
        <f t="shared" si="1"/>
        <v>247.16</v>
      </c>
      <c r="S24" s="126">
        <f t="shared" si="2"/>
        <v>93.032000000000011</v>
      </c>
      <c r="T24" s="126">
        <f t="shared" si="3"/>
        <v>662.49642232469387</v>
      </c>
      <c r="U24" s="126">
        <f t="shared" si="4"/>
        <v>425.40785498489424</v>
      </c>
      <c r="V24" s="127">
        <f t="shared" si="5"/>
        <v>3.1499443472730162</v>
      </c>
      <c r="W24" s="128">
        <f t="shared" si="6"/>
        <v>2072.8782216568611</v>
      </c>
      <c r="X24" s="138">
        <f t="shared" si="10"/>
        <v>13017.675232005089</v>
      </c>
    </row>
    <row r="25" spans="1:24" ht="14.15" customHeight="1" x14ac:dyDescent="0.2">
      <c r="A25" s="135">
        <v>23</v>
      </c>
      <c r="B25" s="126">
        <f>Prodiarias!B33</f>
        <v>596</v>
      </c>
      <c r="C25" s="126" t="s">
        <v>65</v>
      </c>
      <c r="D25" s="126">
        <f>Prodiarias!V33</f>
        <v>167.7</v>
      </c>
      <c r="E25" s="126">
        <f>Prodiarias!AC33</f>
        <v>310.01</v>
      </c>
      <c r="F25" s="126">
        <f>Prodiarias!AM33</f>
        <v>121.24</v>
      </c>
      <c r="G25" s="126">
        <f>Prodiarias!AT33</f>
        <v>662.4216886627446</v>
      </c>
      <c r="H25" s="126">
        <f>Prodiarias!AX33</f>
        <v>425.21227540149465</v>
      </c>
      <c r="I25" s="126">
        <f>Prodiarias!BB33</f>
        <v>9.316266497058356</v>
      </c>
      <c r="J25" s="126">
        <f t="shared" si="11"/>
        <v>2291.9002305612976</v>
      </c>
      <c r="K25" s="242">
        <f t="shared" si="12"/>
        <v>14393.133447924949</v>
      </c>
      <c r="N25" s="125">
        <v>23</v>
      </c>
      <c r="O25" s="126">
        <f t="shared" si="9"/>
        <v>476.8</v>
      </c>
      <c r="P25" s="126" t="s">
        <v>65</v>
      </c>
      <c r="Q25" s="126">
        <f t="shared" si="0"/>
        <v>167.7</v>
      </c>
      <c r="R25" s="126">
        <f t="shared" si="1"/>
        <v>248.00800000000001</v>
      </c>
      <c r="S25" s="126">
        <f t="shared" si="2"/>
        <v>96.992000000000004</v>
      </c>
      <c r="T25" s="126">
        <f t="shared" si="3"/>
        <v>662.4216886627446</v>
      </c>
      <c r="U25" s="126">
        <f t="shared" si="4"/>
        <v>425.21227540149465</v>
      </c>
      <c r="V25" s="127">
        <f t="shared" si="5"/>
        <v>3.2606932739704244</v>
      </c>
      <c r="W25" s="128">
        <f t="shared" si="6"/>
        <v>2080.3946573382095</v>
      </c>
      <c r="X25" s="138">
        <f t="shared" si="10"/>
        <v>13064.878448083957</v>
      </c>
    </row>
    <row r="26" spans="1:24" ht="14.15" customHeight="1" x14ac:dyDescent="0.2">
      <c r="A26" s="135">
        <v>24</v>
      </c>
      <c r="B26" s="126">
        <f>Prodiarias!B34</f>
        <v>631.13</v>
      </c>
      <c r="C26" s="126" t="s">
        <v>65</v>
      </c>
      <c r="D26" s="126">
        <f>Prodiarias!V34</f>
        <v>167.3</v>
      </c>
      <c r="E26" s="126">
        <f>Prodiarias!AC34</f>
        <v>298.39</v>
      </c>
      <c r="F26" s="126">
        <f>Prodiarias!AM34</f>
        <v>136.68</v>
      </c>
      <c r="G26" s="126">
        <f>Prodiarias!AT34</f>
        <v>662.27222133884561</v>
      </c>
      <c r="H26" s="126">
        <f>Prodiarias!AX34</f>
        <v>423.47591031960565</v>
      </c>
      <c r="I26" s="126">
        <f>Prodiarias!BB34</f>
        <v>10.465892828748608</v>
      </c>
      <c r="J26" s="126">
        <f t="shared" si="11"/>
        <v>2329.7140244872003</v>
      </c>
      <c r="K26" s="242">
        <f t="shared" si="12"/>
        <v>14630.604073779617</v>
      </c>
      <c r="N26" s="125">
        <v>24</v>
      </c>
      <c r="O26" s="126">
        <f t="shared" si="9"/>
        <v>504.904</v>
      </c>
      <c r="P26" s="126" t="s">
        <v>65</v>
      </c>
      <c r="Q26" s="126">
        <f t="shared" si="0"/>
        <v>167.3</v>
      </c>
      <c r="R26" s="126">
        <f t="shared" si="1"/>
        <v>238.71199999999999</v>
      </c>
      <c r="S26" s="126">
        <f t="shared" si="2"/>
        <v>109.34400000000001</v>
      </c>
      <c r="T26" s="126">
        <f t="shared" si="3"/>
        <v>662.27222133884561</v>
      </c>
      <c r="U26" s="126">
        <f t="shared" si="4"/>
        <v>423.47591031960565</v>
      </c>
      <c r="V26" s="127">
        <f t="shared" si="5"/>
        <v>3.6630624900620123</v>
      </c>
      <c r="W26" s="128">
        <f t="shared" si="6"/>
        <v>2109.6711941485132</v>
      </c>
      <c r="X26" s="138">
        <f t="shared" si="10"/>
        <v>13248.735099252664</v>
      </c>
    </row>
    <row r="27" spans="1:24" ht="14.15" customHeight="1" x14ac:dyDescent="0.2">
      <c r="A27" s="135">
        <v>25</v>
      </c>
      <c r="B27" s="126">
        <f>Prodiarias!B35</f>
        <v>634.51</v>
      </c>
      <c r="C27" s="126" t="s">
        <v>65</v>
      </c>
      <c r="D27" s="126">
        <f>Prodiarias!V35</f>
        <v>167.7</v>
      </c>
      <c r="E27" s="126">
        <f>Prodiarias!AC35</f>
        <v>289.64999999999998</v>
      </c>
      <c r="F27" s="126">
        <f>Prodiarias!AM35</f>
        <v>134.38999999999999</v>
      </c>
      <c r="G27" s="126">
        <f>Prodiarias!AT35</f>
        <v>662.38352679281286</v>
      </c>
      <c r="H27" s="126">
        <f>Prodiarias!AX35</f>
        <v>422.96867546509782</v>
      </c>
      <c r="I27" s="126">
        <f>Prodiarias!BB35</f>
        <v>8.9950707584671648</v>
      </c>
      <c r="J27" s="126">
        <f t="shared" si="11"/>
        <v>2320.597273016378</v>
      </c>
      <c r="K27" s="242">
        <f t="shared" si="12"/>
        <v>14573.350874542855</v>
      </c>
      <c r="N27" s="125">
        <v>25</v>
      </c>
      <c r="O27" s="126">
        <f t="shared" si="9"/>
        <v>507.608</v>
      </c>
      <c r="P27" s="126" t="s">
        <v>65</v>
      </c>
      <c r="Q27" s="126">
        <f t="shared" si="0"/>
        <v>167.7</v>
      </c>
      <c r="R27" s="126">
        <f t="shared" si="1"/>
        <v>231.72</v>
      </c>
      <c r="S27" s="126">
        <f t="shared" si="2"/>
        <v>107.512</v>
      </c>
      <c r="T27" s="126">
        <f t="shared" si="3"/>
        <v>662.38352679281286</v>
      </c>
      <c r="U27" s="126">
        <f t="shared" si="4"/>
        <v>422.96867546509782</v>
      </c>
      <c r="V27" s="127">
        <f t="shared" si="5"/>
        <v>3.1482747654635075</v>
      </c>
      <c r="W27" s="128">
        <f t="shared" si="6"/>
        <v>2103.0404770233745</v>
      </c>
      <c r="X27" s="138">
        <f t="shared" si="10"/>
        <v>13207.094195706792</v>
      </c>
    </row>
    <row r="28" spans="1:24" ht="14.15" customHeight="1" x14ac:dyDescent="0.2">
      <c r="A28" s="135">
        <v>26</v>
      </c>
      <c r="B28" s="126">
        <f>Prodiarias!B36</f>
        <v>604.9</v>
      </c>
      <c r="C28" s="126" t="s">
        <v>65</v>
      </c>
      <c r="D28" s="126">
        <f>Prodiarias!V36</f>
        <v>167.8</v>
      </c>
      <c r="E28" s="126">
        <f>Prodiarias!AC36</f>
        <v>307.08999999999997</v>
      </c>
      <c r="F28" s="126">
        <f>Prodiarias!AM36</f>
        <v>129.88999999999999</v>
      </c>
      <c r="G28" s="126">
        <f>Prodiarias!AT36</f>
        <v>662.38511687072662</v>
      </c>
      <c r="H28" s="126">
        <f>Prodiarias!AX36</f>
        <v>422.68246144061061</v>
      </c>
      <c r="I28" s="126">
        <f>Prodiarias!BB36</f>
        <v>7.6037525838766102</v>
      </c>
      <c r="J28" s="126">
        <f t="shared" si="11"/>
        <v>2302.3513308952133</v>
      </c>
      <c r="K28" s="242">
        <f t="shared" si="12"/>
        <v>14458.76635802194</v>
      </c>
      <c r="N28" s="125">
        <v>26</v>
      </c>
      <c r="O28" s="126">
        <f t="shared" si="9"/>
        <v>483.92</v>
      </c>
      <c r="P28" s="126" t="s">
        <v>65</v>
      </c>
      <c r="Q28" s="126">
        <f t="shared" si="0"/>
        <v>167.8</v>
      </c>
      <c r="R28" s="126">
        <f t="shared" si="1"/>
        <v>245.672</v>
      </c>
      <c r="S28" s="126">
        <f t="shared" si="2"/>
        <v>103.91199999999999</v>
      </c>
      <c r="T28" s="126">
        <f t="shared" si="3"/>
        <v>662.38511687072662</v>
      </c>
      <c r="U28" s="126">
        <f t="shared" si="4"/>
        <v>422.68246144061061</v>
      </c>
      <c r="V28" s="127">
        <f t="shared" si="5"/>
        <v>2.6613134043568136</v>
      </c>
      <c r="W28" s="128">
        <f t="shared" si="6"/>
        <v>2089.0328917156939</v>
      </c>
      <c r="X28" s="138">
        <f t="shared" si="10"/>
        <v>13119.126559974558</v>
      </c>
    </row>
    <row r="29" spans="1:24" ht="14.15" customHeight="1" x14ac:dyDescent="0.2">
      <c r="A29" s="135">
        <v>27</v>
      </c>
      <c r="B29" s="126">
        <f>Prodiarias!B37</f>
        <v>611.48</v>
      </c>
      <c r="C29" s="126" t="s">
        <v>65</v>
      </c>
      <c r="D29" s="126">
        <f>Prodiarias!V37</f>
        <v>167.7</v>
      </c>
      <c r="E29" s="126">
        <f>Prodiarias!AC37</f>
        <v>301.36</v>
      </c>
      <c r="F29" s="126">
        <f>Prodiarias!AM37</f>
        <v>127.3</v>
      </c>
      <c r="G29" s="126">
        <f>Prodiarias!AT37</f>
        <v>662.34377484496736</v>
      </c>
      <c r="H29" s="126">
        <f>Prodiarias!AX37</f>
        <v>422.19589759898236</v>
      </c>
      <c r="I29" s="126">
        <f>Prodiarias!BB37</f>
        <v>9.888694546032756</v>
      </c>
      <c r="J29" s="126">
        <f t="shared" si="11"/>
        <v>2302.2683669899825</v>
      </c>
      <c r="K29" s="242">
        <f t="shared" si="12"/>
        <v>14458.24534469709</v>
      </c>
      <c r="N29" s="125">
        <v>27</v>
      </c>
      <c r="O29" s="126">
        <f t="shared" si="9"/>
        <v>489.18400000000003</v>
      </c>
      <c r="P29" s="126" t="s">
        <v>65</v>
      </c>
      <c r="Q29" s="126">
        <f t="shared" si="0"/>
        <v>167.7</v>
      </c>
      <c r="R29" s="126">
        <f t="shared" si="1"/>
        <v>241.08800000000002</v>
      </c>
      <c r="S29" s="126">
        <f t="shared" si="2"/>
        <v>101.84</v>
      </c>
      <c r="T29" s="126">
        <f t="shared" si="3"/>
        <v>662.34377484496736</v>
      </c>
      <c r="U29" s="126">
        <f t="shared" si="4"/>
        <v>422.19589759898236</v>
      </c>
      <c r="V29" s="127">
        <f t="shared" si="5"/>
        <v>3.4610430911114642</v>
      </c>
      <c r="W29" s="128">
        <f t="shared" si="6"/>
        <v>2087.8127155350612</v>
      </c>
      <c r="X29" s="138">
        <f t="shared" si="10"/>
        <v>13111.463853560184</v>
      </c>
    </row>
    <row r="30" spans="1:24" ht="14.15" customHeight="1" x14ac:dyDescent="0.2">
      <c r="A30" s="135">
        <v>28</v>
      </c>
      <c r="B30" s="126">
        <f>Prodiarias!B38</f>
        <v>621.82000000000005</v>
      </c>
      <c r="C30" s="126" t="s">
        <v>65</v>
      </c>
      <c r="D30" s="126">
        <f>Prodiarias!V38</f>
        <v>165.3</v>
      </c>
      <c r="E30" s="126">
        <f>Prodiarias!AC38</f>
        <v>311.08999999999997</v>
      </c>
      <c r="F30" s="126">
        <f>Prodiarias!AM38</f>
        <v>126.1</v>
      </c>
      <c r="G30" s="126">
        <f>Prodiarias!AT38</f>
        <v>662.39624741612351</v>
      </c>
      <c r="H30" s="126">
        <f>Prodiarias!AX38</f>
        <v>422.01939895054858</v>
      </c>
      <c r="I30" s="126">
        <f>Prodiarias!BB38</f>
        <v>7.4654158053744641</v>
      </c>
      <c r="J30" s="126">
        <f t="shared" si="11"/>
        <v>2316.1910621720467</v>
      </c>
      <c r="K30" s="242">
        <f t="shared" si="12"/>
        <v>14545.679870440454</v>
      </c>
      <c r="N30" s="125">
        <v>28</v>
      </c>
      <c r="O30" s="126">
        <f t="shared" si="9"/>
        <v>497.45600000000007</v>
      </c>
      <c r="P30" s="126" t="s">
        <v>65</v>
      </c>
      <c r="Q30" s="126">
        <f t="shared" si="0"/>
        <v>165.3</v>
      </c>
      <c r="R30" s="126">
        <f t="shared" si="1"/>
        <v>248.87199999999999</v>
      </c>
      <c r="S30" s="126">
        <f t="shared" si="2"/>
        <v>100.88</v>
      </c>
      <c r="T30" s="126">
        <f t="shared" si="3"/>
        <v>662.39624741612351</v>
      </c>
      <c r="U30" s="126">
        <f t="shared" si="4"/>
        <v>422.01939895054858</v>
      </c>
      <c r="V30" s="127">
        <f t="shared" si="5"/>
        <v>2.6128955318810623</v>
      </c>
      <c r="W30" s="128">
        <f t="shared" si="6"/>
        <v>2099.536541898553</v>
      </c>
      <c r="X30" s="138">
        <f t="shared" si="10"/>
        <v>13185.089483122912</v>
      </c>
    </row>
    <row r="31" spans="1:24" ht="14.15" customHeight="1" x14ac:dyDescent="0.2">
      <c r="A31" s="135">
        <v>29</v>
      </c>
      <c r="B31" s="126">
        <f>Prodiarias!B39</f>
        <v>623.86</v>
      </c>
      <c r="C31" s="126" t="s">
        <v>65</v>
      </c>
      <c r="D31" s="126">
        <f>Prodiarias!V39</f>
        <v>165.6</v>
      </c>
      <c r="E31" s="126">
        <f>Prodiarias!AC39</f>
        <v>297.36</v>
      </c>
      <c r="F31" s="126">
        <f>Prodiarias!AM39</f>
        <v>136.41999999999999</v>
      </c>
      <c r="G31" s="126">
        <f>Prodiarias!AM39</f>
        <v>136.41999999999999</v>
      </c>
      <c r="H31" s="126">
        <f>Prodiarias!AX39</f>
        <v>421.57099697885201</v>
      </c>
      <c r="I31" s="126">
        <f>Prodiarias!BB39</f>
        <v>9.0777548099856897</v>
      </c>
      <c r="J31" s="126">
        <f t="shared" si="11"/>
        <v>1790.308751788838</v>
      </c>
      <c r="K31" s="242">
        <f t="shared" si="12"/>
        <v>11243.138961233903</v>
      </c>
      <c r="N31" s="125">
        <v>29</v>
      </c>
      <c r="O31" s="126">
        <f t="shared" si="9"/>
        <v>499.08800000000002</v>
      </c>
      <c r="P31" s="126" t="s">
        <v>65</v>
      </c>
      <c r="Q31" s="126">
        <f t="shared" si="0"/>
        <v>165.6</v>
      </c>
      <c r="R31" s="126">
        <f t="shared" si="1"/>
        <v>237.88800000000003</v>
      </c>
      <c r="S31" s="126">
        <f t="shared" si="2"/>
        <v>109.136</v>
      </c>
      <c r="T31" s="126">
        <f t="shared" si="3"/>
        <v>136.41999999999999</v>
      </c>
      <c r="U31" s="126">
        <f t="shared" si="4"/>
        <v>421.57099697885201</v>
      </c>
      <c r="V31" s="127">
        <f t="shared" si="5"/>
        <v>3.1772141834949914</v>
      </c>
      <c r="W31" s="128">
        <f t="shared" si="6"/>
        <v>1572.880211162347</v>
      </c>
      <c r="X31" s="138">
        <f t="shared" si="10"/>
        <v>9877.6877260995388</v>
      </c>
    </row>
    <row r="32" spans="1:24" ht="14.15" customHeight="1" x14ac:dyDescent="0.2">
      <c r="A32" s="135">
        <v>30</v>
      </c>
      <c r="B32" s="126">
        <f>Prodiarias!B40</f>
        <v>634.28</v>
      </c>
      <c r="C32" s="126" t="s">
        <v>65</v>
      </c>
      <c r="D32" s="126">
        <f>Prodiarias!V40</f>
        <v>165.8</v>
      </c>
      <c r="E32" s="126">
        <f>Prodiarias!AC40</f>
        <v>298.04000000000002</v>
      </c>
      <c r="F32" s="126">
        <f>Prodiarias!AM40</f>
        <v>136.6</v>
      </c>
      <c r="G32" s="126">
        <f>Prodiarias!AT40</f>
        <v>659.96183813006837</v>
      </c>
      <c r="H32" s="126">
        <f>Prodiarias!AX40</f>
        <v>421.8603911591668</v>
      </c>
      <c r="I32" s="126">
        <f>Prodiarias!BB40</f>
        <v>9.1254571474002226</v>
      </c>
      <c r="J32" s="126">
        <f t="shared" si="11"/>
        <v>2325.667686436635</v>
      </c>
      <c r="K32" s="242">
        <f t="shared" si="12"/>
        <v>14605.193070822068</v>
      </c>
      <c r="N32" s="125">
        <v>30</v>
      </c>
      <c r="O32" s="126">
        <f t="shared" si="9"/>
        <v>507.42399999999998</v>
      </c>
      <c r="P32" s="126" t="s">
        <v>65</v>
      </c>
      <c r="Q32" s="126">
        <f t="shared" si="0"/>
        <v>165.8</v>
      </c>
      <c r="R32" s="126">
        <f t="shared" si="1"/>
        <v>238.43200000000002</v>
      </c>
      <c r="S32" s="126">
        <f t="shared" si="2"/>
        <v>109.28</v>
      </c>
      <c r="T32" s="126">
        <f t="shared" si="3"/>
        <v>659.96183813006837</v>
      </c>
      <c r="U32" s="126">
        <f t="shared" si="4"/>
        <v>421.8603911591668</v>
      </c>
      <c r="V32" s="127">
        <f t="shared" si="5"/>
        <v>3.1939100015900777</v>
      </c>
      <c r="W32" s="128">
        <f t="shared" si="6"/>
        <v>2105.9521392908255</v>
      </c>
      <c r="X32" s="138">
        <f t="shared" si="10"/>
        <v>13225.379434746385</v>
      </c>
    </row>
    <row r="33" spans="1:27" ht="10.5" thickBot="1" x14ac:dyDescent="0.25">
      <c r="A33" s="130">
        <v>31</v>
      </c>
      <c r="B33" s="126">
        <f>Prodiarias!B41</f>
        <v>637.96</v>
      </c>
      <c r="C33" s="126" t="s">
        <v>65</v>
      </c>
      <c r="D33" s="126">
        <f>Prodiarias!V41</f>
        <v>165.3</v>
      </c>
      <c r="E33" s="126">
        <f>Prodiarias!AC41</f>
        <v>304.37</v>
      </c>
      <c r="F33" s="126">
        <f>Prodiarias!AM41</f>
        <v>135.74</v>
      </c>
      <c r="G33" s="126">
        <f>Prodiarias!AT41</f>
        <v>659.80283033868659</v>
      </c>
      <c r="H33" s="126">
        <f>Prodiarias!AX41</f>
        <v>422.18794720941327</v>
      </c>
      <c r="I33" s="126">
        <f>Prodiarias!BB41</f>
        <v>7.3270790268723172</v>
      </c>
      <c r="J33" s="126">
        <f t="shared" si="11"/>
        <v>2332.6878565749726</v>
      </c>
      <c r="K33" s="242">
        <f t="shared" si="12"/>
        <v>14649.279739290829</v>
      </c>
      <c r="N33" s="130">
        <v>31</v>
      </c>
      <c r="O33" s="131">
        <f>B33*0.8</f>
        <v>510.36800000000005</v>
      </c>
      <c r="P33" s="131" t="s">
        <v>65</v>
      </c>
      <c r="Q33" s="131">
        <f t="shared" si="0"/>
        <v>165.3</v>
      </c>
      <c r="R33" s="131">
        <f t="shared" si="1"/>
        <v>243.49600000000001</v>
      </c>
      <c r="S33" s="131">
        <f t="shared" si="2"/>
        <v>108.59200000000001</v>
      </c>
      <c r="T33" s="131">
        <f t="shared" si="3"/>
        <v>659.80283033868659</v>
      </c>
      <c r="U33" s="131">
        <f t="shared" si="4"/>
        <v>422.18794720941327</v>
      </c>
      <c r="V33" s="132">
        <f t="shared" si="5"/>
        <v>2.5644776594053109</v>
      </c>
      <c r="W33" s="133">
        <f t="shared" si="6"/>
        <v>2112.3112552075054</v>
      </c>
      <c r="X33" s="137">
        <f>W33*6.28</f>
        <v>13265.314682703134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08" t="s">
        <v>78</v>
      </c>
      <c r="C36" s="408"/>
      <c r="D36" s="408"/>
      <c r="E36" s="408"/>
      <c r="F36" s="408"/>
      <c r="G36" s="408"/>
      <c r="H36" s="408"/>
      <c r="I36" s="408"/>
      <c r="O36" s="408" t="s">
        <v>77</v>
      </c>
      <c r="P36" s="408"/>
      <c r="Q36" s="408"/>
      <c r="R36" s="408"/>
      <c r="S36" s="408"/>
      <c r="T36" s="408"/>
      <c r="U36" s="408"/>
      <c r="V36" s="408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380.91199999999998</v>
      </c>
      <c r="C38" s="126">
        <f>Prodiarias!O11/1000</f>
        <v>7.077</v>
      </c>
      <c r="D38" s="126" t="s">
        <v>65</v>
      </c>
      <c r="E38" s="126">
        <f>Prodiarias!AF11/1000</f>
        <v>167.94399999999999</v>
      </c>
      <c r="F38" s="126">
        <f>Prodiarias!AP11/1000</f>
        <v>113.92</v>
      </c>
      <c r="G38" s="126" t="s">
        <v>65</v>
      </c>
      <c r="H38" s="126" t="s">
        <v>65</v>
      </c>
      <c r="I38" s="126">
        <f>Prodiarias!BE11</f>
        <v>255.32259999999999</v>
      </c>
      <c r="J38" s="126">
        <f>SUM(B38:I38)</f>
        <v>925.17559999999992</v>
      </c>
      <c r="K38" s="129">
        <f>J38*35.336/1000</f>
        <v>32.692005001599995</v>
      </c>
      <c r="L38" s="139">
        <f>J38/1000*6289</f>
        <v>5818.4293483999991</v>
      </c>
      <c r="N38" s="125">
        <v>1</v>
      </c>
      <c r="O38" s="126">
        <f>B38*0.8</f>
        <v>304.7296</v>
      </c>
      <c r="P38" s="126">
        <f>C38*0.5</f>
        <v>3.5385</v>
      </c>
      <c r="Q38" s="126" t="s">
        <v>65</v>
      </c>
      <c r="R38" s="126">
        <f t="shared" ref="R38:R68" si="13">E38*0.3172</f>
        <v>53.271836799999996</v>
      </c>
      <c r="S38" s="126">
        <f t="shared" ref="S38:S68" si="14">F38*0.8</f>
        <v>91.13600000000001</v>
      </c>
      <c r="T38" s="126" t="s">
        <v>65</v>
      </c>
      <c r="U38" s="126" t="s">
        <v>65</v>
      </c>
      <c r="V38" s="126">
        <f t="shared" ref="V38:V68" si="15">I38*0.35</f>
        <v>89.362909999999999</v>
      </c>
      <c r="W38" s="126">
        <f t="shared" ref="W38:W68" si="16">SUM(O38:V38)</f>
        <v>542.0388468000001</v>
      </c>
      <c r="X38" s="129">
        <f>W38*35.336/1000</f>
        <v>19.153484690524802</v>
      </c>
      <c r="Y38" s="139">
        <f>W38/1000*6289</f>
        <v>3408.8823075252008</v>
      </c>
    </row>
    <row r="39" spans="1:27" x14ac:dyDescent="0.2">
      <c r="A39" s="125">
        <v>2</v>
      </c>
      <c r="B39" s="126">
        <f>Prodiarias!E12/1000</f>
        <v>387.666</v>
      </c>
      <c r="C39" s="126">
        <f>Prodiarias!O12/1000</f>
        <v>6.8609999999999998</v>
      </c>
      <c r="D39" s="126" t="s">
        <v>65</v>
      </c>
      <c r="E39" s="126">
        <f>Prodiarias!AF12/1000</f>
        <v>168.43700000000001</v>
      </c>
      <c r="F39" s="126">
        <f>Prodiarias!AP12/1000</f>
        <v>113.46299999999999</v>
      </c>
      <c r="G39" s="126" t="s">
        <v>65</v>
      </c>
      <c r="H39" s="126" t="s">
        <v>65</v>
      </c>
      <c r="I39" s="126">
        <f>Prodiarias!BE12</f>
        <v>255.09619999999998</v>
      </c>
      <c r="J39" s="126">
        <f t="shared" ref="J39:J49" si="17">SUM(B39:I39)</f>
        <v>931.52319999999986</v>
      </c>
      <c r="K39" s="129">
        <f t="shared" ref="K39:K49" si="18">J39*35.336/1000</f>
        <v>32.916303795199994</v>
      </c>
      <c r="L39" s="139">
        <f>J39/1000*6289</f>
        <v>5858.3494047999993</v>
      </c>
      <c r="N39" s="125">
        <v>2</v>
      </c>
      <c r="O39" s="126">
        <f t="shared" ref="O39:O53" si="19">B39*0.8</f>
        <v>310.13280000000003</v>
      </c>
      <c r="P39" s="126">
        <f t="shared" ref="P39:P68" si="20">C39*0.5</f>
        <v>3.4304999999999999</v>
      </c>
      <c r="Q39" s="126" t="s">
        <v>65</v>
      </c>
      <c r="R39" s="126">
        <f t="shared" si="13"/>
        <v>53.428216400000004</v>
      </c>
      <c r="S39" s="126">
        <f t="shared" si="14"/>
        <v>90.770399999999995</v>
      </c>
      <c r="T39" s="126" t="s">
        <v>65</v>
      </c>
      <c r="U39" s="126" t="s">
        <v>65</v>
      </c>
      <c r="V39" s="126">
        <f t="shared" si="15"/>
        <v>89.283669999999987</v>
      </c>
      <c r="W39" s="126">
        <f t="shared" si="16"/>
        <v>547.04558640000005</v>
      </c>
      <c r="X39" s="129">
        <f t="shared" ref="X39:X67" si="21">W39*35.336/1000</f>
        <v>19.330402841030402</v>
      </c>
      <c r="Y39" s="139">
        <f t="shared" ref="Y39:Y53" si="22">W39/1000*6289</f>
        <v>3440.3696928695999</v>
      </c>
      <c r="AA39" s="18" t="s">
        <v>54</v>
      </c>
    </row>
    <row r="40" spans="1:27" x14ac:dyDescent="0.2">
      <c r="A40" s="125">
        <v>3</v>
      </c>
      <c r="B40" s="126">
        <f>Prodiarias!E13/1000</f>
        <v>392.69200000000001</v>
      </c>
      <c r="C40" s="126">
        <f>Prodiarias!O13/1000</f>
        <v>6.593</v>
      </c>
      <c r="D40" s="126" t="s">
        <v>65</v>
      </c>
      <c r="E40" s="126">
        <f>Prodiarias!AF13/1000</f>
        <v>164.709</v>
      </c>
      <c r="F40" s="126">
        <f>Prodiarias!AP13/1000</f>
        <v>112.16800000000001</v>
      </c>
      <c r="G40" s="126" t="s">
        <v>65</v>
      </c>
      <c r="H40" s="126" t="s">
        <v>65</v>
      </c>
      <c r="I40" s="126">
        <f>Prodiarias!BE13</f>
        <v>255.74710000000002</v>
      </c>
      <c r="J40" s="126">
        <f t="shared" si="17"/>
        <v>931.90910000000008</v>
      </c>
      <c r="K40" s="129">
        <f t="shared" si="18"/>
        <v>32.929939957599998</v>
      </c>
      <c r="L40" s="139">
        <f>J40/1000*6289</f>
        <v>5860.7763298999998</v>
      </c>
      <c r="N40" s="125">
        <v>3</v>
      </c>
      <c r="O40" s="126">
        <f t="shared" si="19"/>
        <v>314.15360000000004</v>
      </c>
      <c r="P40" s="126">
        <f t="shared" si="20"/>
        <v>3.2965</v>
      </c>
      <c r="Q40" s="126" t="s">
        <v>65</v>
      </c>
      <c r="R40" s="126">
        <f t="shared" si="13"/>
        <v>52.245694799999995</v>
      </c>
      <c r="S40" s="126">
        <f t="shared" si="14"/>
        <v>89.734400000000008</v>
      </c>
      <c r="T40" s="126" t="s">
        <v>65</v>
      </c>
      <c r="U40" s="126" t="s">
        <v>65</v>
      </c>
      <c r="V40" s="126">
        <f t="shared" si="15"/>
        <v>89.511485000000008</v>
      </c>
      <c r="W40" s="126">
        <f t="shared" si="16"/>
        <v>548.94167980000009</v>
      </c>
      <c r="X40" s="129">
        <f t="shared" si="21"/>
        <v>19.3974031974128</v>
      </c>
      <c r="Y40" s="139">
        <f t="shared" si="22"/>
        <v>3452.2942242622007</v>
      </c>
      <c r="AA40" s="18" t="s">
        <v>54</v>
      </c>
    </row>
    <row r="41" spans="1:27" x14ac:dyDescent="0.2">
      <c r="A41" s="125">
        <v>4</v>
      </c>
      <c r="B41" s="126">
        <f>Prodiarias!E14/1000</f>
        <v>399.60399999999998</v>
      </c>
      <c r="C41" s="126">
        <f>Prodiarias!O14/1000</f>
        <v>5.5270000000000001</v>
      </c>
      <c r="D41" s="126" t="s">
        <v>65</v>
      </c>
      <c r="E41" s="126">
        <f>Prodiarias!AF14/1000</f>
        <v>164.45500000000001</v>
      </c>
      <c r="F41" s="126">
        <f>Prodiarias!AP14/1000</f>
        <v>112.36799999999999</v>
      </c>
      <c r="G41" s="126" t="s">
        <v>65</v>
      </c>
      <c r="H41" s="126" t="s">
        <v>65</v>
      </c>
      <c r="I41" s="126">
        <f>Prodiarias!BE14</f>
        <v>255.71879999999996</v>
      </c>
      <c r="J41" s="126">
        <f t="shared" si="17"/>
        <v>937.67279999999994</v>
      </c>
      <c r="K41" s="129">
        <f t="shared" si="18"/>
        <v>33.133606060799998</v>
      </c>
      <c r="L41" s="139">
        <f t="shared" ref="L41:L49" si="23">J41/1000*6289</f>
        <v>5897.0242392</v>
      </c>
      <c r="N41" s="125">
        <v>4</v>
      </c>
      <c r="O41" s="126">
        <f t="shared" si="19"/>
        <v>319.6832</v>
      </c>
      <c r="P41" s="126">
        <f t="shared" si="20"/>
        <v>2.7635000000000001</v>
      </c>
      <c r="Q41" s="126" t="s">
        <v>65</v>
      </c>
      <c r="R41" s="126">
        <f t="shared" si="13"/>
        <v>52.165126000000001</v>
      </c>
      <c r="S41" s="126">
        <f t="shared" si="14"/>
        <v>89.894400000000005</v>
      </c>
      <c r="T41" s="126" t="s">
        <v>65</v>
      </c>
      <c r="U41" s="126" t="s">
        <v>65</v>
      </c>
      <c r="V41" s="126">
        <f t="shared" si="15"/>
        <v>89.501579999999976</v>
      </c>
      <c r="W41" s="126">
        <f t="shared" si="16"/>
        <v>554.00780599999996</v>
      </c>
      <c r="X41" s="129">
        <f t="shared" si="21"/>
        <v>19.576419832815997</v>
      </c>
      <c r="Y41" s="139">
        <f t="shared" si="22"/>
        <v>3484.1550919339998</v>
      </c>
    </row>
    <row r="42" spans="1:27" x14ac:dyDescent="0.2">
      <c r="A42" s="125">
        <v>5</v>
      </c>
      <c r="B42" s="126">
        <f>Prodiarias!E15/1000</f>
        <v>393.46800000000002</v>
      </c>
      <c r="C42" s="126">
        <f>Prodiarias!O15/1000</f>
        <v>5.6680000000000001</v>
      </c>
      <c r="D42" s="126" t="s">
        <v>65</v>
      </c>
      <c r="E42" s="126">
        <f>Prodiarias!AF15/1000</f>
        <v>158.02099999999999</v>
      </c>
      <c r="F42" s="126">
        <f>Prodiarias!AP15/1000</f>
        <v>111.84</v>
      </c>
      <c r="G42" s="126" t="s">
        <v>65</v>
      </c>
      <c r="H42" s="126" t="s">
        <v>65</v>
      </c>
      <c r="I42" s="126">
        <f>Prodiarias!BE15</f>
        <v>254.9547</v>
      </c>
      <c r="J42" s="126">
        <f t="shared" si="17"/>
        <v>923.95170000000007</v>
      </c>
      <c r="K42" s="129">
        <f t="shared" si="18"/>
        <v>32.648757271199997</v>
      </c>
      <c r="L42" s="139">
        <f t="shared" si="23"/>
        <v>5810.7322413000002</v>
      </c>
      <c r="N42" s="125">
        <v>5</v>
      </c>
      <c r="O42" s="126">
        <f t="shared" si="19"/>
        <v>314.77440000000001</v>
      </c>
      <c r="P42" s="126">
        <f t="shared" si="20"/>
        <v>2.8340000000000001</v>
      </c>
      <c r="Q42" s="126" t="s">
        <v>65</v>
      </c>
      <c r="R42" s="126">
        <f t="shared" si="13"/>
        <v>50.124261199999992</v>
      </c>
      <c r="S42" s="126">
        <f t="shared" si="14"/>
        <v>89.472000000000008</v>
      </c>
      <c r="T42" s="126" t="s">
        <v>65</v>
      </c>
      <c r="U42" s="126" t="s">
        <v>65</v>
      </c>
      <c r="V42" s="126">
        <f t="shared" si="15"/>
        <v>89.234144999999998</v>
      </c>
      <c r="W42" s="126">
        <f t="shared" si="16"/>
        <v>546.43880620000004</v>
      </c>
      <c r="X42" s="129">
        <f t="shared" si="21"/>
        <v>19.308961655883202</v>
      </c>
      <c r="Y42" s="139">
        <f t="shared" si="22"/>
        <v>3436.5536521918007</v>
      </c>
    </row>
    <row r="43" spans="1:27" x14ac:dyDescent="0.2">
      <c r="A43" s="125">
        <v>6</v>
      </c>
      <c r="B43" s="126">
        <f>Prodiarias!E16/1000</f>
        <v>393.18700000000001</v>
      </c>
      <c r="C43" s="126">
        <f>Prodiarias!O16/1000</f>
        <v>5.6559999999999997</v>
      </c>
      <c r="D43" s="126" t="s">
        <v>65</v>
      </c>
      <c r="E43" s="126">
        <f>Prodiarias!AF16/1000</f>
        <v>156.607</v>
      </c>
      <c r="F43" s="126">
        <f>Prodiarias!AP16/1000</f>
        <v>101.57899999999999</v>
      </c>
      <c r="G43" s="126" t="s">
        <v>65</v>
      </c>
      <c r="H43" s="126" t="s">
        <v>65</v>
      </c>
      <c r="I43" s="126">
        <f>Prodiarias!BE16</f>
        <v>254.33209999999997</v>
      </c>
      <c r="J43" s="126">
        <f t="shared" si="17"/>
        <v>911.36109999999996</v>
      </c>
      <c r="K43" s="129">
        <f t="shared" si="18"/>
        <v>32.203855829599995</v>
      </c>
      <c r="L43" s="139">
        <f t="shared" si="23"/>
        <v>5731.5499578999998</v>
      </c>
      <c r="N43" s="125">
        <v>6</v>
      </c>
      <c r="O43" s="126">
        <f t="shared" si="19"/>
        <v>314.54960000000005</v>
      </c>
      <c r="P43" s="126">
        <f t="shared" si="20"/>
        <v>2.8279999999999998</v>
      </c>
      <c r="Q43" s="126" t="s">
        <v>65</v>
      </c>
      <c r="R43" s="126">
        <f t="shared" si="13"/>
        <v>49.675740399999995</v>
      </c>
      <c r="S43" s="126">
        <f t="shared" si="14"/>
        <v>81.263199999999998</v>
      </c>
      <c r="T43" s="126" t="s">
        <v>65</v>
      </c>
      <c r="U43" s="126" t="s">
        <v>65</v>
      </c>
      <c r="V43" s="126">
        <f t="shared" si="15"/>
        <v>89.01623499999998</v>
      </c>
      <c r="W43" s="126">
        <f t="shared" si="16"/>
        <v>537.33277539999995</v>
      </c>
      <c r="X43" s="129">
        <f t="shared" si="21"/>
        <v>18.987190951534398</v>
      </c>
      <c r="Y43" s="139">
        <f t="shared" si="22"/>
        <v>3379.2858244905992</v>
      </c>
    </row>
    <row r="44" spans="1:27" x14ac:dyDescent="0.2">
      <c r="A44" s="125">
        <v>7</v>
      </c>
      <c r="B44" s="126">
        <f>Prodiarias!E17/1000</f>
        <v>392.702</v>
      </c>
      <c r="C44" s="126">
        <f>Prodiarias!O17/1000</f>
        <v>5.49</v>
      </c>
      <c r="D44" s="126" t="s">
        <v>65</v>
      </c>
      <c r="E44" s="126">
        <f>Prodiarias!AF17/1000</f>
        <v>154.18</v>
      </c>
      <c r="F44" s="126">
        <f>Prodiarias!AP17/1000</f>
        <v>99.908000000000001</v>
      </c>
      <c r="G44" s="126" t="s">
        <v>65</v>
      </c>
      <c r="H44" s="126" t="s">
        <v>65</v>
      </c>
      <c r="I44" s="126">
        <f>Prodiarias!BE17</f>
        <v>254.78489999999999</v>
      </c>
      <c r="J44" s="126">
        <f t="shared" si="17"/>
        <v>907.06490000000008</v>
      </c>
      <c r="K44" s="129">
        <f t="shared" si="18"/>
        <v>32.052045306400004</v>
      </c>
      <c r="L44" s="139">
        <f t="shared" si="23"/>
        <v>5704.5311561000008</v>
      </c>
      <c r="N44" s="125">
        <v>7</v>
      </c>
      <c r="O44" s="126">
        <f t="shared" si="19"/>
        <v>314.16160000000002</v>
      </c>
      <c r="P44" s="126">
        <f t="shared" si="20"/>
        <v>2.7450000000000001</v>
      </c>
      <c r="Q44" s="126" t="s">
        <v>65</v>
      </c>
      <c r="R44" s="126">
        <f t="shared" si="13"/>
        <v>48.905895999999998</v>
      </c>
      <c r="S44" s="126">
        <f t="shared" si="14"/>
        <v>79.926400000000001</v>
      </c>
      <c r="T44" s="126" t="s">
        <v>65</v>
      </c>
      <c r="U44" s="126" t="s">
        <v>65</v>
      </c>
      <c r="V44" s="126">
        <f t="shared" si="15"/>
        <v>89.174714999999992</v>
      </c>
      <c r="W44" s="126">
        <f t="shared" si="16"/>
        <v>534.91361099999995</v>
      </c>
      <c r="X44" s="129">
        <f t="shared" si="21"/>
        <v>18.901707358295997</v>
      </c>
      <c r="Y44" s="139">
        <f t="shared" si="22"/>
        <v>3364.0716995789994</v>
      </c>
    </row>
    <row r="45" spans="1:27" x14ac:dyDescent="0.2">
      <c r="A45" s="125">
        <v>8</v>
      </c>
      <c r="B45" s="126">
        <f>Prodiarias!E18/1000</f>
        <v>391.00599999999997</v>
      </c>
      <c r="C45" s="126">
        <f>Prodiarias!O18/1000</f>
        <v>5.4119999999999999</v>
      </c>
      <c r="D45" s="126" t="s">
        <v>65</v>
      </c>
      <c r="E45" s="126">
        <f>Prodiarias!AF18/1000</f>
        <v>154.04900000000001</v>
      </c>
      <c r="F45" s="126">
        <f>Prodiarias!AP18/1000</f>
        <v>109.224</v>
      </c>
      <c r="G45" s="126" t="s">
        <v>65</v>
      </c>
      <c r="H45" s="126" t="s">
        <v>65</v>
      </c>
      <c r="I45" s="126">
        <f>Prodiarias!BE18</f>
        <v>254.61509999999996</v>
      </c>
      <c r="J45" s="126">
        <f t="shared" si="17"/>
        <v>914.30610000000001</v>
      </c>
      <c r="K45" s="129">
        <f t="shared" si="18"/>
        <v>32.307920349600003</v>
      </c>
      <c r="L45" s="139">
        <f t="shared" si="23"/>
        <v>5750.0710629000005</v>
      </c>
      <c r="N45" s="125">
        <v>8</v>
      </c>
      <c r="O45" s="126">
        <f t="shared" si="19"/>
        <v>312.8048</v>
      </c>
      <c r="P45" s="126">
        <f t="shared" si="20"/>
        <v>2.706</v>
      </c>
      <c r="Q45" s="126" t="s">
        <v>65</v>
      </c>
      <c r="R45" s="126">
        <f t="shared" si="13"/>
        <v>48.864342800000003</v>
      </c>
      <c r="S45" s="126">
        <f t="shared" si="14"/>
        <v>87.379200000000012</v>
      </c>
      <c r="T45" s="126" t="s">
        <v>65</v>
      </c>
      <c r="U45" s="126" t="s">
        <v>65</v>
      </c>
      <c r="V45" s="126">
        <f t="shared" si="15"/>
        <v>89.115284999999986</v>
      </c>
      <c r="W45" s="126">
        <f t="shared" si="16"/>
        <v>540.8696278000001</v>
      </c>
      <c r="X45" s="129">
        <f t="shared" si="21"/>
        <v>19.112169167940802</v>
      </c>
      <c r="Y45" s="139">
        <f t="shared" si="22"/>
        <v>3401.5290892342009</v>
      </c>
    </row>
    <row r="46" spans="1:27" x14ac:dyDescent="0.2">
      <c r="A46" s="125">
        <v>9</v>
      </c>
      <c r="B46" s="126">
        <f>Prodiarias!E19/1000</f>
        <v>378.11</v>
      </c>
      <c r="C46" s="126">
        <f>Prodiarias!O19/1000</f>
        <v>5.5570000000000004</v>
      </c>
      <c r="D46" s="126" t="s">
        <v>65</v>
      </c>
      <c r="E46" s="126">
        <f>Prodiarias!AF19/1000</f>
        <v>160.67099999999999</v>
      </c>
      <c r="F46" s="126">
        <f>Prodiarias!AP19/1000</f>
        <v>109.515</v>
      </c>
      <c r="G46" s="126" t="s">
        <v>65</v>
      </c>
      <c r="H46" s="126" t="s">
        <v>65</v>
      </c>
      <c r="I46" s="126">
        <f>Prodiarias!BE19</f>
        <v>254.50189999999998</v>
      </c>
      <c r="J46" s="126">
        <f t="shared" si="17"/>
        <v>908.35489999999993</v>
      </c>
      <c r="K46" s="129">
        <f t="shared" si="18"/>
        <v>32.097628746399998</v>
      </c>
      <c r="L46" s="139">
        <f t="shared" si="23"/>
        <v>5712.6439660999995</v>
      </c>
      <c r="N46" s="125">
        <v>9</v>
      </c>
      <c r="O46" s="126">
        <f t="shared" si="19"/>
        <v>302.488</v>
      </c>
      <c r="P46" s="126">
        <f t="shared" si="20"/>
        <v>2.7785000000000002</v>
      </c>
      <c r="Q46" s="126" t="s">
        <v>65</v>
      </c>
      <c r="R46" s="126">
        <f t="shared" si="13"/>
        <v>50.964841199999995</v>
      </c>
      <c r="S46" s="126">
        <f t="shared" si="14"/>
        <v>87.612000000000009</v>
      </c>
      <c r="T46" s="126" t="s">
        <v>65</v>
      </c>
      <c r="U46" s="126" t="s">
        <v>65</v>
      </c>
      <c r="V46" s="126">
        <f t="shared" si="15"/>
        <v>89.075664999999987</v>
      </c>
      <c r="W46" s="126">
        <f t="shared" si="16"/>
        <v>532.91900620000001</v>
      </c>
      <c r="X46" s="129">
        <f t="shared" si="21"/>
        <v>18.831226003083199</v>
      </c>
      <c r="Y46" s="139">
        <f t="shared" si="22"/>
        <v>3351.5276299918</v>
      </c>
    </row>
    <row r="47" spans="1:27" x14ac:dyDescent="0.2">
      <c r="A47" s="125">
        <v>10</v>
      </c>
      <c r="B47" s="126">
        <f>Prodiarias!E20/1000</f>
        <v>379.94799999999998</v>
      </c>
      <c r="C47" s="126">
        <f>Prodiarias!O20/1000</f>
        <v>5.806</v>
      </c>
      <c r="D47" s="126" t="s">
        <v>65</v>
      </c>
      <c r="E47" s="126">
        <f>Prodiarias!AF20/1000</f>
        <v>161.28100000000001</v>
      </c>
      <c r="F47" s="126">
        <f>Prodiarias!AP20/1000</f>
        <v>115.253</v>
      </c>
      <c r="G47" s="126" t="s">
        <v>65</v>
      </c>
      <c r="H47" s="126" t="s">
        <v>65</v>
      </c>
      <c r="I47" s="126">
        <f>Prodiarias!BE20</f>
        <v>254.58680000000001</v>
      </c>
      <c r="J47" s="126">
        <f t="shared" si="17"/>
        <v>916.87480000000005</v>
      </c>
      <c r="K47" s="129">
        <f t="shared" si="18"/>
        <v>32.398687932800001</v>
      </c>
      <c r="L47" s="139">
        <f t="shared" si="23"/>
        <v>5766.2256172000007</v>
      </c>
      <c r="N47" s="125">
        <v>10</v>
      </c>
      <c r="O47" s="126">
        <f t="shared" si="19"/>
        <v>303.95839999999998</v>
      </c>
      <c r="P47" s="126">
        <f t="shared" si="20"/>
        <v>2.903</v>
      </c>
      <c r="Q47" s="126" t="s">
        <v>65</v>
      </c>
      <c r="R47" s="126">
        <f t="shared" si="13"/>
        <v>51.158333200000001</v>
      </c>
      <c r="S47" s="126">
        <f t="shared" si="14"/>
        <v>92.202400000000011</v>
      </c>
      <c r="T47" s="126" t="s">
        <v>65</v>
      </c>
      <c r="U47" s="126" t="s">
        <v>65</v>
      </c>
      <c r="V47" s="126">
        <f t="shared" si="15"/>
        <v>89.105379999999997</v>
      </c>
      <c r="W47" s="126">
        <f t="shared" si="16"/>
        <v>539.3275132</v>
      </c>
      <c r="X47" s="129">
        <f t="shared" si="21"/>
        <v>19.057677006435199</v>
      </c>
      <c r="Y47" s="139">
        <f t="shared" si="22"/>
        <v>3391.8307305148005</v>
      </c>
    </row>
    <row r="48" spans="1:27" x14ac:dyDescent="0.2">
      <c r="A48" s="125">
        <v>11</v>
      </c>
      <c r="B48" s="126">
        <f>Prodiarias!E21/1000</f>
        <v>390.12099999999998</v>
      </c>
      <c r="C48" s="126">
        <f>Prodiarias!O21/1000</f>
        <v>5.5839999999999996</v>
      </c>
      <c r="D48" s="126" t="s">
        <v>65</v>
      </c>
      <c r="E48" s="126">
        <f>Prodiarias!AF21/1000</f>
        <v>161.77000000000001</v>
      </c>
      <c r="F48" s="126">
        <f>Prodiarias!AP21/1000</f>
        <v>107.65</v>
      </c>
      <c r="G48" s="126" t="s">
        <v>65</v>
      </c>
      <c r="H48" s="126" t="s">
        <v>65</v>
      </c>
      <c r="I48" s="126">
        <f>Prodiarias!BE21</f>
        <v>254.55849999999995</v>
      </c>
      <c r="J48" s="126">
        <f t="shared" si="17"/>
        <v>919.68349999999998</v>
      </c>
      <c r="K48" s="129">
        <f t="shared" si="18"/>
        <v>32.497936156000002</v>
      </c>
      <c r="L48" s="139">
        <f t="shared" si="23"/>
        <v>5783.8895315</v>
      </c>
      <c r="N48" s="125">
        <v>11</v>
      </c>
      <c r="O48" s="126">
        <f t="shared" si="19"/>
        <v>312.09680000000003</v>
      </c>
      <c r="P48" s="126">
        <f t="shared" si="20"/>
        <v>2.7919999999999998</v>
      </c>
      <c r="Q48" s="126" t="s">
        <v>65</v>
      </c>
      <c r="R48" s="126">
        <f t="shared" si="13"/>
        <v>51.313443999999997</v>
      </c>
      <c r="S48" s="126">
        <f t="shared" si="14"/>
        <v>86.12</v>
      </c>
      <c r="T48" s="126" t="s">
        <v>65</v>
      </c>
      <c r="U48" s="126" t="s">
        <v>65</v>
      </c>
      <c r="V48" s="126">
        <f t="shared" si="15"/>
        <v>89.095474999999979</v>
      </c>
      <c r="W48" s="126">
        <f t="shared" si="16"/>
        <v>541.41771900000003</v>
      </c>
      <c r="X48" s="129">
        <f t="shared" si="21"/>
        <v>19.131536518584003</v>
      </c>
      <c r="Y48" s="139">
        <f t="shared" si="22"/>
        <v>3404.9760347910001</v>
      </c>
    </row>
    <row r="49" spans="1:25" x14ac:dyDescent="0.2">
      <c r="A49" s="125">
        <v>12</v>
      </c>
      <c r="B49" s="126">
        <f>Prodiarias!E22/1000</f>
        <v>390.64299999999997</v>
      </c>
      <c r="C49" s="126">
        <f>Prodiarias!O22/1000</f>
        <v>5.6050000000000004</v>
      </c>
      <c r="D49" s="126" t="s">
        <v>65</v>
      </c>
      <c r="E49" s="126">
        <f>Prodiarias!AF22/1000</f>
        <v>162.233</v>
      </c>
      <c r="F49" s="126">
        <f>Prodiarias!AP22/1000</f>
        <v>107.378</v>
      </c>
      <c r="G49" s="126" t="s">
        <v>65</v>
      </c>
      <c r="H49" s="126" t="s">
        <v>65</v>
      </c>
      <c r="I49" s="126">
        <f>Prodiarias!BE22</f>
        <v>254.47359999999998</v>
      </c>
      <c r="J49" s="126">
        <f t="shared" si="17"/>
        <v>920.33259999999996</v>
      </c>
      <c r="K49" s="129">
        <f t="shared" si="18"/>
        <v>32.520872753599996</v>
      </c>
      <c r="L49" s="139">
        <f t="shared" si="23"/>
        <v>5787.9717213999993</v>
      </c>
      <c r="N49" s="125">
        <v>12</v>
      </c>
      <c r="O49" s="126">
        <f t="shared" si="19"/>
        <v>312.51440000000002</v>
      </c>
      <c r="P49" s="126">
        <f t="shared" si="20"/>
        <v>2.8025000000000002</v>
      </c>
      <c r="Q49" s="126" t="s">
        <v>65</v>
      </c>
      <c r="R49" s="126">
        <f t="shared" si="13"/>
        <v>51.4603076</v>
      </c>
      <c r="S49" s="126">
        <f t="shared" si="14"/>
        <v>85.9024</v>
      </c>
      <c r="T49" s="126" t="s">
        <v>65</v>
      </c>
      <c r="U49" s="126" t="s">
        <v>65</v>
      </c>
      <c r="V49" s="126">
        <f t="shared" si="15"/>
        <v>89.065759999999983</v>
      </c>
      <c r="W49" s="126">
        <f t="shared" si="16"/>
        <v>541.74536760000001</v>
      </c>
      <c r="X49" s="129">
        <f t="shared" si="21"/>
        <v>19.143114309513599</v>
      </c>
      <c r="Y49" s="139">
        <f t="shared" si="22"/>
        <v>3407.0366168364003</v>
      </c>
    </row>
    <row r="50" spans="1:25" x14ac:dyDescent="0.2">
      <c r="A50" s="125">
        <v>13</v>
      </c>
      <c r="B50" s="126">
        <f>Prodiarias!E23/1000</f>
        <v>387.44600000000003</v>
      </c>
      <c r="C50" s="126">
        <f>Prodiarias!O23/1000</f>
        <v>5.8540000000000001</v>
      </c>
      <c r="D50" s="126" t="s">
        <v>65</v>
      </c>
      <c r="E50" s="126">
        <f>Prodiarias!AF23/1000</f>
        <v>162.447</v>
      </c>
      <c r="F50" s="126">
        <f>Prodiarias!AP23/1000</f>
        <v>108.80500000000001</v>
      </c>
      <c r="G50" s="126" t="s">
        <v>65</v>
      </c>
      <c r="H50" s="126" t="s">
        <v>65</v>
      </c>
      <c r="I50" s="126">
        <f>Prodiarias!BE23</f>
        <v>254.04909999999998</v>
      </c>
      <c r="J50" s="126">
        <f t="shared" ref="J50:J67" si="24">SUM(B50:I50)</f>
        <v>918.60110000000009</v>
      </c>
      <c r="K50" s="129">
        <f t="shared" ref="K50:K67" si="25">J50*35.336/1000</f>
        <v>32.459688469600003</v>
      </c>
      <c r="L50" s="139">
        <f t="shared" ref="L50:L67" si="26">J50/1000*6289</f>
        <v>5777.0823179000008</v>
      </c>
      <c r="N50" s="125">
        <v>13</v>
      </c>
      <c r="O50" s="126">
        <f t="shared" si="19"/>
        <v>309.95680000000004</v>
      </c>
      <c r="P50" s="126">
        <f t="shared" si="20"/>
        <v>2.927</v>
      </c>
      <c r="Q50" s="126" t="s">
        <v>65</v>
      </c>
      <c r="R50" s="126">
        <f t="shared" si="13"/>
        <v>51.528188399999998</v>
      </c>
      <c r="S50" s="126">
        <f t="shared" si="14"/>
        <v>87.044000000000011</v>
      </c>
      <c r="T50" s="126" t="s">
        <v>65</v>
      </c>
      <c r="U50" s="126" t="s">
        <v>65</v>
      </c>
      <c r="V50" s="126">
        <f t="shared" si="15"/>
        <v>88.917184999999989</v>
      </c>
      <c r="W50" s="126">
        <f t="shared" si="16"/>
        <v>540.37317340000004</v>
      </c>
      <c r="X50" s="129">
        <f t="shared" si="21"/>
        <v>19.0946264552624</v>
      </c>
      <c r="Y50" s="139">
        <f t="shared" si="22"/>
        <v>3398.4068875126</v>
      </c>
    </row>
    <row r="51" spans="1:25" x14ac:dyDescent="0.2">
      <c r="A51" s="125">
        <v>14</v>
      </c>
      <c r="B51" s="126">
        <f>Prodiarias!E24/1000</f>
        <v>364.334</v>
      </c>
      <c r="C51" s="126">
        <f>Prodiarias!O24/1000</f>
        <v>5.6920000000000002</v>
      </c>
      <c r="D51" s="126" t="s">
        <v>65</v>
      </c>
      <c r="E51" s="126">
        <f>Prodiarias!AF24/1000</f>
        <v>159.958</v>
      </c>
      <c r="F51" s="126">
        <f>Prodiarias!AP24/1000</f>
        <v>112.22199999999999</v>
      </c>
      <c r="G51" s="126" t="s">
        <v>65</v>
      </c>
      <c r="H51" s="126" t="s">
        <v>65</v>
      </c>
      <c r="I51" s="126">
        <f>Prodiarias!BE24</f>
        <v>253.70949999999999</v>
      </c>
      <c r="J51" s="126">
        <f t="shared" si="24"/>
        <v>895.91550000000007</v>
      </c>
      <c r="K51" s="129">
        <f t="shared" si="25"/>
        <v>31.658070108</v>
      </c>
      <c r="L51" s="139">
        <f t="shared" si="26"/>
        <v>5634.4125795000009</v>
      </c>
      <c r="N51" s="125">
        <v>14</v>
      </c>
      <c r="O51" s="126">
        <f t="shared" si="19"/>
        <v>291.46719999999999</v>
      </c>
      <c r="P51" s="126">
        <f t="shared" si="20"/>
        <v>2.8460000000000001</v>
      </c>
      <c r="Q51" s="126" t="s">
        <v>65</v>
      </c>
      <c r="R51" s="126">
        <f t="shared" si="13"/>
        <v>50.738677599999995</v>
      </c>
      <c r="S51" s="126">
        <f t="shared" si="14"/>
        <v>89.777600000000007</v>
      </c>
      <c r="T51" s="126" t="s">
        <v>65</v>
      </c>
      <c r="U51" s="126" t="s">
        <v>65</v>
      </c>
      <c r="V51" s="126">
        <f t="shared" si="15"/>
        <v>88.798324999999991</v>
      </c>
      <c r="W51" s="126">
        <f t="shared" si="16"/>
        <v>523.6278026</v>
      </c>
      <c r="X51" s="129">
        <f t="shared" si="21"/>
        <v>18.502912032673599</v>
      </c>
      <c r="Y51" s="139">
        <f t="shared" si="22"/>
        <v>3293.0952505513997</v>
      </c>
    </row>
    <row r="52" spans="1:25" x14ac:dyDescent="0.2">
      <c r="A52" s="125">
        <v>15</v>
      </c>
      <c r="B52" s="126">
        <f>Prodiarias!E25/1000</f>
        <v>380.33300000000003</v>
      </c>
      <c r="C52" s="126">
        <f>Prodiarias!O25/1000</f>
        <v>5.1120000000000001</v>
      </c>
      <c r="D52" s="126" t="s">
        <v>65</v>
      </c>
      <c r="E52" s="126">
        <f>Prodiarias!AF25/1000</f>
        <v>152.83500000000001</v>
      </c>
      <c r="F52" s="126">
        <f>Prodiarias!AP25/1000</f>
        <v>112.041</v>
      </c>
      <c r="G52" s="126" t="s">
        <v>65</v>
      </c>
      <c r="H52" s="126" t="s">
        <v>65</v>
      </c>
      <c r="I52" s="126">
        <f>Prodiarias!BE25</f>
        <v>253.3982</v>
      </c>
      <c r="J52" s="126">
        <f t="shared" si="24"/>
        <v>903.71920000000011</v>
      </c>
      <c r="K52" s="129">
        <f t="shared" si="25"/>
        <v>31.933821651200002</v>
      </c>
      <c r="L52" s="139">
        <f t="shared" si="26"/>
        <v>5683.4900488000012</v>
      </c>
      <c r="N52" s="125">
        <v>15</v>
      </c>
      <c r="O52" s="126">
        <f t="shared" si="19"/>
        <v>304.26640000000003</v>
      </c>
      <c r="P52" s="126">
        <f t="shared" si="20"/>
        <v>2.556</v>
      </c>
      <c r="Q52" s="126" t="s">
        <v>65</v>
      </c>
      <c r="R52" s="126">
        <f t="shared" si="13"/>
        <v>48.479261999999999</v>
      </c>
      <c r="S52" s="126">
        <f t="shared" si="14"/>
        <v>89.632800000000003</v>
      </c>
      <c r="T52" s="126" t="s">
        <v>65</v>
      </c>
      <c r="U52" s="126" t="s">
        <v>65</v>
      </c>
      <c r="V52" s="126">
        <f t="shared" si="15"/>
        <v>88.689369999999997</v>
      </c>
      <c r="W52" s="126">
        <f t="shared" si="16"/>
        <v>533.62383199999999</v>
      </c>
      <c r="X52" s="129">
        <f t="shared" si="21"/>
        <v>18.856131727551997</v>
      </c>
      <c r="Y52" s="139">
        <f t="shared" si="22"/>
        <v>3355.9602794479997</v>
      </c>
    </row>
    <row r="53" spans="1:25" x14ac:dyDescent="0.2">
      <c r="A53" s="125">
        <v>16</v>
      </c>
      <c r="B53" s="126">
        <f>Prodiarias!E26/1000</f>
        <v>376.51900000000001</v>
      </c>
      <c r="C53" s="126">
        <f>Prodiarias!O26/1000</f>
        <v>4.702</v>
      </c>
      <c r="D53" s="126" t="s">
        <v>65</v>
      </c>
      <c r="E53" s="126">
        <f>Prodiarias!AF26/1000</f>
        <v>143.249</v>
      </c>
      <c r="F53" s="126">
        <f>Prodiarias!AP26/1000</f>
        <v>110.08</v>
      </c>
      <c r="G53" s="126" t="s">
        <v>65</v>
      </c>
      <c r="H53" s="126" t="s">
        <v>65</v>
      </c>
      <c r="I53" s="126">
        <f>Prodiarias!BE26</f>
        <v>253.65289999999993</v>
      </c>
      <c r="J53" s="126">
        <f t="shared" si="24"/>
        <v>888.2029</v>
      </c>
      <c r="K53" s="129">
        <f t="shared" si="25"/>
        <v>31.385537674399998</v>
      </c>
      <c r="L53" s="139">
        <f t="shared" si="26"/>
        <v>5585.9080381000003</v>
      </c>
      <c r="N53" s="125">
        <v>16</v>
      </c>
      <c r="O53" s="126">
        <f t="shared" si="19"/>
        <v>301.21520000000004</v>
      </c>
      <c r="P53" s="126">
        <f t="shared" si="20"/>
        <v>2.351</v>
      </c>
      <c r="Q53" s="126" t="s">
        <v>65</v>
      </c>
      <c r="R53" s="126">
        <f t="shared" si="13"/>
        <v>45.438582799999999</v>
      </c>
      <c r="S53" s="126">
        <f t="shared" si="14"/>
        <v>88.064000000000007</v>
      </c>
      <c r="T53" s="126" t="s">
        <v>65</v>
      </c>
      <c r="U53" s="126" t="s">
        <v>65</v>
      </c>
      <c r="V53" s="126">
        <f t="shared" si="15"/>
        <v>88.77851499999997</v>
      </c>
      <c r="W53" s="126">
        <f t="shared" si="16"/>
        <v>525.84729779999998</v>
      </c>
      <c r="X53" s="129">
        <f t="shared" si="21"/>
        <v>18.581340115060797</v>
      </c>
      <c r="Y53" s="139">
        <f t="shared" si="22"/>
        <v>3307.0536558641998</v>
      </c>
    </row>
    <row r="54" spans="1:25" x14ac:dyDescent="0.2">
      <c r="A54" s="125">
        <v>17</v>
      </c>
      <c r="B54" s="126">
        <f>Prodiarias!E27/1000</f>
        <v>390.74099999999999</v>
      </c>
      <c r="C54" s="126">
        <f>Prodiarias!O27/1000</f>
        <v>4.4580000000000002</v>
      </c>
      <c r="D54" s="126" t="s">
        <v>65</v>
      </c>
      <c r="E54" s="126">
        <f>Prodiarias!AF27/1000</f>
        <v>140.958</v>
      </c>
      <c r="F54" s="126">
        <f>Prodiarias!AP27/1000</f>
        <v>108.956</v>
      </c>
      <c r="G54" s="126" t="s">
        <v>65</v>
      </c>
      <c r="H54" s="126" t="s">
        <v>65</v>
      </c>
      <c r="I54" s="126">
        <f>Prodiarias!BE27</f>
        <v>254.50189999999998</v>
      </c>
      <c r="J54" s="126">
        <f t="shared" si="24"/>
        <v>899.61490000000003</v>
      </c>
      <c r="K54" s="129">
        <f t="shared" si="25"/>
        <v>31.788792106399999</v>
      </c>
      <c r="L54" s="139">
        <f t="shared" si="26"/>
        <v>5657.6781061000002</v>
      </c>
      <c r="N54" s="125">
        <v>17</v>
      </c>
      <c r="O54" s="126">
        <f t="shared" ref="O54:O67" si="27">B54*0.8</f>
        <v>312.59280000000001</v>
      </c>
      <c r="P54" s="126">
        <f t="shared" si="20"/>
        <v>2.2290000000000001</v>
      </c>
      <c r="Q54" s="126" t="s">
        <v>65</v>
      </c>
      <c r="R54" s="126">
        <f t="shared" si="13"/>
        <v>44.711877599999994</v>
      </c>
      <c r="S54" s="126">
        <f t="shared" si="14"/>
        <v>87.164800000000014</v>
      </c>
      <c r="T54" s="126" t="s">
        <v>65</v>
      </c>
      <c r="U54" s="126" t="s">
        <v>65</v>
      </c>
      <c r="V54" s="126">
        <f t="shared" si="15"/>
        <v>89.075664999999987</v>
      </c>
      <c r="W54" s="126">
        <f t="shared" si="16"/>
        <v>535.7741426</v>
      </c>
      <c r="X54" s="129">
        <f t="shared" si="21"/>
        <v>18.932115102913599</v>
      </c>
      <c r="Y54" s="139">
        <f t="shared" ref="Y54:Y67" si="28">W54/1000*6289</f>
        <v>3369.4835828114001</v>
      </c>
    </row>
    <row r="55" spans="1:25" x14ac:dyDescent="0.2">
      <c r="A55" s="125">
        <v>18</v>
      </c>
      <c r="B55" s="126">
        <f>Prodiarias!E28/1000</f>
        <v>377.53</v>
      </c>
      <c r="C55" s="126">
        <f>Prodiarias!O28/1000</f>
        <v>6.952</v>
      </c>
      <c r="D55" s="126" t="s">
        <v>65</v>
      </c>
      <c r="E55" s="126">
        <f>Prodiarias!AF28/1000</f>
        <v>142.215</v>
      </c>
      <c r="F55" s="126">
        <f>Prodiarias!AP28/1000</f>
        <v>110.238</v>
      </c>
      <c r="G55" s="126" t="s">
        <v>65</v>
      </c>
      <c r="H55" s="126" t="s">
        <v>65</v>
      </c>
      <c r="I55" s="126">
        <f>Prodiarias!BE28</f>
        <v>254.07739999999998</v>
      </c>
      <c r="J55" s="126">
        <f t="shared" si="24"/>
        <v>891.01239999999996</v>
      </c>
      <c r="K55" s="129">
        <f t="shared" si="25"/>
        <v>31.484814166399996</v>
      </c>
      <c r="L55" s="139">
        <f t="shared" si="26"/>
        <v>5603.5769835999999</v>
      </c>
      <c r="N55" s="125">
        <v>18</v>
      </c>
      <c r="O55" s="126">
        <f t="shared" si="27"/>
        <v>302.024</v>
      </c>
      <c r="P55" s="126">
        <f t="shared" si="20"/>
        <v>3.476</v>
      </c>
      <c r="Q55" s="126" t="s">
        <v>65</v>
      </c>
      <c r="R55" s="126">
        <f t="shared" si="13"/>
        <v>45.110597999999996</v>
      </c>
      <c r="S55" s="126">
        <f t="shared" si="14"/>
        <v>88.190400000000011</v>
      </c>
      <c r="T55" s="126" t="s">
        <v>65</v>
      </c>
      <c r="U55" s="126" t="s">
        <v>65</v>
      </c>
      <c r="V55" s="126">
        <f t="shared" si="15"/>
        <v>88.927089999999993</v>
      </c>
      <c r="W55" s="126">
        <f t="shared" si="16"/>
        <v>527.72808799999996</v>
      </c>
      <c r="X55" s="129">
        <f t="shared" si="21"/>
        <v>18.647799717567999</v>
      </c>
      <c r="Y55" s="139">
        <f t="shared" si="28"/>
        <v>3318.8819454319996</v>
      </c>
    </row>
    <row r="56" spans="1:25" x14ac:dyDescent="0.2">
      <c r="A56" s="125">
        <v>19</v>
      </c>
      <c r="B56" s="126">
        <f>Prodiarias!E29/1000</f>
        <v>379.31099999999998</v>
      </c>
      <c r="C56" s="126">
        <f>Prodiarias!O29/1000</f>
        <v>12.662000000000001</v>
      </c>
      <c r="D56" s="126" t="s">
        <v>65</v>
      </c>
      <c r="E56" s="126">
        <f>Prodiarias!AF29/1000</f>
        <v>157.577</v>
      </c>
      <c r="F56" s="126">
        <f>Prodiarias!AP29/1000</f>
        <v>109.316</v>
      </c>
      <c r="G56" s="126" t="s">
        <v>65</v>
      </c>
      <c r="H56" s="126" t="s">
        <v>65</v>
      </c>
      <c r="I56" s="126">
        <f>Prodiarias!BE29</f>
        <v>253.68119999999999</v>
      </c>
      <c r="J56" s="126">
        <f t="shared" si="24"/>
        <v>912.54719999999998</v>
      </c>
      <c r="K56" s="129">
        <f t="shared" si="25"/>
        <v>32.245767859200001</v>
      </c>
      <c r="L56" s="139">
        <f t="shared" si="26"/>
        <v>5739.0093408000002</v>
      </c>
      <c r="N56" s="125">
        <v>19</v>
      </c>
      <c r="O56" s="126">
        <f t="shared" si="27"/>
        <v>303.44880000000001</v>
      </c>
      <c r="P56" s="126">
        <f t="shared" si="20"/>
        <v>6.3310000000000004</v>
      </c>
      <c r="Q56" s="126" t="s">
        <v>65</v>
      </c>
      <c r="R56" s="126">
        <f t="shared" si="13"/>
        <v>49.983424399999997</v>
      </c>
      <c r="S56" s="126">
        <f t="shared" si="14"/>
        <v>87.452800000000011</v>
      </c>
      <c r="T56" s="126" t="s">
        <v>65</v>
      </c>
      <c r="U56" s="126" t="s">
        <v>65</v>
      </c>
      <c r="V56" s="126">
        <f t="shared" si="15"/>
        <v>88.788419999999988</v>
      </c>
      <c r="W56" s="126">
        <f t="shared" si="16"/>
        <v>536.00444440000001</v>
      </c>
      <c r="X56" s="129">
        <f t="shared" si="21"/>
        <v>18.940253047318397</v>
      </c>
      <c r="Y56" s="139">
        <f t="shared" si="28"/>
        <v>3370.9319508316003</v>
      </c>
    </row>
    <row r="57" spans="1:25" x14ac:dyDescent="0.2">
      <c r="A57" s="125">
        <v>20</v>
      </c>
      <c r="B57" s="126">
        <f>Prodiarias!E30/1000</f>
        <v>375.19900000000001</v>
      </c>
      <c r="C57" s="126">
        <f>Prodiarias!O30/1000</f>
        <v>12.153</v>
      </c>
      <c r="D57" s="126" t="s">
        <v>65</v>
      </c>
      <c r="E57" s="126">
        <f>Prodiarias!AF30/1000</f>
        <v>163.84399999999999</v>
      </c>
      <c r="F57" s="126">
        <f>Prodiarias!AP30/1000</f>
        <v>107.462</v>
      </c>
      <c r="G57" s="126" t="s">
        <v>65</v>
      </c>
      <c r="H57" s="126" t="s">
        <v>65</v>
      </c>
      <c r="I57" s="126">
        <f>Prodiarias!BE30</f>
        <v>253.7944</v>
      </c>
      <c r="J57" s="126">
        <f t="shared" si="24"/>
        <v>912.45240000000001</v>
      </c>
      <c r="K57" s="129">
        <f t="shared" si="25"/>
        <v>32.242418006400001</v>
      </c>
      <c r="L57" s="139">
        <f t="shared" si="26"/>
        <v>5738.4131436000007</v>
      </c>
      <c r="N57" s="125">
        <v>20</v>
      </c>
      <c r="O57" s="126">
        <f t="shared" si="27"/>
        <v>300.1592</v>
      </c>
      <c r="P57" s="126">
        <f t="shared" si="20"/>
        <v>6.0765000000000002</v>
      </c>
      <c r="Q57" s="126" t="s">
        <v>65</v>
      </c>
      <c r="R57" s="126">
        <f t="shared" si="13"/>
        <v>51.971316799999997</v>
      </c>
      <c r="S57" s="126">
        <f t="shared" si="14"/>
        <v>85.969600000000014</v>
      </c>
      <c r="T57" s="126" t="s">
        <v>65</v>
      </c>
      <c r="U57" s="126" t="s">
        <v>65</v>
      </c>
      <c r="V57" s="126">
        <f t="shared" si="15"/>
        <v>88.828039999999987</v>
      </c>
      <c r="W57" s="126">
        <f t="shared" si="16"/>
        <v>533.00465680000002</v>
      </c>
      <c r="X57" s="129">
        <f t="shared" si="21"/>
        <v>18.834252552684799</v>
      </c>
      <c r="Y57" s="139">
        <f t="shared" si="28"/>
        <v>3352.0662866151997</v>
      </c>
    </row>
    <row r="58" spans="1:25" x14ac:dyDescent="0.2">
      <c r="A58" s="125">
        <v>21</v>
      </c>
      <c r="B58" s="126">
        <f>Prodiarias!E31/1000</f>
        <v>378.74299999999999</v>
      </c>
      <c r="C58" s="126">
        <f>Prodiarias!O31/1000</f>
        <v>11.326000000000001</v>
      </c>
      <c r="D58" s="126" t="s">
        <v>65</v>
      </c>
      <c r="E58" s="126">
        <f>Prodiarias!AF31/1000</f>
        <v>164.714</v>
      </c>
      <c r="F58" s="126">
        <f>Prodiarias!AP31/1000</f>
        <v>110.39100000000001</v>
      </c>
      <c r="G58" s="126" t="s">
        <v>65</v>
      </c>
      <c r="H58" s="126" t="s">
        <v>65</v>
      </c>
      <c r="I58" s="126">
        <f>Prodiarias!BE31</f>
        <v>254.13399999999999</v>
      </c>
      <c r="J58" s="126">
        <f t="shared" si="24"/>
        <v>919.30799999999999</v>
      </c>
      <c r="K58" s="129">
        <f t="shared" si="25"/>
        <v>32.484667487999999</v>
      </c>
      <c r="L58" s="139">
        <f t="shared" si="26"/>
        <v>5781.5280119999998</v>
      </c>
      <c r="N58" s="125">
        <v>21</v>
      </c>
      <c r="O58" s="126">
        <f t="shared" si="27"/>
        <v>302.99439999999998</v>
      </c>
      <c r="P58" s="126">
        <f t="shared" si="20"/>
        <v>5.6630000000000003</v>
      </c>
      <c r="Q58" s="126" t="s">
        <v>65</v>
      </c>
      <c r="R58" s="126">
        <f t="shared" si="13"/>
        <v>52.247280799999999</v>
      </c>
      <c r="S58" s="126">
        <f t="shared" si="14"/>
        <v>88.31280000000001</v>
      </c>
      <c r="T58" s="126" t="s">
        <v>65</v>
      </c>
      <c r="U58" s="126" t="s">
        <v>65</v>
      </c>
      <c r="V58" s="126">
        <f t="shared" si="15"/>
        <v>88.946899999999985</v>
      </c>
      <c r="W58" s="126">
        <f t="shared" si="16"/>
        <v>538.1643808</v>
      </c>
      <c r="X58" s="129">
        <f t="shared" si="21"/>
        <v>19.016576559948799</v>
      </c>
      <c r="Y58" s="139">
        <f t="shared" si="28"/>
        <v>3384.5157908511997</v>
      </c>
    </row>
    <row r="59" spans="1:25" x14ac:dyDescent="0.2">
      <c r="A59" s="125">
        <v>22</v>
      </c>
      <c r="B59" s="126">
        <f>Prodiarias!E32/1000</f>
        <v>380.32600000000002</v>
      </c>
      <c r="C59" s="126">
        <f>Prodiarias!O32/1000</f>
        <v>11.180999999999999</v>
      </c>
      <c r="D59" s="126" t="s">
        <v>65</v>
      </c>
      <c r="E59" s="126">
        <f>Prodiarias!AF32/1000</f>
        <v>163.41499999999999</v>
      </c>
      <c r="F59" s="126">
        <f>Prodiarias!AP32/1000</f>
        <v>107.477</v>
      </c>
      <c r="G59" s="126" t="s">
        <v>65</v>
      </c>
      <c r="H59" s="126" t="s">
        <v>65</v>
      </c>
      <c r="I59" s="126">
        <f>Prodiarias!BE32</f>
        <v>253.68119999999999</v>
      </c>
      <c r="J59" s="126">
        <f t="shared" si="24"/>
        <v>916.08019999999999</v>
      </c>
      <c r="K59" s="129">
        <f t="shared" si="25"/>
        <v>32.370609947200002</v>
      </c>
      <c r="L59" s="139">
        <f t="shared" si="26"/>
        <v>5761.2283778000001</v>
      </c>
      <c r="N59" s="125">
        <v>22</v>
      </c>
      <c r="O59" s="126">
        <f t="shared" si="27"/>
        <v>304.26080000000002</v>
      </c>
      <c r="P59" s="126">
        <f t="shared" si="20"/>
        <v>5.5904999999999996</v>
      </c>
      <c r="Q59" s="126" t="s">
        <v>65</v>
      </c>
      <c r="R59" s="126">
        <f t="shared" si="13"/>
        <v>51.835237999999997</v>
      </c>
      <c r="S59" s="126">
        <f t="shared" si="14"/>
        <v>85.981600000000014</v>
      </c>
      <c r="T59" s="126" t="s">
        <v>65</v>
      </c>
      <c r="U59" s="126" t="s">
        <v>65</v>
      </c>
      <c r="V59" s="126">
        <f t="shared" si="15"/>
        <v>88.788419999999988</v>
      </c>
      <c r="W59" s="126">
        <f t="shared" si="16"/>
        <v>536.45655800000009</v>
      </c>
      <c r="X59" s="129">
        <f t="shared" si="21"/>
        <v>18.956228933487999</v>
      </c>
      <c r="Y59" s="139">
        <f t="shared" si="28"/>
        <v>3373.775293262001</v>
      </c>
    </row>
    <row r="60" spans="1:25" x14ac:dyDescent="0.2">
      <c r="A60" s="125">
        <v>23</v>
      </c>
      <c r="B60" s="126">
        <f>Prodiarias!E33/1000</f>
        <v>377.96499999999997</v>
      </c>
      <c r="C60" s="126">
        <f>Prodiarias!O33/1000</f>
        <v>11.656000000000001</v>
      </c>
      <c r="D60" s="126" t="s">
        <v>65</v>
      </c>
      <c r="E60" s="126">
        <f>Prodiarias!AF33/1000</f>
        <v>156.56</v>
      </c>
      <c r="F60" s="126">
        <f>Prodiarias!AP33/1000</f>
        <v>108.285</v>
      </c>
      <c r="G60" s="126" t="s">
        <v>65</v>
      </c>
      <c r="H60" s="126" t="s">
        <v>65</v>
      </c>
      <c r="I60" s="126">
        <f>Prodiarias!BE33</f>
        <v>253.11520000000002</v>
      </c>
      <c r="J60" s="126">
        <f t="shared" si="24"/>
        <v>907.58120000000008</v>
      </c>
      <c r="K60" s="129">
        <f t="shared" si="25"/>
        <v>32.070289283199997</v>
      </c>
      <c r="L60" s="139">
        <f t="shared" si="26"/>
        <v>5707.7781668000007</v>
      </c>
      <c r="N60" s="125">
        <v>23</v>
      </c>
      <c r="O60" s="126">
        <f t="shared" si="27"/>
        <v>302.37200000000001</v>
      </c>
      <c r="P60" s="126">
        <f t="shared" si="20"/>
        <v>5.8280000000000003</v>
      </c>
      <c r="Q60" s="126" t="s">
        <v>65</v>
      </c>
      <c r="R60" s="126">
        <f t="shared" si="13"/>
        <v>49.660831999999999</v>
      </c>
      <c r="S60" s="126">
        <f t="shared" si="14"/>
        <v>86.628</v>
      </c>
      <c r="T60" s="126" t="s">
        <v>65</v>
      </c>
      <c r="U60" s="126" t="s">
        <v>65</v>
      </c>
      <c r="V60" s="126">
        <f t="shared" si="15"/>
        <v>88.590320000000006</v>
      </c>
      <c r="W60" s="126">
        <f t="shared" si="16"/>
        <v>533.07915199999991</v>
      </c>
      <c r="X60" s="129">
        <f t="shared" si="21"/>
        <v>18.836884915071995</v>
      </c>
      <c r="Y60" s="139">
        <f t="shared" si="28"/>
        <v>3352.5347869279994</v>
      </c>
    </row>
    <row r="61" spans="1:25" x14ac:dyDescent="0.2">
      <c r="A61" s="125">
        <v>24</v>
      </c>
      <c r="B61" s="126">
        <f>Prodiarias!E34/1000</f>
        <v>378.40899999999999</v>
      </c>
      <c r="C61" s="126">
        <f>Prodiarias!O34/1000</f>
        <v>11.613</v>
      </c>
      <c r="D61" s="126" t="s">
        <v>65</v>
      </c>
      <c r="E61" s="126">
        <f>Prodiarias!AF34/1000</f>
        <v>156.38399999999999</v>
      </c>
      <c r="F61" s="126">
        <f>Prodiarias!AP34/1000</f>
        <v>108.137</v>
      </c>
      <c r="G61" s="126" t="s">
        <v>65</v>
      </c>
      <c r="H61" s="126" t="s">
        <v>65</v>
      </c>
      <c r="I61" s="126">
        <f>Prodiarias!BE34</f>
        <v>252.29449999999994</v>
      </c>
      <c r="J61" s="126">
        <f t="shared" si="24"/>
        <v>906.83749999999986</v>
      </c>
      <c r="K61" s="129">
        <f t="shared" si="25"/>
        <v>32.044009899999992</v>
      </c>
      <c r="L61" s="139">
        <f t="shared" si="26"/>
        <v>5703.1010374999987</v>
      </c>
      <c r="N61" s="125">
        <v>24</v>
      </c>
      <c r="O61" s="126">
        <f t="shared" si="27"/>
        <v>302.72719999999998</v>
      </c>
      <c r="P61" s="126">
        <f t="shared" si="20"/>
        <v>5.8064999999999998</v>
      </c>
      <c r="Q61" s="126" t="s">
        <v>65</v>
      </c>
      <c r="R61" s="126">
        <f t="shared" si="13"/>
        <v>49.605004799999996</v>
      </c>
      <c r="S61" s="126">
        <f t="shared" si="14"/>
        <v>86.509600000000006</v>
      </c>
      <c r="T61" s="126" t="s">
        <v>65</v>
      </c>
      <c r="U61" s="126" t="s">
        <v>65</v>
      </c>
      <c r="V61" s="126">
        <f t="shared" si="15"/>
        <v>88.303074999999978</v>
      </c>
      <c r="W61" s="126">
        <f t="shared" si="16"/>
        <v>532.95137980000004</v>
      </c>
      <c r="X61" s="129">
        <f t="shared" si="21"/>
        <v>18.832369956612801</v>
      </c>
      <c r="Y61" s="139">
        <f t="shared" si="28"/>
        <v>3351.7312275622003</v>
      </c>
    </row>
    <row r="62" spans="1:25" x14ac:dyDescent="0.2">
      <c r="A62" s="125">
        <v>25</v>
      </c>
      <c r="B62" s="126">
        <f>Prodiarias!E35/1000</f>
        <v>369.44499999999999</v>
      </c>
      <c r="C62" s="126">
        <f>Prodiarias!O35/1000</f>
        <v>10.816000000000001</v>
      </c>
      <c r="D62" s="126" t="s">
        <v>65</v>
      </c>
      <c r="E62" s="126">
        <f>Prodiarias!AF35/1000</f>
        <v>156.69900000000001</v>
      </c>
      <c r="F62" s="126">
        <f>Prodiarias!AP35/1000</f>
        <v>108.205</v>
      </c>
      <c r="G62" s="126" t="s">
        <v>65</v>
      </c>
      <c r="H62" s="126" t="s">
        <v>65</v>
      </c>
      <c r="I62" s="126">
        <f>Prodiarias!BE35</f>
        <v>252.35109999999997</v>
      </c>
      <c r="J62" s="126">
        <f t="shared" si="24"/>
        <v>897.51610000000005</v>
      </c>
      <c r="K62" s="129">
        <f t="shared" si="25"/>
        <v>31.714628909600002</v>
      </c>
      <c r="L62" s="139">
        <f t="shared" si="26"/>
        <v>5644.4787529000005</v>
      </c>
      <c r="N62" s="125">
        <v>25</v>
      </c>
      <c r="O62" s="126">
        <f t="shared" si="27"/>
        <v>295.55599999999998</v>
      </c>
      <c r="P62" s="126">
        <f t="shared" si="20"/>
        <v>5.4080000000000004</v>
      </c>
      <c r="Q62" s="126" t="s">
        <v>65</v>
      </c>
      <c r="R62" s="126">
        <f t="shared" si="13"/>
        <v>49.704922799999999</v>
      </c>
      <c r="S62" s="126">
        <f t="shared" si="14"/>
        <v>86.564000000000007</v>
      </c>
      <c r="T62" s="126" t="s">
        <v>65</v>
      </c>
      <c r="U62" s="126" t="s">
        <v>65</v>
      </c>
      <c r="V62" s="126">
        <f t="shared" si="15"/>
        <v>88.322884999999985</v>
      </c>
      <c r="W62" s="126">
        <f t="shared" si="16"/>
        <v>525.55580780000003</v>
      </c>
      <c r="X62" s="129">
        <f t="shared" si="21"/>
        <v>18.5710400244208</v>
      </c>
      <c r="Y62" s="139">
        <f t="shared" si="28"/>
        <v>3305.2204752541998</v>
      </c>
    </row>
    <row r="63" spans="1:25" x14ac:dyDescent="0.2">
      <c r="A63" s="125">
        <v>26</v>
      </c>
      <c r="B63" s="126">
        <f>Prodiarias!E36/1000</f>
        <v>375.78800000000001</v>
      </c>
      <c r="C63" s="126">
        <f>Prodiarias!O36/1000</f>
        <v>10.47</v>
      </c>
      <c r="D63" s="126" t="s">
        <v>65</v>
      </c>
      <c r="E63" s="126">
        <f>Prodiarias!AF36/1000</f>
        <v>160.785</v>
      </c>
      <c r="F63" s="126">
        <f>Prodiarias!AP36/1000</f>
        <v>105.673</v>
      </c>
      <c r="G63" s="126" t="s">
        <v>65</v>
      </c>
      <c r="H63" s="126" t="s">
        <v>65</v>
      </c>
      <c r="I63" s="126">
        <f>Prodiarias!BE36</f>
        <v>252.57749999999999</v>
      </c>
      <c r="J63" s="126">
        <f t="shared" si="24"/>
        <v>905.29349999999999</v>
      </c>
      <c r="K63" s="129">
        <f t="shared" si="25"/>
        <v>31.989451116000001</v>
      </c>
      <c r="L63" s="139">
        <f t="shared" si="26"/>
        <v>5693.3908215000001</v>
      </c>
      <c r="N63" s="125">
        <v>26</v>
      </c>
      <c r="O63" s="126">
        <f t="shared" si="27"/>
        <v>300.63040000000001</v>
      </c>
      <c r="P63" s="126">
        <f t="shared" si="20"/>
        <v>5.2350000000000003</v>
      </c>
      <c r="Q63" s="126" t="s">
        <v>65</v>
      </c>
      <c r="R63" s="126">
        <f t="shared" si="13"/>
        <v>51.001001999999993</v>
      </c>
      <c r="S63" s="126">
        <f t="shared" si="14"/>
        <v>84.53840000000001</v>
      </c>
      <c r="T63" s="126" t="s">
        <v>65</v>
      </c>
      <c r="U63" s="126" t="s">
        <v>65</v>
      </c>
      <c r="V63" s="126">
        <f t="shared" si="15"/>
        <v>88.402124999999984</v>
      </c>
      <c r="W63" s="126">
        <f t="shared" si="16"/>
        <v>529.80692699999997</v>
      </c>
      <c r="X63" s="129">
        <f t="shared" si="21"/>
        <v>18.721257572471998</v>
      </c>
      <c r="Y63" s="139">
        <f t="shared" si="28"/>
        <v>3331.9557639029999</v>
      </c>
    </row>
    <row r="64" spans="1:25" x14ac:dyDescent="0.2">
      <c r="A64" s="125">
        <v>27</v>
      </c>
      <c r="B64" s="126">
        <f>Prodiarias!E37/1000</f>
        <v>371.66199999999998</v>
      </c>
      <c r="C64" s="126">
        <f>Prodiarias!O37/1000</f>
        <v>9.7680000000000007</v>
      </c>
      <c r="D64" s="126" t="s">
        <v>65</v>
      </c>
      <c r="E64" s="126">
        <f>Prodiarias!AF37/1000</f>
        <v>166.52600000000001</v>
      </c>
      <c r="F64" s="126">
        <f>Prodiarias!AP37/1000</f>
        <v>105.767</v>
      </c>
      <c r="G64" s="126" t="s">
        <v>65</v>
      </c>
      <c r="H64" s="126" t="s">
        <v>65</v>
      </c>
      <c r="I64" s="126">
        <f>Prodiarias!BE37</f>
        <v>252.97369999999998</v>
      </c>
      <c r="J64" s="126">
        <f t="shared" si="24"/>
        <v>906.69669999999996</v>
      </c>
      <c r="K64" s="129">
        <f t="shared" si="25"/>
        <v>32.0390345912</v>
      </c>
      <c r="L64" s="139">
        <f t="shared" si="26"/>
        <v>5702.215546299999</v>
      </c>
      <c r="N64" s="125">
        <v>27</v>
      </c>
      <c r="O64" s="126">
        <f t="shared" si="27"/>
        <v>297.32959999999997</v>
      </c>
      <c r="P64" s="126">
        <f t="shared" si="20"/>
        <v>4.8840000000000003</v>
      </c>
      <c r="Q64" s="126" t="s">
        <v>65</v>
      </c>
      <c r="R64" s="126">
        <f t="shared" si="13"/>
        <v>52.8220472</v>
      </c>
      <c r="S64" s="126">
        <f t="shared" si="14"/>
        <v>84.613600000000005</v>
      </c>
      <c r="T64" s="126" t="s">
        <v>65</v>
      </c>
      <c r="U64" s="126" t="s">
        <v>65</v>
      </c>
      <c r="V64" s="126">
        <f t="shared" si="15"/>
        <v>88.540794999999989</v>
      </c>
      <c r="W64" s="126">
        <f t="shared" si="16"/>
        <v>528.19004219999999</v>
      </c>
      <c r="X64" s="129">
        <f t="shared" si="21"/>
        <v>18.664123331179198</v>
      </c>
      <c r="Y64" s="139">
        <f t="shared" si="28"/>
        <v>3321.7871753957997</v>
      </c>
    </row>
    <row r="65" spans="1:25" x14ac:dyDescent="0.2">
      <c r="A65" s="125">
        <v>28</v>
      </c>
      <c r="B65" s="126">
        <f>Prodiarias!E38/1000</f>
        <v>384.70299999999997</v>
      </c>
      <c r="C65" s="126">
        <f>Prodiarias!O38/1000</f>
        <v>9.4290000000000003</v>
      </c>
      <c r="D65" s="126" t="s">
        <v>65</v>
      </c>
      <c r="E65" s="126">
        <f>Prodiarias!AF38/1000</f>
        <v>169.108</v>
      </c>
      <c r="F65" s="126">
        <f>Prodiarias!AP38/1000</f>
        <v>106.441</v>
      </c>
      <c r="G65" s="126" t="s">
        <v>65</v>
      </c>
      <c r="H65" s="126" t="s">
        <v>65</v>
      </c>
      <c r="I65" s="126">
        <f>Prodiarias!BE38</f>
        <v>252.60579999999999</v>
      </c>
      <c r="J65" s="126">
        <f t="shared" si="24"/>
        <v>922.28680000000008</v>
      </c>
      <c r="K65" s="129">
        <f t="shared" si="25"/>
        <v>32.5899263648</v>
      </c>
      <c r="L65" s="139">
        <f t="shared" si="26"/>
        <v>5800.2616852000001</v>
      </c>
      <c r="N65" s="125">
        <v>28</v>
      </c>
      <c r="O65" s="126">
        <f t="shared" si="27"/>
        <v>307.76240000000001</v>
      </c>
      <c r="P65" s="126">
        <f t="shared" si="20"/>
        <v>4.7145000000000001</v>
      </c>
      <c r="Q65" s="126" t="s">
        <v>65</v>
      </c>
      <c r="R65" s="126">
        <f t="shared" si="13"/>
        <v>53.641057599999996</v>
      </c>
      <c r="S65" s="126">
        <f t="shared" si="14"/>
        <v>85.152800000000013</v>
      </c>
      <c r="T65" s="126" t="s">
        <v>65</v>
      </c>
      <c r="U65" s="126" t="s">
        <v>65</v>
      </c>
      <c r="V65" s="126">
        <f t="shared" si="15"/>
        <v>88.412029999999987</v>
      </c>
      <c r="W65" s="126">
        <f t="shared" si="16"/>
        <v>539.68278759999998</v>
      </c>
      <c r="X65" s="129">
        <f t="shared" si="21"/>
        <v>19.0702309826336</v>
      </c>
      <c r="Y65" s="139">
        <f t="shared" si="28"/>
        <v>3394.0650512163998</v>
      </c>
    </row>
    <row r="66" spans="1:25" x14ac:dyDescent="0.2">
      <c r="A66" s="125">
        <v>29</v>
      </c>
      <c r="B66" s="126">
        <f>Prodiarias!E39/1000</f>
        <v>379.70100000000002</v>
      </c>
      <c r="C66" s="126">
        <f>Prodiarias!O39/1000</f>
        <v>8.2720000000000002</v>
      </c>
      <c r="D66" s="126" t="s">
        <v>65</v>
      </c>
      <c r="E66" s="126">
        <f>Prodiarias!AF39/1000</f>
        <v>159.83199999999999</v>
      </c>
      <c r="F66" s="126">
        <f>Prodiarias!AP39/1000</f>
        <v>106.012</v>
      </c>
      <c r="G66" s="126" t="s">
        <v>65</v>
      </c>
      <c r="H66" s="126" t="s">
        <v>65</v>
      </c>
      <c r="I66" s="126">
        <f>Prodiarias!BE39</f>
        <v>250.39840000000001</v>
      </c>
      <c r="J66" s="126">
        <f t="shared" si="24"/>
        <v>904.21540000000005</v>
      </c>
      <c r="K66" s="129">
        <f t="shared" si="25"/>
        <v>31.951355374400002</v>
      </c>
      <c r="L66" s="139">
        <f t="shared" si="26"/>
        <v>5686.6106505999996</v>
      </c>
      <c r="N66" s="125">
        <v>29</v>
      </c>
      <c r="O66" s="126">
        <f t="shared" si="27"/>
        <v>303.76080000000002</v>
      </c>
      <c r="P66" s="126">
        <f t="shared" si="20"/>
        <v>4.1360000000000001</v>
      </c>
      <c r="Q66" s="126" t="s">
        <v>65</v>
      </c>
      <c r="R66" s="126">
        <f t="shared" si="13"/>
        <v>50.698710399999996</v>
      </c>
      <c r="S66" s="126">
        <f t="shared" si="14"/>
        <v>84.809600000000003</v>
      </c>
      <c r="T66" s="126" t="s">
        <v>65</v>
      </c>
      <c r="U66" s="126" t="s">
        <v>65</v>
      </c>
      <c r="V66" s="126">
        <f t="shared" si="15"/>
        <v>87.639439999999993</v>
      </c>
      <c r="W66" s="126">
        <f t="shared" si="16"/>
        <v>531.04455040000005</v>
      </c>
      <c r="X66" s="129">
        <f t="shared" si="21"/>
        <v>18.764990232934402</v>
      </c>
      <c r="Y66" s="139">
        <f t="shared" si="28"/>
        <v>3339.7391774656007</v>
      </c>
    </row>
    <row r="67" spans="1:25" x14ac:dyDescent="0.2">
      <c r="A67" s="125">
        <v>30</v>
      </c>
      <c r="B67" s="126">
        <f>Prodiarias!E40/1000</f>
        <v>370.90800000000002</v>
      </c>
      <c r="C67" s="126">
        <f>Prodiarias!O40/1000</f>
        <v>6.8369999999999997</v>
      </c>
      <c r="D67" s="126" t="s">
        <v>65</v>
      </c>
      <c r="E67" s="126">
        <f>Prodiarias!AF40/1000</f>
        <v>158.50200000000001</v>
      </c>
      <c r="F67" s="126">
        <f>Prodiarias!AP40/1000</f>
        <v>105.741</v>
      </c>
      <c r="G67" s="126" t="s">
        <v>65</v>
      </c>
      <c r="H67" s="126" t="s">
        <v>65</v>
      </c>
      <c r="I67" s="126">
        <f>Prodiarias!BE40</f>
        <v>252.26619999999994</v>
      </c>
      <c r="J67" s="126">
        <f t="shared" si="24"/>
        <v>894.25419999999997</v>
      </c>
      <c r="K67" s="129">
        <f t="shared" si="25"/>
        <v>31.599366411199998</v>
      </c>
      <c r="L67" s="139">
        <f t="shared" si="26"/>
        <v>5623.9646638000004</v>
      </c>
      <c r="N67" s="125">
        <v>30</v>
      </c>
      <c r="O67" s="126">
        <f t="shared" si="27"/>
        <v>296.72640000000001</v>
      </c>
      <c r="P67" s="126">
        <f t="shared" si="20"/>
        <v>3.4184999999999999</v>
      </c>
      <c r="Q67" s="126" t="s">
        <v>65</v>
      </c>
      <c r="R67" s="126">
        <f t="shared" si="13"/>
        <v>50.276834399999998</v>
      </c>
      <c r="S67" s="126">
        <f t="shared" si="14"/>
        <v>84.592800000000011</v>
      </c>
      <c r="T67" s="126" t="s">
        <v>65</v>
      </c>
      <c r="U67" s="126" t="s">
        <v>65</v>
      </c>
      <c r="V67" s="126">
        <f t="shared" si="15"/>
        <v>88.293169999999975</v>
      </c>
      <c r="W67" s="126">
        <f t="shared" si="16"/>
        <v>523.30770439999992</v>
      </c>
      <c r="X67" s="129">
        <f t="shared" si="21"/>
        <v>18.491601042678397</v>
      </c>
      <c r="Y67" s="139">
        <f t="shared" si="28"/>
        <v>3291.0821529716</v>
      </c>
    </row>
    <row r="68" spans="1:25" ht="10.5" thickBot="1" x14ac:dyDescent="0.25">
      <c r="A68" s="130">
        <v>31</v>
      </c>
      <c r="B68" s="131">
        <f>Prodiarias!E41/1000</f>
        <v>379.87</v>
      </c>
      <c r="C68" s="131">
        <f>Prodiarias!O41/1000</f>
        <v>6.468</v>
      </c>
      <c r="D68" s="131" t="s">
        <v>65</v>
      </c>
      <c r="E68" s="131">
        <f>Prodiarias!AF41/1000</f>
        <v>158.32300000000001</v>
      </c>
      <c r="F68" s="131">
        <f>Prodiarias!AP41/1000</f>
        <v>104.482</v>
      </c>
      <c r="G68" s="131" t="s">
        <v>65</v>
      </c>
      <c r="H68" s="131" t="s">
        <v>65</v>
      </c>
      <c r="I68" s="131">
        <f>Prodiarias!BE41</f>
        <v>252.20959999999999</v>
      </c>
      <c r="J68" s="131">
        <f>SUM(B68:I68)</f>
        <v>901.35260000000005</v>
      </c>
      <c r="K68" s="136">
        <f>J68*35.336/1000</f>
        <v>31.850195473599999</v>
      </c>
      <c r="L68" s="140">
        <f>J68/1000*6289</f>
        <v>5668.6065014000005</v>
      </c>
      <c r="N68" s="130">
        <v>31</v>
      </c>
      <c r="O68" s="131">
        <f>B68*0.8</f>
        <v>303.89600000000002</v>
      </c>
      <c r="P68" s="131">
        <f t="shared" si="20"/>
        <v>3.234</v>
      </c>
      <c r="Q68" s="131" t="s">
        <v>65</v>
      </c>
      <c r="R68" s="131">
        <f t="shared" si="13"/>
        <v>50.220055600000002</v>
      </c>
      <c r="S68" s="131">
        <f t="shared" si="14"/>
        <v>83.585599999999999</v>
      </c>
      <c r="T68" s="131" t="s">
        <v>65</v>
      </c>
      <c r="U68" s="131" t="s">
        <v>65</v>
      </c>
      <c r="V68" s="131">
        <f t="shared" si="15"/>
        <v>88.273359999999997</v>
      </c>
      <c r="W68" s="131">
        <f t="shared" si="16"/>
        <v>529.20901560000004</v>
      </c>
      <c r="X68" s="136">
        <f>W68*35.336/1000</f>
        <v>18.700129775241599</v>
      </c>
      <c r="Y68" s="140">
        <f>W68/1000*6289</f>
        <v>3328.1954991083999</v>
      </c>
    </row>
    <row r="70" spans="1:25" ht="21" customHeight="1" x14ac:dyDescent="0.25">
      <c r="E70" s="409" t="s">
        <v>86</v>
      </c>
      <c r="F70" s="410"/>
      <c r="G70" s="410"/>
      <c r="H70" s="411"/>
      <c r="I70" s="155" t="str">
        <f>D1</f>
        <v>Marzo 2021</v>
      </c>
      <c r="J70" s="156"/>
      <c r="Q70" s="409" t="s">
        <v>87</v>
      </c>
      <c r="R70" s="410"/>
      <c r="S70" s="410"/>
      <c r="T70" s="411"/>
      <c r="U70" s="155" t="str">
        <f>D1</f>
        <v>Marzo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14614.968171919225</v>
      </c>
      <c r="G72" s="151">
        <f>L38</f>
        <v>5818.4293483999991</v>
      </c>
      <c r="H72" s="153">
        <f>F72+G72</f>
        <v>20433.397520319224</v>
      </c>
      <c r="I72" s="152">
        <f>H72</f>
        <v>20433.397520319224</v>
      </c>
      <c r="J72" s="146">
        <f t="shared" ref="J72:J84" si="29">IF(F72=0,"",I72/E72)</f>
        <v>20433.397520319224</v>
      </c>
      <c r="Q72" s="126">
        <v>1</v>
      </c>
      <c r="R72" s="144">
        <f t="shared" ref="R72:R84" si="30">X3</f>
        <v>13278.324186509781</v>
      </c>
      <c r="S72" s="151">
        <f t="shared" ref="S72:S84" si="31">Y38</f>
        <v>3408.8823075252008</v>
      </c>
      <c r="T72" s="153">
        <f t="shared" ref="T72:T84" si="32">R72+S72</f>
        <v>16687.206494034981</v>
      </c>
      <c r="U72" s="152">
        <f>T72</f>
        <v>16687.206494034981</v>
      </c>
      <c r="V72" s="146">
        <f t="shared" ref="V72:V84" si="33">IF(R72=0,"",U72/Q72)</f>
        <v>16687.206494034981</v>
      </c>
    </row>
    <row r="73" spans="1:25" ht="14.15" customHeight="1" x14ac:dyDescent="0.2">
      <c r="E73" s="126">
        <v>2</v>
      </c>
      <c r="F73" s="144">
        <f t="shared" ref="F73:F84" si="34">K4</f>
        <v>14177.755111146447</v>
      </c>
      <c r="G73" s="151">
        <f t="shared" ref="G73:G84" si="35">L39</f>
        <v>5858.3494047999993</v>
      </c>
      <c r="H73" s="153">
        <f t="shared" ref="H73:H84" si="36">F73+G73</f>
        <v>20036.104515946448</v>
      </c>
      <c r="I73" s="152">
        <f t="shared" ref="I73:I84" si="37">H73+I72</f>
        <v>40469.502036265672</v>
      </c>
      <c r="J73" s="146">
        <f t="shared" si="29"/>
        <v>20234.751018132836</v>
      </c>
      <c r="Q73" s="126">
        <v>2</v>
      </c>
      <c r="R73" s="144">
        <f t="shared" si="30"/>
        <v>12920.082078804264</v>
      </c>
      <c r="S73" s="151">
        <f t="shared" si="31"/>
        <v>3440.3696928695999</v>
      </c>
      <c r="T73" s="153">
        <f t="shared" si="32"/>
        <v>16360.451771673863</v>
      </c>
      <c r="U73" s="152">
        <f t="shared" ref="U73:U84" si="38">T73+U72</f>
        <v>33047.658265708844</v>
      </c>
      <c r="V73" s="146">
        <f t="shared" si="33"/>
        <v>16523.829132854422</v>
      </c>
    </row>
    <row r="74" spans="1:25" ht="14.15" customHeight="1" x14ac:dyDescent="0.2">
      <c r="E74" s="126">
        <v>3</v>
      </c>
      <c r="F74" s="144">
        <f t="shared" si="34"/>
        <v>13513.906167021783</v>
      </c>
      <c r="G74" s="151">
        <f t="shared" si="35"/>
        <v>5860.7763298999998</v>
      </c>
      <c r="H74" s="153">
        <f t="shared" si="36"/>
        <v>19374.682496921785</v>
      </c>
      <c r="I74" s="152">
        <f t="shared" si="37"/>
        <v>59844.184533187457</v>
      </c>
      <c r="J74" s="146">
        <f t="shared" si="29"/>
        <v>19948.061511062486</v>
      </c>
      <c r="Q74" s="126">
        <v>3</v>
      </c>
      <c r="R74" s="144">
        <f t="shared" si="30"/>
        <v>12388.713198715217</v>
      </c>
      <c r="S74" s="151">
        <f t="shared" si="31"/>
        <v>3452.2942242622007</v>
      </c>
      <c r="T74" s="153">
        <f t="shared" si="32"/>
        <v>15841.007422977418</v>
      </c>
      <c r="U74" s="152">
        <f t="shared" si="38"/>
        <v>48888.665688686262</v>
      </c>
      <c r="V74" s="146">
        <f t="shared" si="33"/>
        <v>16296.221896228753</v>
      </c>
    </row>
    <row r="75" spans="1:25" ht="14.15" customHeight="1" x14ac:dyDescent="0.2">
      <c r="E75" s="126">
        <v>4</v>
      </c>
      <c r="F75" s="144">
        <f t="shared" si="34"/>
        <v>14819.779971823822</v>
      </c>
      <c r="G75" s="151">
        <f t="shared" si="35"/>
        <v>5897.0242392</v>
      </c>
      <c r="H75" s="153">
        <f t="shared" si="36"/>
        <v>20716.804211023824</v>
      </c>
      <c r="I75" s="152">
        <f t="shared" si="37"/>
        <v>80560.988744211281</v>
      </c>
      <c r="J75" s="146">
        <f t="shared" si="29"/>
        <v>20140.24718605282</v>
      </c>
      <c r="Q75" s="126">
        <v>4</v>
      </c>
      <c r="R75" s="144">
        <f t="shared" si="30"/>
        <v>13427.409045864208</v>
      </c>
      <c r="S75" s="151">
        <f t="shared" si="31"/>
        <v>3484.1550919339998</v>
      </c>
      <c r="T75" s="153">
        <f t="shared" si="32"/>
        <v>16911.564137798207</v>
      </c>
      <c r="U75" s="152">
        <f t="shared" si="38"/>
        <v>65800.229826484472</v>
      </c>
      <c r="V75" s="146">
        <f t="shared" si="33"/>
        <v>16450.057456621118</v>
      </c>
    </row>
    <row r="76" spans="1:25" ht="14.15" customHeight="1" x14ac:dyDescent="0.2">
      <c r="E76" s="126">
        <v>5</v>
      </c>
      <c r="F76" s="144">
        <f t="shared" si="34"/>
        <v>13622.141612529815</v>
      </c>
      <c r="G76" s="151">
        <f t="shared" si="35"/>
        <v>5810.7322413000002</v>
      </c>
      <c r="H76" s="153">
        <f t="shared" si="36"/>
        <v>19432.873853829813</v>
      </c>
      <c r="I76" s="152">
        <f t="shared" si="37"/>
        <v>99993.862598041102</v>
      </c>
      <c r="J76" s="146">
        <f t="shared" si="29"/>
        <v>19998.772519608221</v>
      </c>
      <c r="Q76" s="126">
        <v>5</v>
      </c>
      <c r="R76" s="144">
        <f t="shared" si="30"/>
        <v>12366.625780658293</v>
      </c>
      <c r="S76" s="151">
        <f t="shared" si="31"/>
        <v>3436.5536521918007</v>
      </c>
      <c r="T76" s="153">
        <f t="shared" si="32"/>
        <v>15803.179432850093</v>
      </c>
      <c r="U76" s="152">
        <f t="shared" si="38"/>
        <v>81603.40925933457</v>
      </c>
      <c r="V76" s="146">
        <f t="shared" si="33"/>
        <v>16320.681851866913</v>
      </c>
    </row>
    <row r="77" spans="1:25" ht="14.15" customHeight="1" x14ac:dyDescent="0.2">
      <c r="E77" s="126">
        <v>6</v>
      </c>
      <c r="F77" s="144">
        <f t="shared" si="34"/>
        <v>13968.801057592622</v>
      </c>
      <c r="G77" s="151">
        <f t="shared" si="35"/>
        <v>5731.5499578999998</v>
      </c>
      <c r="H77" s="153">
        <f t="shared" si="36"/>
        <v>19700.351015492623</v>
      </c>
      <c r="I77" s="152">
        <f t="shared" si="37"/>
        <v>119694.21361353372</v>
      </c>
      <c r="J77" s="146">
        <f t="shared" si="29"/>
        <v>19949.035602255619</v>
      </c>
      <c r="Q77" s="126">
        <v>6</v>
      </c>
      <c r="R77" s="144">
        <f t="shared" si="30"/>
        <v>12649.320365107331</v>
      </c>
      <c r="S77" s="151">
        <f t="shared" si="31"/>
        <v>3379.2858244905992</v>
      </c>
      <c r="T77" s="153">
        <f t="shared" si="32"/>
        <v>16028.606189597929</v>
      </c>
      <c r="U77" s="152">
        <f t="shared" si="38"/>
        <v>97632.015448932507</v>
      </c>
      <c r="V77" s="146">
        <f t="shared" si="33"/>
        <v>16272.002574822085</v>
      </c>
    </row>
    <row r="78" spans="1:25" ht="14.15" customHeight="1" x14ac:dyDescent="0.2">
      <c r="E78" s="126">
        <v>7</v>
      </c>
      <c r="F78" s="144">
        <f t="shared" si="34"/>
        <v>14415.8398469073</v>
      </c>
      <c r="G78" s="151">
        <f t="shared" si="35"/>
        <v>5704.5311561000008</v>
      </c>
      <c r="H78" s="153">
        <f t="shared" si="36"/>
        <v>20120.371003007302</v>
      </c>
      <c r="I78" s="152">
        <f t="shared" si="37"/>
        <v>139814.58461654102</v>
      </c>
      <c r="J78" s="146">
        <f t="shared" si="29"/>
        <v>19973.512088077288</v>
      </c>
      <c r="Q78" s="126">
        <v>7</v>
      </c>
      <c r="R78" s="144">
        <f t="shared" si="30"/>
        <v>13107.013914860867</v>
      </c>
      <c r="S78" s="151">
        <f t="shared" si="31"/>
        <v>3364.0716995789994</v>
      </c>
      <c r="T78" s="153">
        <f t="shared" si="32"/>
        <v>16471.085614439868</v>
      </c>
      <c r="U78" s="152">
        <f t="shared" si="38"/>
        <v>114103.10106337238</v>
      </c>
      <c r="V78" s="146">
        <f t="shared" si="33"/>
        <v>16300.443009053197</v>
      </c>
    </row>
    <row r="79" spans="1:25" ht="14.15" customHeight="1" x14ac:dyDescent="0.2">
      <c r="E79" s="126">
        <v>8</v>
      </c>
      <c r="F79" s="144">
        <f t="shared" si="34"/>
        <v>14417.253291270474</v>
      </c>
      <c r="G79" s="151">
        <f t="shared" si="35"/>
        <v>5750.0710629000005</v>
      </c>
      <c r="H79" s="153">
        <f t="shared" si="36"/>
        <v>20167.324354170472</v>
      </c>
      <c r="I79" s="152">
        <f t="shared" si="37"/>
        <v>159981.90897071149</v>
      </c>
      <c r="J79" s="146">
        <f t="shared" si="29"/>
        <v>19997.738621338936</v>
      </c>
      <c r="Q79" s="126">
        <v>8</v>
      </c>
      <c r="R79" s="144">
        <f t="shared" si="30"/>
        <v>13111.251737548102</v>
      </c>
      <c r="S79" s="151">
        <f t="shared" si="31"/>
        <v>3401.5290892342009</v>
      </c>
      <c r="T79" s="153">
        <f t="shared" si="32"/>
        <v>16512.780826782302</v>
      </c>
      <c r="U79" s="152">
        <f t="shared" si="38"/>
        <v>130615.88189015468</v>
      </c>
      <c r="V79" s="146">
        <f t="shared" si="33"/>
        <v>16326.985236269335</v>
      </c>
    </row>
    <row r="80" spans="1:25" ht="14.15" customHeight="1" x14ac:dyDescent="0.2">
      <c r="E80" s="126">
        <v>9</v>
      </c>
      <c r="F80" s="144">
        <f t="shared" si="34"/>
        <v>14615.060779201782</v>
      </c>
      <c r="G80" s="151">
        <f t="shared" si="35"/>
        <v>5712.6439660999995</v>
      </c>
      <c r="H80" s="153">
        <f t="shared" si="36"/>
        <v>20327.70474530178</v>
      </c>
      <c r="I80" s="152">
        <f t="shared" si="37"/>
        <v>180309.61371601326</v>
      </c>
      <c r="J80" s="146">
        <f t="shared" si="29"/>
        <v>20034.401524001474</v>
      </c>
      <c r="Q80" s="126">
        <v>9</v>
      </c>
      <c r="R80" s="144">
        <f t="shared" si="30"/>
        <v>13267.824266166323</v>
      </c>
      <c r="S80" s="151">
        <f t="shared" si="31"/>
        <v>3351.5276299918</v>
      </c>
      <c r="T80" s="153">
        <f t="shared" si="32"/>
        <v>16619.351896158121</v>
      </c>
      <c r="U80" s="152">
        <f t="shared" si="38"/>
        <v>147235.23378631281</v>
      </c>
      <c r="V80" s="146">
        <f t="shared" si="33"/>
        <v>16359.470420701422</v>
      </c>
    </row>
    <row r="81" spans="5:22" ht="14.15" customHeight="1" x14ac:dyDescent="0.2">
      <c r="E81" s="126">
        <v>10</v>
      </c>
      <c r="F81" s="144">
        <f t="shared" si="34"/>
        <v>14308.451437494037</v>
      </c>
      <c r="G81" s="151">
        <f t="shared" si="35"/>
        <v>5766.2256172000007</v>
      </c>
      <c r="H81" s="153">
        <f t="shared" si="36"/>
        <v>20074.677054694039</v>
      </c>
      <c r="I81" s="152">
        <f t="shared" si="37"/>
        <v>200384.2907707073</v>
      </c>
      <c r="J81" s="146">
        <f t="shared" si="29"/>
        <v>20038.42907707073</v>
      </c>
      <c r="Q81" s="126">
        <v>10</v>
      </c>
      <c r="R81" s="144">
        <f t="shared" si="30"/>
        <v>13022.985150249642</v>
      </c>
      <c r="S81" s="151">
        <f t="shared" si="31"/>
        <v>3391.8307305148005</v>
      </c>
      <c r="T81" s="153">
        <f t="shared" si="32"/>
        <v>16414.815880764443</v>
      </c>
      <c r="U81" s="152">
        <f t="shared" si="38"/>
        <v>163650.04966707726</v>
      </c>
      <c r="V81" s="146">
        <f t="shared" si="33"/>
        <v>16365.004966707726</v>
      </c>
    </row>
    <row r="82" spans="5:22" ht="14.15" customHeight="1" x14ac:dyDescent="0.2">
      <c r="E82" s="126">
        <v>11</v>
      </c>
      <c r="F82" s="144">
        <f t="shared" si="34"/>
        <v>14121.562591827002</v>
      </c>
      <c r="G82" s="151">
        <f t="shared" si="35"/>
        <v>5783.8895315</v>
      </c>
      <c r="H82" s="153">
        <f t="shared" si="36"/>
        <v>19905.452123327002</v>
      </c>
      <c r="I82" s="152">
        <f t="shared" si="37"/>
        <v>220289.74289403431</v>
      </c>
      <c r="J82" s="146">
        <f t="shared" si="29"/>
        <v>20026.340263094029</v>
      </c>
      <c r="Q82" s="126">
        <v>11</v>
      </c>
      <c r="R82" s="144">
        <f t="shared" si="30"/>
        <v>12800.055711114645</v>
      </c>
      <c r="S82" s="151">
        <f t="shared" si="31"/>
        <v>3404.9760347910001</v>
      </c>
      <c r="T82" s="153">
        <f t="shared" si="32"/>
        <v>16205.031745905644</v>
      </c>
      <c r="U82" s="152">
        <f t="shared" si="38"/>
        <v>179855.08141298289</v>
      </c>
      <c r="V82" s="146">
        <f t="shared" si="33"/>
        <v>16350.461946634809</v>
      </c>
    </row>
    <row r="83" spans="5:22" ht="14.15" customHeight="1" x14ac:dyDescent="0.2">
      <c r="E83" s="126">
        <v>12</v>
      </c>
      <c r="F83" s="144">
        <f t="shared" si="34"/>
        <v>14128.969227222135</v>
      </c>
      <c r="G83" s="151">
        <f t="shared" si="35"/>
        <v>5787.9717213999993</v>
      </c>
      <c r="H83" s="153">
        <f t="shared" si="36"/>
        <v>19916.940948622134</v>
      </c>
      <c r="I83" s="152">
        <f t="shared" si="37"/>
        <v>240206.68384265644</v>
      </c>
      <c r="J83" s="146">
        <f t="shared" si="29"/>
        <v>20017.223653554702</v>
      </c>
      <c r="Q83" s="126">
        <v>12</v>
      </c>
      <c r="R83" s="144">
        <f t="shared" si="30"/>
        <v>12858.279569279695</v>
      </c>
      <c r="S83" s="151">
        <f t="shared" si="31"/>
        <v>3407.0366168364003</v>
      </c>
      <c r="T83" s="153">
        <f t="shared" si="32"/>
        <v>16265.316186116095</v>
      </c>
      <c r="U83" s="152">
        <f t="shared" si="38"/>
        <v>196120.397599099</v>
      </c>
      <c r="V83" s="146">
        <f t="shared" si="33"/>
        <v>16343.366466591584</v>
      </c>
    </row>
    <row r="84" spans="5:22" ht="14.15" customHeight="1" x14ac:dyDescent="0.2">
      <c r="E84" s="126">
        <v>13</v>
      </c>
      <c r="F84" s="144">
        <f t="shared" si="34"/>
        <v>14689.317180791862</v>
      </c>
      <c r="G84" s="151">
        <f t="shared" si="35"/>
        <v>5777.0823179000008</v>
      </c>
      <c r="H84" s="153">
        <f t="shared" si="36"/>
        <v>20466.399498691862</v>
      </c>
      <c r="I84" s="152">
        <f t="shared" si="37"/>
        <v>260673.08334134831</v>
      </c>
      <c r="J84" s="146">
        <f t="shared" si="29"/>
        <v>20051.775641642176</v>
      </c>
      <c r="Q84" s="126">
        <v>13</v>
      </c>
      <c r="R84" s="144">
        <f t="shared" si="30"/>
        <v>13304.060271585309</v>
      </c>
      <c r="S84" s="151">
        <f t="shared" si="31"/>
        <v>3398.4068875126</v>
      </c>
      <c r="T84" s="153">
        <f t="shared" si="32"/>
        <v>16702.467159097909</v>
      </c>
      <c r="U84" s="152">
        <f t="shared" si="38"/>
        <v>212822.8647581969</v>
      </c>
      <c r="V84" s="146">
        <f t="shared" si="33"/>
        <v>16370.989596784377</v>
      </c>
    </row>
    <row r="85" spans="5:22" ht="14.15" customHeight="1" x14ac:dyDescent="0.2">
      <c r="E85" s="126">
        <v>14</v>
      </c>
      <c r="F85" s="144">
        <f t="shared" ref="F85:F102" si="39">K16</f>
        <v>14460.873378406741</v>
      </c>
      <c r="G85" s="151">
        <f t="shared" ref="G85:G102" si="40">L51</f>
        <v>5634.4125795000009</v>
      </c>
      <c r="H85" s="153">
        <f t="shared" ref="H85:H102" si="41">F85+G85</f>
        <v>20095.285957906741</v>
      </c>
      <c r="I85" s="152">
        <f t="shared" ref="I85:I102" si="42">H85+I84</f>
        <v>280768.36929925502</v>
      </c>
      <c r="J85" s="146">
        <f t="shared" ref="J85:J102" si="43">IF(F85=0,"",I85/E85)</f>
        <v>20054.883521375359</v>
      </c>
      <c r="Q85" s="126">
        <v>14</v>
      </c>
      <c r="R85" s="144">
        <f t="shared" ref="R85:R102" si="44">X16</f>
        <v>13119.044150077912</v>
      </c>
      <c r="S85" s="151">
        <f t="shared" ref="S85:S102" si="45">Y51</f>
        <v>3293.0952505513997</v>
      </c>
      <c r="T85" s="153">
        <f t="shared" ref="T85:T102" si="46">R85+S85</f>
        <v>16412.139400629312</v>
      </c>
      <c r="U85" s="152">
        <f t="shared" ref="U85:U102" si="47">T85+U84</f>
        <v>229235.0041588262</v>
      </c>
      <c r="V85" s="146">
        <f t="shared" ref="V85:V102" si="48">IF(R85=0,"",U85/Q85)</f>
        <v>16373.928868487585</v>
      </c>
    </row>
    <row r="86" spans="5:22" ht="14.15" customHeight="1" x14ac:dyDescent="0.2">
      <c r="E86" s="126">
        <v>15</v>
      </c>
      <c r="F86" s="144">
        <f t="shared" si="39"/>
        <v>14415.504038161871</v>
      </c>
      <c r="G86" s="151">
        <f t="shared" si="40"/>
        <v>5683.4900488000012</v>
      </c>
      <c r="H86" s="153">
        <f t="shared" si="41"/>
        <v>20098.994086961873</v>
      </c>
      <c r="I86" s="152">
        <f t="shared" si="42"/>
        <v>300867.36338621692</v>
      </c>
      <c r="J86" s="146">
        <f t="shared" si="43"/>
        <v>20057.824225747794</v>
      </c>
      <c r="Q86" s="126">
        <v>15</v>
      </c>
      <c r="R86" s="144">
        <f t="shared" si="44"/>
        <v>13073.155506058198</v>
      </c>
      <c r="S86" s="151">
        <f t="shared" si="45"/>
        <v>3355.9602794479997</v>
      </c>
      <c r="T86" s="153">
        <f t="shared" si="46"/>
        <v>16429.115785506197</v>
      </c>
      <c r="U86" s="152">
        <f t="shared" si="47"/>
        <v>245664.1199443324</v>
      </c>
      <c r="V86" s="146">
        <f t="shared" si="48"/>
        <v>16377.607996288827</v>
      </c>
    </row>
    <row r="87" spans="5:22" ht="14.15" customHeight="1" x14ac:dyDescent="0.2">
      <c r="E87" s="126">
        <v>16</v>
      </c>
      <c r="F87" s="144">
        <f t="shared" si="39"/>
        <v>13786.248482504245</v>
      </c>
      <c r="G87" s="151">
        <f t="shared" si="40"/>
        <v>5585.9080381000003</v>
      </c>
      <c r="H87" s="153">
        <f t="shared" si="41"/>
        <v>19372.156520604243</v>
      </c>
      <c r="I87" s="152">
        <f t="shared" si="42"/>
        <v>320239.5199068212</v>
      </c>
      <c r="J87" s="146">
        <f t="shared" si="43"/>
        <v>20014.969994176325</v>
      </c>
      <c r="Q87" s="126">
        <v>16</v>
      </c>
      <c r="R87" s="144">
        <f t="shared" si="44"/>
        <v>12446.500994789183</v>
      </c>
      <c r="S87" s="151">
        <f t="shared" si="45"/>
        <v>3307.0536558641998</v>
      </c>
      <c r="T87" s="153">
        <f t="shared" si="46"/>
        <v>15753.554650653383</v>
      </c>
      <c r="U87" s="152">
        <f t="shared" si="47"/>
        <v>261417.67459498579</v>
      </c>
      <c r="V87" s="146">
        <f t="shared" si="48"/>
        <v>16338.604662186612</v>
      </c>
    </row>
    <row r="88" spans="5:22" ht="14.15" customHeight="1" x14ac:dyDescent="0.2">
      <c r="E88" s="126">
        <v>17</v>
      </c>
      <c r="F88" s="144">
        <f t="shared" si="39"/>
        <v>14060.652353569727</v>
      </c>
      <c r="G88" s="151">
        <f t="shared" si="40"/>
        <v>5657.6781061000002</v>
      </c>
      <c r="H88" s="153">
        <f t="shared" si="41"/>
        <v>19718.330459669727</v>
      </c>
      <c r="I88" s="152">
        <f t="shared" si="42"/>
        <v>339957.85036649089</v>
      </c>
      <c r="J88" s="146">
        <f t="shared" si="43"/>
        <v>19997.520609793581</v>
      </c>
      <c r="Q88" s="126">
        <v>17</v>
      </c>
      <c r="R88" s="144">
        <f t="shared" si="44"/>
        <v>12707.526452739707</v>
      </c>
      <c r="S88" s="151">
        <f t="shared" si="45"/>
        <v>3369.4835828114001</v>
      </c>
      <c r="T88" s="153">
        <f t="shared" si="46"/>
        <v>16077.010035551106</v>
      </c>
      <c r="U88" s="152">
        <f t="shared" si="47"/>
        <v>277494.68463053688</v>
      </c>
      <c r="V88" s="146">
        <f t="shared" si="48"/>
        <v>16323.216742972758</v>
      </c>
    </row>
    <row r="89" spans="5:22" ht="14.15" customHeight="1" x14ac:dyDescent="0.2">
      <c r="E89" s="126">
        <v>18</v>
      </c>
      <c r="F89" s="144">
        <f t="shared" si="39"/>
        <v>14169.668160725074</v>
      </c>
      <c r="G89" s="151">
        <f t="shared" si="40"/>
        <v>5603.5769835999999</v>
      </c>
      <c r="H89" s="153">
        <f t="shared" si="41"/>
        <v>19773.245144325076</v>
      </c>
      <c r="I89" s="152">
        <f t="shared" si="42"/>
        <v>359731.09551081597</v>
      </c>
      <c r="J89" s="146">
        <f t="shared" si="43"/>
        <v>19985.060861711998</v>
      </c>
      <c r="Q89" s="126">
        <v>18</v>
      </c>
      <c r="R89" s="144">
        <f t="shared" si="44"/>
        <v>12854.093955770393</v>
      </c>
      <c r="S89" s="151">
        <f t="shared" si="45"/>
        <v>3318.8819454319996</v>
      </c>
      <c r="T89" s="153">
        <f t="shared" si="46"/>
        <v>16172.975901202393</v>
      </c>
      <c r="U89" s="152">
        <f t="shared" si="47"/>
        <v>293667.6605317393</v>
      </c>
      <c r="V89" s="146">
        <f t="shared" si="48"/>
        <v>16314.870029541073</v>
      </c>
    </row>
    <row r="90" spans="5:22" ht="14.15" customHeight="1" x14ac:dyDescent="0.2">
      <c r="E90" s="126">
        <v>19</v>
      </c>
      <c r="F90" s="144">
        <f t="shared" si="39"/>
        <v>14478.089255970744</v>
      </c>
      <c r="G90" s="151">
        <f t="shared" si="40"/>
        <v>5739.0093408000002</v>
      </c>
      <c r="H90" s="153">
        <f t="shared" si="41"/>
        <v>20217.098596770746</v>
      </c>
      <c r="I90" s="152">
        <f t="shared" si="42"/>
        <v>379948.19410758669</v>
      </c>
      <c r="J90" s="146">
        <f t="shared" si="43"/>
        <v>19997.27337408351</v>
      </c>
      <c r="Q90" s="126">
        <v>19</v>
      </c>
      <c r="R90" s="144">
        <f t="shared" si="44"/>
        <v>13127.572967250755</v>
      </c>
      <c r="S90" s="151">
        <f t="shared" si="45"/>
        <v>3370.9319508316003</v>
      </c>
      <c r="T90" s="153">
        <f t="shared" si="46"/>
        <v>16498.504918082355</v>
      </c>
      <c r="U90" s="152">
        <f t="shared" si="47"/>
        <v>310166.16544982162</v>
      </c>
      <c r="V90" s="146">
        <f t="shared" si="48"/>
        <v>16324.535023674822</v>
      </c>
    </row>
    <row r="91" spans="5:22" ht="14.15" customHeight="1" x14ac:dyDescent="0.2">
      <c r="E91" s="126">
        <v>20</v>
      </c>
      <c r="F91" s="144">
        <f t="shared" si="39"/>
        <v>14480.311111782477</v>
      </c>
      <c r="G91" s="151">
        <f t="shared" si="40"/>
        <v>5738.4131436000007</v>
      </c>
      <c r="H91" s="153">
        <f t="shared" si="41"/>
        <v>20218.724255382476</v>
      </c>
      <c r="I91" s="152">
        <f t="shared" si="42"/>
        <v>400166.91836296918</v>
      </c>
      <c r="J91" s="146">
        <f t="shared" si="43"/>
        <v>20008.345918148458</v>
      </c>
      <c r="Q91" s="126">
        <v>20</v>
      </c>
      <c r="R91" s="144">
        <f t="shared" si="44"/>
        <v>13117.992888662748</v>
      </c>
      <c r="S91" s="151">
        <f t="shared" si="45"/>
        <v>3352.0662866151997</v>
      </c>
      <c r="T91" s="153">
        <f t="shared" si="46"/>
        <v>16470.059175277947</v>
      </c>
      <c r="U91" s="152">
        <f t="shared" si="47"/>
        <v>326636.22462509957</v>
      </c>
      <c r="V91" s="146">
        <f t="shared" si="48"/>
        <v>16331.811231254978</v>
      </c>
    </row>
    <row r="92" spans="5:22" ht="14.15" customHeight="1" x14ac:dyDescent="0.2">
      <c r="E92" s="126">
        <v>21</v>
      </c>
      <c r="F92" s="144">
        <f>K23</f>
        <v>14063.588186166322</v>
      </c>
      <c r="G92" s="151">
        <f t="shared" si="40"/>
        <v>5781.5280119999998</v>
      </c>
      <c r="H92" s="153">
        <f t="shared" si="41"/>
        <v>19845.116198166321</v>
      </c>
      <c r="I92" s="152">
        <f t="shared" si="42"/>
        <v>420012.03456113552</v>
      </c>
      <c r="J92" s="146">
        <f t="shared" si="43"/>
        <v>20000.573074339787</v>
      </c>
      <c r="Q92" s="126">
        <v>21</v>
      </c>
      <c r="R92" s="144">
        <f t="shared" si="44"/>
        <v>12803.023725590716</v>
      </c>
      <c r="S92" s="151">
        <f t="shared" si="45"/>
        <v>3384.5157908511997</v>
      </c>
      <c r="T92" s="153">
        <f t="shared" si="46"/>
        <v>16187.539516441915</v>
      </c>
      <c r="U92" s="152">
        <f t="shared" si="47"/>
        <v>342823.7641415415</v>
      </c>
      <c r="V92" s="146">
        <f t="shared" si="48"/>
        <v>16324.941149597214</v>
      </c>
    </row>
    <row r="93" spans="5:22" ht="14.15" customHeight="1" x14ac:dyDescent="0.2">
      <c r="E93" s="126">
        <v>22</v>
      </c>
      <c r="F93" s="144">
        <f t="shared" si="39"/>
        <v>14335.570262935284</v>
      </c>
      <c r="G93" s="151">
        <f t="shared" si="40"/>
        <v>5761.2283778000001</v>
      </c>
      <c r="H93" s="153">
        <f t="shared" si="41"/>
        <v>20096.798640735284</v>
      </c>
      <c r="I93" s="152">
        <f t="shared" si="42"/>
        <v>440108.83320187079</v>
      </c>
      <c r="J93" s="146">
        <f t="shared" si="43"/>
        <v>20004.946963721399</v>
      </c>
      <c r="Q93" s="126">
        <v>22</v>
      </c>
      <c r="R93" s="144">
        <f t="shared" si="44"/>
        <v>13017.675232005089</v>
      </c>
      <c r="S93" s="151">
        <f t="shared" si="45"/>
        <v>3373.775293262001</v>
      </c>
      <c r="T93" s="153">
        <f t="shared" si="46"/>
        <v>16391.45052526709</v>
      </c>
      <c r="U93" s="152">
        <f t="shared" si="47"/>
        <v>359215.21466680861</v>
      </c>
      <c r="V93" s="146">
        <f t="shared" si="48"/>
        <v>16327.964303036755</v>
      </c>
    </row>
    <row r="94" spans="5:22" ht="14.15" customHeight="1" x14ac:dyDescent="0.2">
      <c r="E94" s="126">
        <v>23</v>
      </c>
      <c r="F94" s="144">
        <f t="shared" si="39"/>
        <v>14393.133447924949</v>
      </c>
      <c r="G94" s="151">
        <f t="shared" si="40"/>
        <v>5707.7781668000007</v>
      </c>
      <c r="H94" s="153">
        <f t="shared" si="41"/>
        <v>20100.911614724952</v>
      </c>
      <c r="I94" s="152">
        <f t="shared" si="42"/>
        <v>460209.74481659575</v>
      </c>
      <c r="J94" s="146">
        <f t="shared" si="43"/>
        <v>20009.11933985199</v>
      </c>
      <c r="Q94" s="126">
        <v>23</v>
      </c>
      <c r="R94" s="144">
        <f t="shared" si="44"/>
        <v>13064.878448083957</v>
      </c>
      <c r="S94" s="151">
        <f t="shared" si="45"/>
        <v>3352.5347869279994</v>
      </c>
      <c r="T94" s="153">
        <f t="shared" si="46"/>
        <v>16417.413235011954</v>
      </c>
      <c r="U94" s="152">
        <f t="shared" si="47"/>
        <v>375632.62790182058</v>
      </c>
      <c r="V94" s="146">
        <f t="shared" si="48"/>
        <v>16331.853387035677</v>
      </c>
    </row>
    <row r="95" spans="5:22" ht="14.15" customHeight="1" x14ac:dyDescent="0.2">
      <c r="E95" s="126">
        <v>24</v>
      </c>
      <c r="F95" s="144">
        <f t="shared" si="39"/>
        <v>14630.604073779617</v>
      </c>
      <c r="G95" s="151">
        <f t="shared" si="40"/>
        <v>5703.1010374999987</v>
      </c>
      <c r="H95" s="153">
        <f t="shared" si="41"/>
        <v>20333.705111279618</v>
      </c>
      <c r="I95" s="152">
        <f t="shared" si="42"/>
        <v>480543.44992787536</v>
      </c>
      <c r="J95" s="146">
        <f t="shared" si="43"/>
        <v>20022.643746994807</v>
      </c>
      <c r="Q95" s="126">
        <v>24</v>
      </c>
      <c r="R95" s="144">
        <f t="shared" si="44"/>
        <v>13248.735099252664</v>
      </c>
      <c r="S95" s="151">
        <f t="shared" si="45"/>
        <v>3351.7312275622003</v>
      </c>
      <c r="T95" s="153">
        <f t="shared" si="46"/>
        <v>16600.466326814865</v>
      </c>
      <c r="U95" s="152">
        <f t="shared" si="47"/>
        <v>392233.09422863543</v>
      </c>
      <c r="V95" s="146">
        <f t="shared" si="48"/>
        <v>16343.045592859809</v>
      </c>
    </row>
    <row r="96" spans="5:22" ht="14.15" customHeight="1" x14ac:dyDescent="0.2">
      <c r="E96" s="126">
        <v>25</v>
      </c>
      <c r="F96" s="144">
        <f t="shared" si="39"/>
        <v>14573.350874542855</v>
      </c>
      <c r="G96" s="151">
        <f t="shared" si="40"/>
        <v>5644.4787529000005</v>
      </c>
      <c r="H96" s="153">
        <f t="shared" si="41"/>
        <v>20217.829627442858</v>
      </c>
      <c r="I96" s="152">
        <f t="shared" si="42"/>
        <v>500761.27955531824</v>
      </c>
      <c r="J96" s="146">
        <f t="shared" si="43"/>
        <v>20030.451182212728</v>
      </c>
      <c r="Q96" s="126">
        <v>25</v>
      </c>
      <c r="R96" s="144">
        <f t="shared" si="44"/>
        <v>13207.094195706792</v>
      </c>
      <c r="S96" s="151">
        <f t="shared" si="45"/>
        <v>3305.2204752541998</v>
      </c>
      <c r="T96" s="153">
        <f t="shared" si="46"/>
        <v>16512.31467096099</v>
      </c>
      <c r="U96" s="152">
        <f t="shared" si="47"/>
        <v>408745.40889959643</v>
      </c>
      <c r="V96" s="146">
        <f t="shared" si="48"/>
        <v>16349.816355983858</v>
      </c>
    </row>
    <row r="97" spans="5:22" ht="14.15" customHeight="1" x14ac:dyDescent="0.2">
      <c r="E97" s="126">
        <v>26</v>
      </c>
      <c r="F97" s="144">
        <f t="shared" si="39"/>
        <v>14458.76635802194</v>
      </c>
      <c r="G97" s="151">
        <f t="shared" si="40"/>
        <v>5693.3908215000001</v>
      </c>
      <c r="H97" s="153">
        <f t="shared" si="41"/>
        <v>20152.157179521939</v>
      </c>
      <c r="I97" s="152">
        <f t="shared" si="42"/>
        <v>520913.43673484016</v>
      </c>
      <c r="J97" s="146">
        <f t="shared" si="43"/>
        <v>20035.132182109235</v>
      </c>
      <c r="Q97" s="126">
        <v>26</v>
      </c>
      <c r="R97" s="144">
        <f t="shared" si="44"/>
        <v>13119.126559974558</v>
      </c>
      <c r="S97" s="151">
        <f t="shared" si="45"/>
        <v>3331.9557639029999</v>
      </c>
      <c r="T97" s="153">
        <f t="shared" si="46"/>
        <v>16451.082323877559</v>
      </c>
      <c r="U97" s="152">
        <f t="shared" si="47"/>
        <v>425196.49122347397</v>
      </c>
      <c r="V97" s="146">
        <f t="shared" si="48"/>
        <v>16353.711200902846</v>
      </c>
    </row>
    <row r="98" spans="5:22" ht="14.15" customHeight="1" x14ac:dyDescent="0.2">
      <c r="E98" s="126">
        <v>27</v>
      </c>
      <c r="F98" s="144">
        <f t="shared" si="39"/>
        <v>14458.24534469709</v>
      </c>
      <c r="G98" s="151">
        <f t="shared" si="40"/>
        <v>5702.215546299999</v>
      </c>
      <c r="H98" s="153">
        <f t="shared" si="41"/>
        <v>20160.460890997088</v>
      </c>
      <c r="I98" s="152">
        <f t="shared" si="42"/>
        <v>541073.89762583724</v>
      </c>
      <c r="J98" s="146">
        <f t="shared" si="43"/>
        <v>20039.773986142121</v>
      </c>
      <c r="Q98" s="126">
        <v>27</v>
      </c>
      <c r="R98" s="144">
        <f t="shared" si="44"/>
        <v>13111.463853560184</v>
      </c>
      <c r="S98" s="151">
        <f t="shared" si="45"/>
        <v>3321.7871753957997</v>
      </c>
      <c r="T98" s="153">
        <f t="shared" si="46"/>
        <v>16433.251028955983</v>
      </c>
      <c r="U98" s="152">
        <f t="shared" si="47"/>
        <v>441629.74225242995</v>
      </c>
      <c r="V98" s="146">
        <f t="shared" si="48"/>
        <v>16356.657120460368</v>
      </c>
    </row>
    <row r="99" spans="5:22" ht="14.15" customHeight="1" x14ac:dyDescent="0.2">
      <c r="E99" s="126">
        <v>28</v>
      </c>
      <c r="F99" s="144">
        <f t="shared" si="39"/>
        <v>14545.679870440454</v>
      </c>
      <c r="G99" s="151">
        <f t="shared" si="40"/>
        <v>5800.2616852000001</v>
      </c>
      <c r="H99" s="153">
        <f t="shared" si="41"/>
        <v>20345.941555640453</v>
      </c>
      <c r="I99" s="152">
        <f t="shared" si="42"/>
        <v>561419.83918147767</v>
      </c>
      <c r="J99" s="146">
        <f t="shared" si="43"/>
        <v>20050.708542195633</v>
      </c>
      <c r="Q99" s="126">
        <v>28</v>
      </c>
      <c r="R99" s="144">
        <f t="shared" si="44"/>
        <v>13185.089483122912</v>
      </c>
      <c r="S99" s="151">
        <f t="shared" si="45"/>
        <v>3394.0650512163998</v>
      </c>
      <c r="T99" s="153">
        <f t="shared" si="46"/>
        <v>16579.154534339312</v>
      </c>
      <c r="U99" s="152">
        <f t="shared" si="47"/>
        <v>458208.89678676927</v>
      </c>
      <c r="V99" s="146">
        <f t="shared" si="48"/>
        <v>16364.603456670331</v>
      </c>
    </row>
    <row r="100" spans="5:22" ht="14.15" customHeight="1" x14ac:dyDescent="0.2">
      <c r="E100" s="126">
        <v>29</v>
      </c>
      <c r="F100" s="144">
        <f t="shared" si="39"/>
        <v>11243.138961233903</v>
      </c>
      <c r="G100" s="151">
        <f t="shared" si="40"/>
        <v>5686.6106505999996</v>
      </c>
      <c r="H100" s="153">
        <f t="shared" si="41"/>
        <v>16929.749611833904</v>
      </c>
      <c r="I100" s="152">
        <f t="shared" si="42"/>
        <v>578349.58879331162</v>
      </c>
      <c r="J100" s="146">
        <f t="shared" si="43"/>
        <v>19943.089268734882</v>
      </c>
      <c r="Q100" s="126">
        <v>29</v>
      </c>
      <c r="R100" s="144">
        <f t="shared" si="44"/>
        <v>9877.6877260995388</v>
      </c>
      <c r="S100" s="151">
        <f t="shared" si="45"/>
        <v>3339.7391774656007</v>
      </c>
      <c r="T100" s="153">
        <f t="shared" si="46"/>
        <v>13217.42690356514</v>
      </c>
      <c r="U100" s="152">
        <f t="shared" si="47"/>
        <v>471426.32369033439</v>
      </c>
      <c r="V100" s="146">
        <f t="shared" si="48"/>
        <v>16256.08012725291</v>
      </c>
    </row>
    <row r="101" spans="5:22" ht="14.15" customHeight="1" x14ac:dyDescent="0.2">
      <c r="E101" s="126">
        <v>30</v>
      </c>
      <c r="F101" s="144">
        <f t="shared" si="39"/>
        <v>14605.193070822068</v>
      </c>
      <c r="G101" s="151">
        <f t="shared" si="40"/>
        <v>5623.9646638000004</v>
      </c>
      <c r="H101" s="153">
        <f t="shared" si="41"/>
        <v>20229.157734622069</v>
      </c>
      <c r="I101" s="152">
        <f t="shared" si="42"/>
        <v>598578.74652793363</v>
      </c>
      <c r="J101" s="146">
        <f t="shared" si="43"/>
        <v>19952.624884264453</v>
      </c>
      <c r="Q101" s="126">
        <v>30</v>
      </c>
      <c r="R101" s="144">
        <f t="shared" si="44"/>
        <v>13225.379434746385</v>
      </c>
      <c r="S101" s="151">
        <f t="shared" si="45"/>
        <v>3291.0821529716</v>
      </c>
      <c r="T101" s="153">
        <f t="shared" si="46"/>
        <v>16516.461587717986</v>
      </c>
      <c r="U101" s="152">
        <f t="shared" si="47"/>
        <v>487942.78527805238</v>
      </c>
      <c r="V101" s="146">
        <f t="shared" si="48"/>
        <v>16264.759509268413</v>
      </c>
    </row>
    <row r="102" spans="5:22" ht="14.15" customHeight="1" x14ac:dyDescent="0.2">
      <c r="E102" s="147">
        <v>31</v>
      </c>
      <c r="F102" s="144">
        <f t="shared" si="39"/>
        <v>14649.279739290829</v>
      </c>
      <c r="G102" s="151">
        <f t="shared" si="40"/>
        <v>5668.6065014000005</v>
      </c>
      <c r="H102" s="153">
        <f t="shared" si="41"/>
        <v>20317.88624069083</v>
      </c>
      <c r="I102" s="152">
        <f t="shared" si="42"/>
        <v>618896.63276862446</v>
      </c>
      <c r="J102" s="146">
        <f t="shared" si="43"/>
        <v>19964.407508665307</v>
      </c>
      <c r="Q102" s="147">
        <v>31</v>
      </c>
      <c r="R102" s="144">
        <f t="shared" si="44"/>
        <v>13265.314682703134</v>
      </c>
      <c r="S102" s="151">
        <f t="shared" si="45"/>
        <v>3328.1954991083999</v>
      </c>
      <c r="T102" s="153">
        <f t="shared" si="46"/>
        <v>16593.510181811533</v>
      </c>
      <c r="U102" s="152">
        <f t="shared" si="47"/>
        <v>504536.2954598639</v>
      </c>
      <c r="V102" s="146">
        <f t="shared" si="48"/>
        <v>16275.364369673029</v>
      </c>
    </row>
    <row r="103" spans="5:22" x14ac:dyDescent="0.2"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H45" sqref="H45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34" activePane="bottomRight" state="frozen"/>
      <selection pane="topRight" activeCell="E1" sqref="E1"/>
      <selection pane="bottomLeft" activeCell="A9" sqref="A9"/>
      <selection pane="bottomRight" activeCell="E40" sqref="E40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113</v>
      </c>
      <c r="D9" s="225">
        <v>44256</v>
      </c>
      <c r="E9" s="233">
        <v>58.24</v>
      </c>
      <c r="F9" s="247">
        <v>9.0220000000000002</v>
      </c>
      <c r="G9" s="246">
        <v>4291.8</v>
      </c>
      <c r="H9" s="236">
        <v>2659.14</v>
      </c>
    </row>
    <row r="10" spans="3:11" ht="15.5" x14ac:dyDescent="0.35">
      <c r="C10" s="14" t="s">
        <v>114</v>
      </c>
      <c r="D10" s="225">
        <f>+D9+1</f>
        <v>44257</v>
      </c>
      <c r="E10" s="233">
        <v>57.05</v>
      </c>
      <c r="F10" s="247">
        <v>9.0139999999999993</v>
      </c>
      <c r="G10" s="246">
        <v>4254.96</v>
      </c>
      <c r="H10" s="236">
        <v>2704.34</v>
      </c>
    </row>
    <row r="11" spans="3:11" ht="15.5" x14ac:dyDescent="0.35">
      <c r="C11" s="14" t="s">
        <v>115</v>
      </c>
      <c r="D11" s="225">
        <f t="shared" ref="D11:D39" si="0">+D10+1</f>
        <v>44258</v>
      </c>
      <c r="E11" s="233">
        <v>48.54</v>
      </c>
      <c r="F11" s="247">
        <v>9.0370000000000008</v>
      </c>
      <c r="G11" s="246">
        <v>4260.3100000000004</v>
      </c>
      <c r="H11" s="236">
        <v>2702.29</v>
      </c>
    </row>
    <row r="12" spans="3:11" ht="15.5" x14ac:dyDescent="0.35">
      <c r="C12" s="14" t="s">
        <v>116</v>
      </c>
      <c r="D12" s="225">
        <f t="shared" si="0"/>
        <v>44259</v>
      </c>
      <c r="E12" s="233">
        <v>60.54</v>
      </c>
      <c r="F12" s="247">
        <v>9.0359999999999996</v>
      </c>
      <c r="G12" s="246">
        <v>4259.49</v>
      </c>
      <c r="H12" s="236">
        <v>2706.34</v>
      </c>
    </row>
    <row r="13" spans="3:11" ht="15.5" x14ac:dyDescent="0.35">
      <c r="C13" s="14" t="s">
        <v>110</v>
      </c>
      <c r="D13" s="225">
        <f t="shared" si="0"/>
        <v>44260</v>
      </c>
      <c r="E13" s="252">
        <v>56.9</v>
      </c>
      <c r="F13" s="247">
        <v>9.0090000000000003</v>
      </c>
      <c r="G13" s="246">
        <v>3788.67</v>
      </c>
      <c r="H13" s="236">
        <v>2701.41</v>
      </c>
      <c r="J13" s="14" t="s">
        <v>54</v>
      </c>
    </row>
    <row r="14" spans="3:11" ht="15.5" x14ac:dyDescent="0.35">
      <c r="C14" s="14" t="s">
        <v>111</v>
      </c>
      <c r="D14" s="225">
        <f t="shared" si="0"/>
        <v>44261</v>
      </c>
      <c r="E14" s="233">
        <v>60.92</v>
      </c>
      <c r="F14" s="247">
        <v>8.9870000000000001</v>
      </c>
      <c r="G14" s="246">
        <v>3779.09</v>
      </c>
      <c r="H14" s="236">
        <v>2700.37</v>
      </c>
    </row>
    <row r="15" spans="3:11" ht="15.5" x14ac:dyDescent="0.35">
      <c r="C15" s="14" t="s">
        <v>112</v>
      </c>
      <c r="D15" s="225">
        <f t="shared" si="0"/>
        <v>44262</v>
      </c>
      <c r="E15" s="252">
        <v>61.63</v>
      </c>
      <c r="F15" s="247">
        <v>9.0030000000000001</v>
      </c>
      <c r="G15" s="246">
        <v>4256.12</v>
      </c>
      <c r="H15" s="236">
        <v>2701.44</v>
      </c>
    </row>
    <row r="16" spans="3:11" ht="15.5" x14ac:dyDescent="0.35">
      <c r="C16" s="14" t="s">
        <v>113</v>
      </c>
      <c r="D16" s="225">
        <f t="shared" si="0"/>
        <v>44263</v>
      </c>
      <c r="E16" s="252">
        <v>56.64</v>
      </c>
      <c r="F16" s="247">
        <v>8.9969999999999999</v>
      </c>
      <c r="G16" s="246">
        <v>4256.99</v>
      </c>
      <c r="H16" s="236">
        <v>2699.24</v>
      </c>
      <c r="K16" s="251"/>
    </row>
    <row r="17" spans="3:13" ht="15.5" x14ac:dyDescent="0.35">
      <c r="C17" s="14" t="s">
        <v>114</v>
      </c>
      <c r="D17" s="225">
        <f t="shared" si="0"/>
        <v>44264</v>
      </c>
      <c r="E17" s="252">
        <v>63.22</v>
      </c>
      <c r="F17" s="247">
        <v>8.9930000000000003</v>
      </c>
      <c r="G17" s="246">
        <v>4256</v>
      </c>
      <c r="H17" s="236">
        <v>2698.48</v>
      </c>
    </row>
    <row r="18" spans="3:13" ht="15.5" x14ac:dyDescent="0.35">
      <c r="C18" s="14" t="s">
        <v>115</v>
      </c>
      <c r="D18" s="225">
        <f t="shared" si="0"/>
        <v>44265</v>
      </c>
      <c r="E18" s="252">
        <v>57.55</v>
      </c>
      <c r="F18" s="247">
        <v>8.9960000000000004</v>
      </c>
      <c r="G18" s="246">
        <v>4262.21</v>
      </c>
      <c r="H18" s="236">
        <v>2697.48</v>
      </c>
      <c r="M18" s="251"/>
    </row>
    <row r="19" spans="3:13" ht="15.5" x14ac:dyDescent="0.35">
      <c r="C19" s="14" t="s">
        <v>116</v>
      </c>
      <c r="D19" s="225">
        <f t="shared" si="0"/>
        <v>44266</v>
      </c>
      <c r="E19" s="252">
        <v>44.42</v>
      </c>
      <c r="F19" s="247">
        <v>8.9949999999999992</v>
      </c>
      <c r="G19" s="246">
        <v>3888.71</v>
      </c>
      <c r="H19" s="236">
        <v>2696.46</v>
      </c>
    </row>
    <row r="20" spans="3:13" ht="15.5" x14ac:dyDescent="0.35">
      <c r="C20" s="14" t="s">
        <v>110</v>
      </c>
      <c r="D20" s="225">
        <f t="shared" si="0"/>
        <v>44267</v>
      </c>
      <c r="E20" s="252">
        <v>57.56</v>
      </c>
      <c r="F20" s="247">
        <v>8.9920000000000009</v>
      </c>
      <c r="G20" s="246">
        <v>4166.51</v>
      </c>
      <c r="H20" s="236">
        <v>2694.37</v>
      </c>
    </row>
    <row r="21" spans="3:13" ht="15.5" x14ac:dyDescent="0.35">
      <c r="C21" s="14" t="s">
        <v>111</v>
      </c>
      <c r="D21" s="225">
        <f t="shared" si="0"/>
        <v>44268</v>
      </c>
      <c r="E21" s="252">
        <v>60.3</v>
      </c>
      <c r="F21" s="247">
        <v>8.9770000000000003</v>
      </c>
      <c r="G21" s="246">
        <v>4166.17</v>
      </c>
      <c r="H21" s="236">
        <v>2693.4</v>
      </c>
    </row>
    <row r="22" spans="3:13" ht="15.5" x14ac:dyDescent="0.35">
      <c r="C22" s="14" t="s">
        <v>112</v>
      </c>
      <c r="D22" s="225">
        <f t="shared" si="0"/>
        <v>44269</v>
      </c>
      <c r="E22" s="252">
        <v>61.72</v>
      </c>
      <c r="F22" s="247">
        <v>8.9649999999999999</v>
      </c>
      <c r="G22" s="246">
        <v>4165.24</v>
      </c>
      <c r="H22" s="236">
        <v>2682.43</v>
      </c>
    </row>
    <row r="23" spans="3:13" ht="15.5" x14ac:dyDescent="0.35">
      <c r="C23" s="14" t="s">
        <v>113</v>
      </c>
      <c r="D23" s="225">
        <f t="shared" si="0"/>
        <v>44270</v>
      </c>
      <c r="E23" s="252">
        <v>50.6</v>
      </c>
      <c r="F23" s="247">
        <v>8.9540000000000006</v>
      </c>
      <c r="G23" s="246">
        <v>4165.91</v>
      </c>
      <c r="H23" s="236">
        <v>2680.4</v>
      </c>
    </row>
    <row r="24" spans="3:13" ht="15.5" x14ac:dyDescent="0.35">
      <c r="C24" s="14" t="s">
        <v>114</v>
      </c>
      <c r="D24" s="225">
        <f t="shared" si="0"/>
        <v>44271</v>
      </c>
      <c r="E24" s="233">
        <v>57.7</v>
      </c>
      <c r="F24" s="247">
        <v>8.9629999999999992</v>
      </c>
      <c r="G24" s="246">
        <v>3529.23</v>
      </c>
      <c r="H24" s="236">
        <v>2676.15</v>
      </c>
    </row>
    <row r="25" spans="3:13" ht="15.5" x14ac:dyDescent="0.35">
      <c r="C25" s="14" t="s">
        <v>115</v>
      </c>
      <c r="D25" s="225">
        <f t="shared" si="0"/>
        <v>44272</v>
      </c>
      <c r="E25" s="233">
        <v>60.18</v>
      </c>
      <c r="F25" s="247">
        <v>8.9930000000000003</v>
      </c>
      <c r="G25" s="246">
        <v>3747.61</v>
      </c>
      <c r="H25" s="236">
        <v>2671.31</v>
      </c>
    </row>
    <row r="26" spans="3:13" ht="15.5" x14ac:dyDescent="0.35">
      <c r="C26" s="14" t="s">
        <v>116</v>
      </c>
      <c r="D26" s="225">
        <f t="shared" si="0"/>
        <v>44273</v>
      </c>
      <c r="E26" s="233">
        <v>58.52</v>
      </c>
      <c r="F26" s="247">
        <v>8.9779999999999998</v>
      </c>
      <c r="G26" s="246">
        <v>4031.25</v>
      </c>
      <c r="H26" s="236">
        <v>2672.33</v>
      </c>
    </row>
    <row r="27" spans="3:13" ht="15.5" x14ac:dyDescent="0.35">
      <c r="C27" s="14" t="s">
        <v>110</v>
      </c>
      <c r="D27" s="225">
        <f t="shared" si="0"/>
        <v>44274</v>
      </c>
      <c r="E27" s="233">
        <v>59.72</v>
      </c>
      <c r="F27" s="247">
        <v>8.9640000000000004</v>
      </c>
      <c r="G27" s="246">
        <v>4165.38</v>
      </c>
      <c r="H27" s="236">
        <v>2670.4</v>
      </c>
    </row>
    <row r="28" spans="3:13" ht="15.5" x14ac:dyDescent="0.35">
      <c r="C28" s="14" t="s">
        <v>111</v>
      </c>
      <c r="D28" s="225">
        <f t="shared" si="0"/>
        <v>44275</v>
      </c>
      <c r="E28" s="233">
        <v>59.21</v>
      </c>
      <c r="F28" s="247">
        <v>8.968</v>
      </c>
      <c r="G28" s="246">
        <v>4165.21</v>
      </c>
      <c r="H28" s="236">
        <v>2614.44</v>
      </c>
    </row>
    <row r="29" spans="3:13" ht="15.5" x14ac:dyDescent="0.35">
      <c r="C29" s="14" t="s">
        <v>112</v>
      </c>
      <c r="D29" s="225">
        <f t="shared" si="0"/>
        <v>44276</v>
      </c>
      <c r="E29" s="233">
        <v>53.3</v>
      </c>
      <c r="F29" s="247">
        <v>8.98</v>
      </c>
      <c r="G29" s="246">
        <v>4165.1899999999996</v>
      </c>
      <c r="H29" s="236">
        <v>2676.36</v>
      </c>
    </row>
    <row r="30" spans="3:13" ht="15.5" x14ac:dyDescent="0.35">
      <c r="C30" s="14" t="s">
        <v>113</v>
      </c>
      <c r="D30" s="225">
        <f t="shared" si="0"/>
        <v>44277</v>
      </c>
      <c r="E30" s="233">
        <v>56.6</v>
      </c>
      <c r="F30" s="247">
        <v>8.9640000000000004</v>
      </c>
      <c r="G30" s="246">
        <v>4166.4399999999996</v>
      </c>
      <c r="H30" s="236">
        <v>2675.39</v>
      </c>
    </row>
    <row r="31" spans="3:13" ht="15.5" x14ac:dyDescent="0.35">
      <c r="C31" s="14" t="s">
        <v>114</v>
      </c>
      <c r="D31" s="225">
        <f t="shared" si="0"/>
        <v>44278</v>
      </c>
      <c r="E31" s="233">
        <v>58.59</v>
      </c>
      <c r="F31" s="247">
        <v>8.9440000000000008</v>
      </c>
      <c r="G31" s="246">
        <v>4165.97</v>
      </c>
      <c r="H31" s="236">
        <v>2674.16</v>
      </c>
    </row>
    <row r="32" spans="3:13" ht="15.5" x14ac:dyDescent="0.35">
      <c r="C32" s="14" t="s">
        <v>115</v>
      </c>
      <c r="D32" s="225">
        <f t="shared" si="0"/>
        <v>44279</v>
      </c>
      <c r="E32" s="233">
        <v>65.819999999999993</v>
      </c>
      <c r="F32" s="247">
        <v>8.9149999999999991</v>
      </c>
      <c r="G32" s="246">
        <v>4165.03</v>
      </c>
      <c r="H32" s="236">
        <v>2663.24</v>
      </c>
    </row>
    <row r="33" spans="3:8" ht="15.5" x14ac:dyDescent="0.35">
      <c r="C33" s="14" t="s">
        <v>116</v>
      </c>
      <c r="D33" s="225">
        <f t="shared" si="0"/>
        <v>44280</v>
      </c>
      <c r="E33" s="233">
        <v>56.57</v>
      </c>
      <c r="F33" s="247">
        <v>8.9169999999999998</v>
      </c>
      <c r="G33" s="246">
        <v>4165.7299999999996</v>
      </c>
      <c r="H33" s="236">
        <v>2660.05</v>
      </c>
    </row>
    <row r="34" spans="3:8" ht="15.5" x14ac:dyDescent="0.35">
      <c r="C34" s="14" t="s">
        <v>110</v>
      </c>
      <c r="D34" s="225">
        <f t="shared" si="0"/>
        <v>44281</v>
      </c>
      <c r="E34" s="233">
        <v>47.82</v>
      </c>
      <c r="F34" s="247">
        <v>8.9250000000000007</v>
      </c>
      <c r="G34" s="246">
        <v>4165.74</v>
      </c>
      <c r="H34" s="236">
        <v>2658.25</v>
      </c>
    </row>
    <row r="35" spans="3:8" ht="15.5" x14ac:dyDescent="0.35">
      <c r="C35" s="14" t="s">
        <v>111</v>
      </c>
      <c r="D35" s="225">
        <f t="shared" si="0"/>
        <v>44282</v>
      </c>
      <c r="E35" s="233">
        <v>62.19</v>
      </c>
      <c r="F35" s="247">
        <v>8.9390000000000001</v>
      </c>
      <c r="G35" s="246">
        <v>4165.4799999999996</v>
      </c>
      <c r="H35" s="236">
        <v>2655.19</v>
      </c>
    </row>
    <row r="36" spans="3:8" ht="15.5" x14ac:dyDescent="0.35">
      <c r="C36" s="14" t="s">
        <v>112</v>
      </c>
      <c r="D36" s="225">
        <f t="shared" si="0"/>
        <v>44283</v>
      </c>
      <c r="E36" s="233">
        <v>46.95</v>
      </c>
      <c r="F36" s="247">
        <v>8.9260000000000002</v>
      </c>
      <c r="G36" s="246">
        <v>4165.8100000000004</v>
      </c>
      <c r="H36" s="236">
        <v>2654.08</v>
      </c>
    </row>
    <row r="37" spans="3:8" ht="15.5" x14ac:dyDescent="0.35">
      <c r="C37" s="14" t="s">
        <v>113</v>
      </c>
      <c r="D37" s="225">
        <f t="shared" si="0"/>
        <v>44284</v>
      </c>
      <c r="E37" s="233">
        <v>57.09</v>
      </c>
      <c r="F37" s="247">
        <v>8.8480000000000008</v>
      </c>
      <c r="G37" s="246">
        <v>4149.7299999999996</v>
      </c>
      <c r="H37" s="236">
        <v>2651.26</v>
      </c>
    </row>
    <row r="38" spans="3:8" ht="15.5" x14ac:dyDescent="0.35">
      <c r="C38" s="14" t="s">
        <v>114</v>
      </c>
      <c r="D38" s="225">
        <f t="shared" si="0"/>
        <v>44285</v>
      </c>
      <c r="E38" s="238">
        <v>57.39</v>
      </c>
      <c r="F38" s="247">
        <v>8.9139999999999997</v>
      </c>
      <c r="G38" s="246">
        <v>4150.5</v>
      </c>
      <c r="H38" s="236">
        <v>2653.08</v>
      </c>
    </row>
    <row r="39" spans="3:8" ht="15.5" x14ac:dyDescent="0.35">
      <c r="C39" s="14" t="s">
        <v>115</v>
      </c>
      <c r="D39" s="225">
        <f t="shared" si="0"/>
        <v>44286</v>
      </c>
      <c r="E39" s="238">
        <v>46.08</v>
      </c>
      <c r="F39" s="247">
        <v>8.9120000000000008</v>
      </c>
      <c r="G39" s="246">
        <v>4149.5</v>
      </c>
      <c r="H39" s="236">
        <v>2655.14</v>
      </c>
    </row>
    <row r="41" spans="3:8" ht="12.75" customHeight="1" x14ac:dyDescent="0.25"/>
    <row r="42" spans="3:8" ht="12.75" customHeight="1" x14ac:dyDescent="0.25"/>
  </sheetData>
  <phoneticPr fontId="10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PETROLEO</vt:lpstr>
      <vt:lpstr>Prodiarias</vt:lpstr>
      <vt:lpstr>Prod. Total vs % PCR</vt:lpstr>
      <vt:lpstr>oil-MyS</vt:lpstr>
      <vt:lpstr>borrador</vt:lpstr>
      <vt:lpstr>Grafico GAS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2019-03-28T12:04:06Z</cp:lastPrinted>
  <dcterms:created xsi:type="dcterms:W3CDTF">1998-07-21T11:45:52Z</dcterms:created>
  <dcterms:modified xsi:type="dcterms:W3CDTF">2021-04-05T17:42:42Z</dcterms:modified>
</cp:coreProperties>
</file>