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04 - Abr\"/>
    </mc:Choice>
  </mc:AlternateContent>
  <xr:revisionPtr revIDLastSave="0" documentId="13_ncr:1_{3BE761DF-A34F-4721-94FE-ABB0ABE8FC8C}" xr6:coauthVersionLast="46" xr6:coauthVersionMax="46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0" i="1" l="1"/>
  <c r="X40" i="1"/>
  <c r="AO40" i="1"/>
  <c r="AN40" i="1" s="1"/>
  <c r="C40" i="1"/>
  <c r="D40" i="1"/>
  <c r="AG40" i="1"/>
  <c r="AH40" i="1"/>
  <c r="AI40" i="1"/>
  <c r="AJ40" i="1"/>
  <c r="AK40" i="1"/>
  <c r="AE40" i="1"/>
  <c r="AD40" i="1" s="1"/>
  <c r="G40" i="1"/>
  <c r="F40" i="1" s="1"/>
  <c r="AR40" i="1"/>
  <c r="AQ40" i="1" s="1"/>
  <c r="AT40" i="1"/>
  <c r="AV40" i="1" s="1"/>
  <c r="AU40" i="1" s="1"/>
  <c r="AX40" i="1"/>
  <c r="BB40" i="1"/>
  <c r="BD40" i="1" s="1"/>
  <c r="BC40" i="1" s="1"/>
  <c r="BE40" i="1"/>
  <c r="BG40" i="1" s="1"/>
  <c r="BF40" i="1" s="1"/>
  <c r="P40" i="1"/>
  <c r="Q40" i="1"/>
  <c r="R40" i="1"/>
  <c r="S40" i="1"/>
  <c r="T40" i="1"/>
  <c r="J40" i="1"/>
  <c r="M40" i="1" s="1"/>
  <c r="K40" i="1"/>
  <c r="L40" i="1"/>
  <c r="N40" i="1"/>
  <c r="AZ40" i="1" l="1"/>
  <c r="AY40" i="1" s="1"/>
  <c r="F39" i="1" l="1"/>
  <c r="G39" i="1"/>
  <c r="K39" i="1"/>
  <c r="J39" i="1" s="1"/>
  <c r="M39" i="1" s="1"/>
  <c r="L39" i="1"/>
  <c r="Q39" i="1"/>
  <c r="P39" i="1" s="1"/>
  <c r="S39" i="1" s="1"/>
  <c r="R39" i="1"/>
  <c r="N39" i="1" l="1"/>
  <c r="T39" i="1"/>
  <c r="AG39" i="1" l="1"/>
  <c r="AH39" i="1"/>
  <c r="AI39" i="1"/>
  <c r="AJ39" i="1"/>
  <c r="AK39" i="1"/>
  <c r="C39" i="1"/>
  <c r="D39" i="1"/>
  <c r="AR39" i="1"/>
  <c r="AQ39" i="1" s="1"/>
  <c r="AT39" i="1"/>
  <c r="AV39" i="1" s="1"/>
  <c r="AU39" i="1" s="1"/>
  <c r="AX39" i="1"/>
  <c r="AZ39" i="1"/>
  <c r="AY39" i="1" s="1"/>
  <c r="BB39" i="1"/>
  <c r="BE39" i="1"/>
  <c r="AN39" i="1"/>
  <c r="AO39" i="1"/>
  <c r="AD39" i="1"/>
  <c r="AE39" i="1"/>
  <c r="W39" i="1"/>
  <c r="X39" i="1"/>
  <c r="BC39" i="1" l="1"/>
  <c r="BF39" i="1"/>
  <c r="BD39" i="1"/>
  <c r="BG39" i="1"/>
  <c r="G103" i="12"/>
  <c r="F103" i="12"/>
  <c r="H103" i="12"/>
  <c r="W38" i="1"/>
  <c r="X38" i="1"/>
  <c r="AE38" i="1"/>
  <c r="AD38" i="1" s="1"/>
  <c r="AO38" i="1" l="1"/>
  <c r="AN38" i="1" s="1"/>
  <c r="C38" i="1"/>
  <c r="D38" i="1"/>
  <c r="F38" i="1" l="1"/>
  <c r="G38" i="1"/>
  <c r="AR38" i="1"/>
  <c r="AQ38" i="1" s="1"/>
  <c r="AT38" i="1"/>
  <c r="AX38" i="1"/>
  <c r="AZ38" i="1" s="1"/>
  <c r="BB38" i="1"/>
  <c r="BD38" i="1" s="1"/>
  <c r="BC38" i="1" s="1"/>
  <c r="BE38" i="1"/>
  <c r="Q38" i="1"/>
  <c r="P38" i="1" s="1"/>
  <c r="S38" i="1" s="1"/>
  <c r="R38" i="1"/>
  <c r="K38" i="1"/>
  <c r="J38" i="1" s="1"/>
  <c r="M38" i="1" s="1"/>
  <c r="L38" i="1"/>
  <c r="N38" i="1"/>
  <c r="AG38" i="1"/>
  <c r="AJ38" i="1" s="1"/>
  <c r="AH38" i="1"/>
  <c r="AI38" i="1"/>
  <c r="AK38" i="1"/>
  <c r="AV38" i="1" l="1"/>
  <c r="AU38" i="1" s="1"/>
  <c r="AY38" i="1"/>
  <c r="BG38" i="1"/>
  <c r="BF38" i="1" s="1"/>
  <c r="T38" i="1"/>
  <c r="W37" i="1" l="1"/>
  <c r="X37" i="1"/>
  <c r="G37" i="1" l="1"/>
  <c r="F37" i="1" s="1"/>
  <c r="P37" i="1"/>
  <c r="Q37" i="1"/>
  <c r="R37" i="1"/>
  <c r="S37" i="1"/>
  <c r="T37" i="1"/>
  <c r="K37" i="1"/>
  <c r="J37" i="1" s="1"/>
  <c r="M37" i="1" s="1"/>
  <c r="L37" i="1"/>
  <c r="AR37" i="1"/>
  <c r="AQ37" i="1" s="1"/>
  <c r="AT37" i="1"/>
  <c r="AV37" i="1" s="1"/>
  <c r="AU37" i="1" s="1"/>
  <c r="AX37" i="1"/>
  <c r="AZ37" i="1"/>
  <c r="AY37" i="1" s="1"/>
  <c r="BB37" i="1"/>
  <c r="BD37" i="1"/>
  <c r="BC37" i="1" s="1"/>
  <c r="BE37" i="1"/>
  <c r="AG37" i="1"/>
  <c r="AJ37" i="1" s="1"/>
  <c r="AH37" i="1"/>
  <c r="AK37" i="1" s="1"/>
  <c r="AI37" i="1"/>
  <c r="D37" i="1"/>
  <c r="C37" i="1" s="1"/>
  <c r="AN37" i="1"/>
  <c r="AO37" i="1"/>
  <c r="AD37" i="1"/>
  <c r="AE37" i="1"/>
  <c r="N37" i="1" l="1"/>
  <c r="BG37" i="1"/>
  <c r="BF37" i="1" s="1"/>
  <c r="G36" i="1" l="1"/>
  <c r="F36" i="1" s="1"/>
  <c r="AR36" i="1"/>
  <c r="AQ36" i="1" s="1"/>
  <c r="AT36" i="1"/>
  <c r="AV36" i="1" s="1"/>
  <c r="AU36" i="1" s="1"/>
  <c r="AX36" i="1"/>
  <c r="AZ36" i="1"/>
  <c r="AY36" i="1" s="1"/>
  <c r="BB36" i="1"/>
  <c r="BD36" i="1"/>
  <c r="BC36" i="1" s="1"/>
  <c r="BE36" i="1"/>
  <c r="Q36" i="1"/>
  <c r="P36" i="1" s="1"/>
  <c r="S36" i="1" s="1"/>
  <c r="R36" i="1"/>
  <c r="T36" i="1"/>
  <c r="J36" i="1"/>
  <c r="K36" i="1"/>
  <c r="L36" i="1"/>
  <c r="M36" i="1"/>
  <c r="N36" i="1"/>
  <c r="AG36" i="1"/>
  <c r="AJ36" i="1" s="1"/>
  <c r="AH36" i="1"/>
  <c r="AI36" i="1"/>
  <c r="AK36" i="1"/>
  <c r="X36" i="1"/>
  <c r="W36" i="1" s="1"/>
  <c r="AE36" i="1"/>
  <c r="AD36" i="1" s="1"/>
  <c r="D36" i="1"/>
  <c r="C36" i="1" s="1"/>
  <c r="AN36" i="1"/>
  <c r="AO36" i="1"/>
  <c r="BG36" i="1" l="1"/>
  <c r="BF36" i="1" s="1"/>
  <c r="X33" i="1" l="1"/>
  <c r="W33" i="1" s="1"/>
  <c r="X34" i="1"/>
  <c r="X35" i="1" s="1"/>
  <c r="W35" i="1" s="1"/>
  <c r="AN33" i="1"/>
  <c r="AO33" i="1"/>
  <c r="AO34" i="1"/>
  <c r="AO35" i="1" s="1"/>
  <c r="AN35" i="1"/>
  <c r="D33" i="1"/>
  <c r="C33" i="1" s="1"/>
  <c r="D34" i="1"/>
  <c r="D35" i="1" s="1"/>
  <c r="C35" i="1"/>
  <c r="W34" i="1" l="1"/>
  <c r="C34" i="1"/>
  <c r="AN34" i="1"/>
  <c r="AE33" i="1" l="1"/>
  <c r="AE34" i="1" s="1"/>
  <c r="AE35" i="1" s="1"/>
  <c r="AD35" i="1" s="1"/>
  <c r="AH33" i="1"/>
  <c r="AG33" i="1" s="1"/>
  <c r="AJ33" i="1" s="1"/>
  <c r="AI33" i="1"/>
  <c r="AG34" i="1"/>
  <c r="AJ34" i="1" s="1"/>
  <c r="AH34" i="1"/>
  <c r="AI34" i="1"/>
  <c r="AK34" i="1"/>
  <c r="AH35" i="1"/>
  <c r="AG35" i="1" s="1"/>
  <c r="AJ35" i="1" s="1"/>
  <c r="AI35" i="1"/>
  <c r="G33" i="1"/>
  <c r="F33" i="1" s="1"/>
  <c r="G34" i="1"/>
  <c r="G35" i="1" s="1"/>
  <c r="F35" i="1" s="1"/>
  <c r="AQ33" i="1"/>
  <c r="AR33" i="1"/>
  <c r="AT33" i="1"/>
  <c r="AX33" i="1"/>
  <c r="AZ33" i="1"/>
  <c r="AY33" i="1" s="1"/>
  <c r="BB33" i="1"/>
  <c r="BE33" i="1"/>
  <c r="AR34" i="1"/>
  <c r="AR35" i="1" s="1"/>
  <c r="AQ35" i="1" s="1"/>
  <c r="AT34" i="1"/>
  <c r="AX34" i="1"/>
  <c r="BB34" i="1"/>
  <c r="BE34" i="1"/>
  <c r="AT35" i="1"/>
  <c r="AX35" i="1"/>
  <c r="BB35" i="1"/>
  <c r="BE35" i="1"/>
  <c r="P33" i="1"/>
  <c r="Q33" i="1"/>
  <c r="R33" i="1"/>
  <c r="S33" i="1"/>
  <c r="T33" i="1"/>
  <c r="Q34" i="1"/>
  <c r="P34" i="1" s="1"/>
  <c r="S34" i="1" s="1"/>
  <c r="R34" i="1"/>
  <c r="T34" i="1"/>
  <c r="Q35" i="1"/>
  <c r="P35" i="1" s="1"/>
  <c r="S35" i="1" s="1"/>
  <c r="R35" i="1"/>
  <c r="J33" i="1"/>
  <c r="M33" i="1" s="1"/>
  <c r="K33" i="1"/>
  <c r="L33" i="1"/>
  <c r="N33" i="1"/>
  <c r="J34" i="1"/>
  <c r="M34" i="1" s="1"/>
  <c r="K34" i="1"/>
  <c r="L34" i="1"/>
  <c r="N34" i="1"/>
  <c r="K35" i="1"/>
  <c r="J35" i="1" s="1"/>
  <c r="M35" i="1" s="1"/>
  <c r="L35" i="1"/>
  <c r="AV33" i="1" l="1"/>
  <c r="AU33" i="1" s="1"/>
  <c r="AD33" i="1"/>
  <c r="AD34" i="1"/>
  <c r="AK35" i="1"/>
  <c r="AK33" i="1"/>
  <c r="F34" i="1"/>
  <c r="BC33" i="1"/>
  <c r="AV34" i="1"/>
  <c r="AV35" i="1" s="1"/>
  <c r="AU35" i="1" s="1"/>
  <c r="AQ34" i="1"/>
  <c r="BD33" i="1"/>
  <c r="BD34" i="1" s="1"/>
  <c r="BC34" i="1" s="1"/>
  <c r="AZ34" i="1"/>
  <c r="AZ35" i="1" s="1"/>
  <c r="AY35" i="1" s="1"/>
  <c r="BG33" i="1"/>
  <c r="BG34" i="1" s="1"/>
  <c r="BF34" i="1" s="1"/>
  <c r="T35" i="1"/>
  <c r="N35" i="1"/>
  <c r="BG35" i="1" l="1"/>
  <c r="BF35" i="1" s="1"/>
  <c r="BD35" i="1"/>
  <c r="BC35" i="1" s="1"/>
  <c r="BF33" i="1"/>
  <c r="AU34" i="1"/>
  <c r="AY34" i="1"/>
  <c r="X32" i="1" l="1"/>
  <c r="W32" i="1" s="1"/>
  <c r="AD32" i="1"/>
  <c r="AE32" i="1"/>
  <c r="C32" i="1"/>
  <c r="D32" i="1"/>
  <c r="AI32" i="1"/>
  <c r="AT32" i="1"/>
  <c r="AX32" i="1"/>
  <c r="BB32" i="1"/>
  <c r="BE32" i="1"/>
  <c r="R32" i="1"/>
  <c r="L32" i="1"/>
  <c r="AI31" i="1"/>
  <c r="AT31" i="1"/>
  <c r="AX31" i="1"/>
  <c r="BB31" i="1"/>
  <c r="BE31" i="1"/>
  <c r="R31" i="1"/>
  <c r="L31" i="1"/>
  <c r="AT30" i="1" l="1"/>
  <c r="AX30" i="1"/>
  <c r="BB30" i="1"/>
  <c r="BE30" i="1"/>
  <c r="R30" i="1"/>
  <c r="L30" i="1"/>
  <c r="AI30" i="1" l="1"/>
  <c r="AI29" i="1" l="1"/>
  <c r="AT29" i="1" l="1"/>
  <c r="AX29" i="1"/>
  <c r="BB29" i="1"/>
  <c r="BE29" i="1"/>
  <c r="R29" i="1"/>
  <c r="L29" i="1"/>
  <c r="AI28" i="1" l="1"/>
  <c r="AT28" i="1"/>
  <c r="AX28" i="1"/>
  <c r="BB28" i="1"/>
  <c r="BE28" i="1"/>
  <c r="R27" i="1"/>
  <c r="R28" i="1"/>
  <c r="L27" i="1"/>
  <c r="L28" i="1"/>
  <c r="AT27" i="1"/>
  <c r="AX27" i="1"/>
  <c r="BB27" i="1"/>
  <c r="BE27" i="1"/>
  <c r="AI27" i="1"/>
  <c r="AI26" i="1" l="1"/>
  <c r="AT26" i="1"/>
  <c r="AX26" i="1"/>
  <c r="BB26" i="1"/>
  <c r="BE26" i="1"/>
  <c r="L26" i="1"/>
  <c r="R26" i="1"/>
  <c r="AI25" i="1" l="1"/>
  <c r="R24" i="1"/>
  <c r="R25" i="1"/>
  <c r="L25" i="1"/>
  <c r="AT25" i="1" l="1"/>
  <c r="AX25" i="1"/>
  <c r="BB25" i="1"/>
  <c r="BE25" i="1"/>
  <c r="AT24" i="1" l="1"/>
  <c r="AX24" i="1"/>
  <c r="BB24" i="1"/>
  <c r="BE24" i="1"/>
  <c r="L24" i="1"/>
  <c r="AI24" i="1"/>
  <c r="AI23" i="1" l="1"/>
  <c r="AT23" i="1"/>
  <c r="AX23" i="1"/>
  <c r="BB23" i="1"/>
  <c r="BE23" i="1"/>
  <c r="R23" i="1"/>
  <c r="L23" i="1"/>
  <c r="AI22" i="1" l="1"/>
  <c r="AT22" i="1"/>
  <c r="AX22" i="1"/>
  <c r="BB22" i="1"/>
  <c r="BE22" i="1"/>
  <c r="R22" i="1"/>
  <c r="L22" i="1"/>
  <c r="AI19" i="1" l="1"/>
  <c r="AI20" i="1"/>
  <c r="AI21" i="1"/>
  <c r="AT19" i="1"/>
  <c r="AX19" i="1"/>
  <c r="BB19" i="1"/>
  <c r="BE19" i="1"/>
  <c r="AT20" i="1"/>
  <c r="AX20" i="1"/>
  <c r="BB20" i="1"/>
  <c r="BE20" i="1"/>
  <c r="AT21" i="1"/>
  <c r="AX21" i="1"/>
  <c r="BB21" i="1"/>
  <c r="BE21" i="1"/>
  <c r="R19" i="1"/>
  <c r="R20" i="1"/>
  <c r="R21" i="1"/>
  <c r="L19" i="1"/>
  <c r="L20" i="1"/>
  <c r="L21" i="1"/>
  <c r="AT18" i="1" l="1"/>
  <c r="AX18" i="1"/>
  <c r="BB18" i="1"/>
  <c r="BE18" i="1"/>
  <c r="R18" i="1"/>
  <c r="L18" i="1"/>
  <c r="AI18" i="1" l="1"/>
  <c r="AI17" i="1" l="1"/>
  <c r="AT17" i="1"/>
  <c r="AX17" i="1"/>
  <c r="BB17" i="1"/>
  <c r="BE17" i="1"/>
  <c r="R17" i="1"/>
  <c r="L17" i="1"/>
  <c r="AT16" i="1" l="1"/>
  <c r="AX16" i="1"/>
  <c r="BB16" i="1"/>
  <c r="BE16" i="1"/>
  <c r="AI16" i="1"/>
  <c r="R16" i="1"/>
  <c r="L16" i="1"/>
  <c r="AI15" i="1" l="1"/>
  <c r="AT15" i="1"/>
  <c r="AX15" i="1"/>
  <c r="BB15" i="1"/>
  <c r="BE15" i="1"/>
  <c r="R15" i="1"/>
  <c r="L15" i="1"/>
  <c r="AT13" i="1"/>
  <c r="AX13" i="1"/>
  <c r="BB13" i="1"/>
  <c r="BE13" i="1"/>
  <c r="AT14" i="1"/>
  <c r="AX14" i="1"/>
  <c r="BB14" i="1"/>
  <c r="BE14" i="1"/>
  <c r="R13" i="1"/>
  <c r="R14" i="1"/>
  <c r="L13" i="1" l="1"/>
  <c r="L14" i="1"/>
  <c r="AI13" i="1"/>
  <c r="AI14" i="1"/>
  <c r="AI12" i="1"/>
  <c r="AI11" i="1"/>
  <c r="K11" i="1" l="1"/>
  <c r="J11" i="1" s="1"/>
  <c r="M11" i="1" s="1"/>
  <c r="L11" i="1"/>
  <c r="L12" i="1"/>
  <c r="K12" i="1" l="1"/>
  <c r="K13" i="1" s="1"/>
  <c r="N11" i="1"/>
  <c r="J13" i="1" l="1"/>
  <c r="M13" i="1" s="1"/>
  <c r="K14" i="1"/>
  <c r="N13" i="1"/>
  <c r="N12" i="1"/>
  <c r="J12" i="1"/>
  <c r="M12" i="1" s="1"/>
  <c r="R12" i="1"/>
  <c r="AT12" i="1"/>
  <c r="AX12" i="1"/>
  <c r="BB12" i="1"/>
  <c r="BE12" i="1"/>
  <c r="J14" i="1" l="1"/>
  <c r="M14" i="1" s="1"/>
  <c r="K15" i="1"/>
  <c r="N14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K16" i="1" l="1"/>
  <c r="N15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P13" i="1" l="1"/>
  <c r="S13" i="1" s="1"/>
  <c r="Q14" i="1"/>
  <c r="T13" i="1"/>
  <c r="K17" i="1"/>
  <c r="N16" i="1"/>
  <c r="J16" i="1"/>
  <c r="M16" i="1" s="1"/>
  <c r="X14" i="1"/>
  <c r="W13" i="1"/>
  <c r="AE14" i="1"/>
  <c r="AD13" i="1"/>
  <c r="W12" i="1"/>
  <c r="AD12" i="1"/>
  <c r="W11" i="1"/>
  <c r="AG11" i="1"/>
  <c r="AJ11" i="1" s="1"/>
  <c r="AH12" i="1"/>
  <c r="AH13" i="1" s="1"/>
  <c r="AD11" i="1"/>
  <c r="T11" i="1"/>
  <c r="P11" i="1"/>
  <c r="S11" i="1" s="1"/>
  <c r="AG13" i="1" l="1"/>
  <c r="AJ13" i="1" s="1"/>
  <c r="AH14" i="1"/>
  <c r="AK13" i="1"/>
  <c r="W14" i="1"/>
  <c r="X15" i="1"/>
  <c r="K18" i="1"/>
  <c r="N17" i="1"/>
  <c r="J17" i="1"/>
  <c r="M17" i="1" s="1"/>
  <c r="P14" i="1"/>
  <c r="S14" i="1" s="1"/>
  <c r="Q15" i="1"/>
  <c r="T14" i="1"/>
  <c r="AD14" i="1"/>
  <c r="AE15" i="1"/>
  <c r="AK12" i="1"/>
  <c r="P12" i="1"/>
  <c r="S12" i="1" s="1"/>
  <c r="T12" i="1"/>
  <c r="AG12" i="1"/>
  <c r="AJ12" i="1" s="1"/>
  <c r="Q16" i="1" l="1"/>
  <c r="P15" i="1"/>
  <c r="S15" i="1" s="1"/>
  <c r="T15" i="1"/>
  <c r="K19" i="1"/>
  <c r="J18" i="1"/>
  <c r="M18" i="1" s="1"/>
  <c r="N18" i="1"/>
  <c r="AG14" i="1"/>
  <c r="AJ14" i="1" s="1"/>
  <c r="AH15" i="1"/>
  <c r="AK14" i="1"/>
  <c r="AE16" i="1"/>
  <c r="AD15" i="1"/>
  <c r="X16" i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W16" i="1" l="1"/>
  <c r="X17" i="1"/>
  <c r="AG15" i="1"/>
  <c r="AJ15" i="1" s="1"/>
  <c r="AH16" i="1"/>
  <c r="AK15" i="1"/>
  <c r="N19" i="1"/>
  <c r="J19" i="1"/>
  <c r="M19" i="1" s="1"/>
  <c r="K20" i="1"/>
  <c r="AD16" i="1"/>
  <c r="AE17" i="1"/>
  <c r="P16" i="1"/>
  <c r="S16" i="1" s="1"/>
  <c r="Q17" i="1"/>
  <c r="T16" i="1"/>
  <c r="AX11" i="1"/>
  <c r="AT11" i="1"/>
  <c r="J20" i="1" l="1"/>
  <c r="M20" i="1" s="1"/>
  <c r="N20" i="1"/>
  <c r="K21" i="1"/>
  <c r="P17" i="1"/>
  <c r="S17" i="1" s="1"/>
  <c r="Q18" i="1"/>
  <c r="T17" i="1"/>
  <c r="AE18" i="1"/>
  <c r="AD17" i="1"/>
  <c r="X18" i="1"/>
  <c r="W17" i="1"/>
  <c r="AK16" i="1"/>
  <c r="AH17" i="1"/>
  <c r="AG16" i="1"/>
  <c r="AJ16" i="1" s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X19" i="1" l="1"/>
  <c r="W18" i="1"/>
  <c r="Q19" i="1"/>
  <c r="P18" i="1"/>
  <c r="S18" i="1" s="1"/>
  <c r="T18" i="1"/>
  <c r="AG17" i="1"/>
  <c r="AJ17" i="1" s="1"/>
  <c r="AH18" i="1"/>
  <c r="AK17" i="1"/>
  <c r="AE19" i="1"/>
  <c r="AD18" i="1"/>
  <c r="J21" i="1"/>
  <c r="M21" i="1" s="1"/>
  <c r="K22" i="1"/>
  <c r="N21" i="1"/>
  <c r="I7" i="1"/>
  <c r="AE20" i="1" l="1"/>
  <c r="AD19" i="1"/>
  <c r="K23" i="1"/>
  <c r="N22" i="1"/>
  <c r="J22" i="1"/>
  <c r="M22" i="1" s="1"/>
  <c r="AG18" i="1"/>
  <c r="AJ18" i="1" s="1"/>
  <c r="AH19" i="1"/>
  <c r="AK18" i="1"/>
  <c r="P19" i="1"/>
  <c r="S19" i="1" s="1"/>
  <c r="T19" i="1"/>
  <c r="Q20" i="1"/>
  <c r="W19" i="1"/>
  <c r="X20" i="1"/>
  <c r="BB11" i="1"/>
  <c r="X21" i="1" l="1"/>
  <c r="W20" i="1"/>
  <c r="AE21" i="1"/>
  <c r="AD20" i="1"/>
  <c r="P20" i="1"/>
  <c r="S20" i="1" s="1"/>
  <c r="Q21" i="1"/>
  <c r="T20" i="1"/>
  <c r="AH20" i="1"/>
  <c r="AG19" i="1"/>
  <c r="AJ19" i="1" s="1"/>
  <c r="AK19" i="1"/>
  <c r="K24" i="1"/>
  <c r="N23" i="1"/>
  <c r="J23" i="1"/>
  <c r="M23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AG20" i="1" l="1"/>
  <c r="AJ20" i="1" s="1"/>
  <c r="AK20" i="1"/>
  <c r="AH21" i="1"/>
  <c r="K25" i="1"/>
  <c r="N24" i="1"/>
  <c r="J24" i="1"/>
  <c r="M24" i="1" s="1"/>
  <c r="AD21" i="1"/>
  <c r="AE22" i="1"/>
  <c r="P21" i="1"/>
  <c r="S21" i="1" s="1"/>
  <c r="Q22" i="1"/>
  <c r="T21" i="1"/>
  <c r="X22" i="1"/>
  <c r="W21" i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AE23" i="1" l="1"/>
  <c r="AD22" i="1"/>
  <c r="J25" i="1"/>
  <c r="M25" i="1" s="1"/>
  <c r="K26" i="1"/>
  <c r="N25" i="1"/>
  <c r="AG21" i="1"/>
  <c r="AJ21" i="1" s="1"/>
  <c r="AH22" i="1"/>
  <c r="AK21" i="1"/>
  <c r="Q23" i="1"/>
  <c r="P22" i="1"/>
  <c r="S22" i="1" s="1"/>
  <c r="T22" i="1"/>
  <c r="W22" i="1"/>
  <c r="X23" i="1"/>
  <c r="J27" i="12"/>
  <c r="K27" i="12" s="1"/>
  <c r="H26" i="12"/>
  <c r="J26" i="12" s="1"/>
  <c r="K26" i="12" s="1"/>
  <c r="X24" i="1" l="1"/>
  <c r="W23" i="1"/>
  <c r="Q24" i="1"/>
  <c r="P23" i="1"/>
  <c r="S23" i="1" s="1"/>
  <c r="T23" i="1"/>
  <c r="AE24" i="1"/>
  <c r="AD23" i="1"/>
  <c r="K27" i="1"/>
  <c r="N26" i="1"/>
  <c r="J26" i="1"/>
  <c r="M26" i="1" s="1"/>
  <c r="AH23" i="1"/>
  <c r="AG22" i="1"/>
  <c r="AJ22" i="1" s="1"/>
  <c r="AK22" i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7" i="1" l="1"/>
  <c r="M27" i="1" s="1"/>
  <c r="N27" i="1"/>
  <c r="K28" i="1"/>
  <c r="K29" i="1" s="1"/>
  <c r="AG23" i="1"/>
  <c r="AJ23" i="1" s="1"/>
  <c r="AH24" i="1"/>
  <c r="AK23" i="1"/>
  <c r="P24" i="1"/>
  <c r="S24" i="1" s="1"/>
  <c r="T24" i="1"/>
  <c r="Q25" i="1"/>
  <c r="AD24" i="1"/>
  <c r="AE25" i="1"/>
  <c r="X25" i="1"/>
  <c r="W24" i="1"/>
  <c r="J23" i="12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W25" i="1" l="1"/>
  <c r="X26" i="1"/>
  <c r="K30" i="1"/>
  <c r="J29" i="1"/>
  <c r="M29" i="1" s="1"/>
  <c r="N29" i="1"/>
  <c r="AD25" i="1"/>
  <c r="AE26" i="1"/>
  <c r="J28" i="1"/>
  <c r="M28" i="1" s="1"/>
  <c r="N28" i="1"/>
  <c r="P25" i="1"/>
  <c r="S25" i="1" s="1"/>
  <c r="Q26" i="1"/>
  <c r="T25" i="1"/>
  <c r="AH25" i="1"/>
  <c r="AK24" i="1"/>
  <c r="AG24" i="1"/>
  <c r="AJ24" i="1" s="1"/>
  <c r="J11" i="12"/>
  <c r="K11" i="12" s="1"/>
  <c r="K31" i="1" l="1"/>
  <c r="N30" i="1"/>
  <c r="J30" i="1"/>
  <c r="M30" i="1" s="1"/>
  <c r="W26" i="1"/>
  <c r="X27" i="1"/>
  <c r="T26" i="1"/>
  <c r="Q27" i="1"/>
  <c r="P26" i="1"/>
  <c r="S26" i="1" s="1"/>
  <c r="AD26" i="1"/>
  <c r="AE27" i="1"/>
  <c r="AG25" i="1"/>
  <c r="AJ25" i="1" s="1"/>
  <c r="AH26" i="1"/>
  <c r="AK25" i="1"/>
  <c r="J13" i="12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AD27" i="1" l="1"/>
  <c r="AE28" i="1"/>
  <c r="X28" i="1"/>
  <c r="W27" i="1"/>
  <c r="N31" i="1"/>
  <c r="J31" i="1"/>
  <c r="M31" i="1" s="1"/>
  <c r="K32" i="1"/>
  <c r="T27" i="1"/>
  <c r="P27" i="1"/>
  <c r="S27" i="1" s="1"/>
  <c r="Q28" i="1"/>
  <c r="Q29" i="1" s="1"/>
  <c r="AG26" i="1"/>
  <c r="AJ26" i="1" s="1"/>
  <c r="AH27" i="1"/>
  <c r="AK26" i="1"/>
  <c r="J66" i="12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N32" i="1" l="1"/>
  <c r="J32" i="1"/>
  <c r="M32" i="1" s="1"/>
  <c r="W28" i="1"/>
  <c r="X29" i="1"/>
  <c r="P29" i="1"/>
  <c r="S29" i="1" s="1"/>
  <c r="Q30" i="1"/>
  <c r="T29" i="1"/>
  <c r="AE29" i="1"/>
  <c r="AD28" i="1"/>
  <c r="P28" i="1"/>
  <c r="S28" i="1" s="1"/>
  <c r="T28" i="1"/>
  <c r="AG27" i="1"/>
  <c r="AJ27" i="1" s="1"/>
  <c r="AK27" i="1"/>
  <c r="AH28" i="1"/>
  <c r="AH29" i="1" s="1"/>
  <c r="L66" i="12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X30" i="1" l="1"/>
  <c r="W29" i="1"/>
  <c r="AE30" i="1"/>
  <c r="AD29" i="1"/>
  <c r="AG29" i="1"/>
  <c r="AJ29" i="1" s="1"/>
  <c r="AH30" i="1"/>
  <c r="AK29" i="1"/>
  <c r="Q31" i="1"/>
  <c r="P30" i="1"/>
  <c r="S30" i="1" s="1"/>
  <c r="T30" i="1"/>
  <c r="AG28" i="1"/>
  <c r="AJ28" i="1" s="1"/>
  <c r="AK28" i="1"/>
  <c r="BR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P31" i="1" l="1"/>
  <c r="S31" i="1" s="1"/>
  <c r="T31" i="1"/>
  <c r="Q32" i="1"/>
  <c r="AE31" i="1"/>
  <c r="AD31" i="1" s="1"/>
  <c r="AD30" i="1"/>
  <c r="AH31" i="1"/>
  <c r="AG30" i="1"/>
  <c r="AJ30" i="1" s="1"/>
  <c r="AK30" i="1"/>
  <c r="W30" i="1"/>
  <c r="X31" i="1"/>
  <c r="W31" i="1" s="1"/>
  <c r="BL9" i="1"/>
  <c r="P32" i="1" l="1"/>
  <c r="S32" i="1" s="1"/>
  <c r="T32" i="1"/>
  <c r="AG31" i="1"/>
  <c r="AJ31" i="1" s="1"/>
  <c r="AH32" i="1"/>
  <c r="AK31" i="1"/>
  <c r="C39" i="12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AG32" i="1" l="1"/>
  <c r="AJ32" i="1" s="1"/>
  <c r="AK32" i="1"/>
  <c r="D1" i="12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C13" i="1" l="1"/>
  <c r="D14" i="1"/>
  <c r="F13" i="1"/>
  <c r="G14" i="1"/>
  <c r="AN13" i="1"/>
  <c r="AO14" i="1"/>
  <c r="AR14" i="1"/>
  <c r="AQ13" i="1"/>
  <c r="AU13" i="1"/>
  <c r="AV14" i="1"/>
  <c r="BD14" i="1"/>
  <c r="BC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G15" i="1" l="1"/>
  <c r="F14" i="1"/>
  <c r="BC14" i="1"/>
  <c r="BD15" i="1"/>
  <c r="AQ14" i="1"/>
  <c r="AR15" i="1"/>
  <c r="AU14" i="1"/>
  <c r="AV15" i="1"/>
  <c r="AO15" i="1"/>
  <c r="AN14" i="1"/>
  <c r="D15" i="1"/>
  <c r="C14" i="1"/>
  <c r="AY13" i="1"/>
  <c r="AZ14" i="1"/>
  <c r="BF13" i="1"/>
  <c r="BG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H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F14" i="1" l="1"/>
  <c r="BG15" i="1"/>
  <c r="AU15" i="1"/>
  <c r="AV16" i="1"/>
  <c r="BC15" i="1"/>
  <c r="BD16" i="1"/>
  <c r="C15" i="1"/>
  <c r="D16" i="1"/>
  <c r="AY14" i="1"/>
  <c r="AZ15" i="1"/>
  <c r="AQ15" i="1"/>
  <c r="AR16" i="1"/>
  <c r="AN15" i="1"/>
  <c r="AO16" i="1"/>
  <c r="F15" i="1"/>
  <c r="G16" i="1"/>
  <c r="K38" i="12"/>
  <c r="H72" i="12"/>
  <c r="I72" i="12" s="1"/>
  <c r="J72" i="12" s="1"/>
  <c r="U73" i="12"/>
  <c r="U74" i="12" s="1"/>
  <c r="V72" i="12"/>
  <c r="AO17" i="1" l="1"/>
  <c r="AN16" i="1"/>
  <c r="AZ16" i="1"/>
  <c r="AY15" i="1"/>
  <c r="BC16" i="1"/>
  <c r="BD17" i="1"/>
  <c r="BF15" i="1"/>
  <c r="BG16" i="1"/>
  <c r="G17" i="1"/>
  <c r="F16" i="1"/>
  <c r="AQ16" i="1"/>
  <c r="AR17" i="1"/>
  <c r="D17" i="1"/>
  <c r="C16" i="1"/>
  <c r="AV17" i="1"/>
  <c r="AU16" i="1"/>
  <c r="I73" i="12"/>
  <c r="J73" i="12" s="1"/>
  <c r="V73" i="12"/>
  <c r="V74" i="12"/>
  <c r="U75" i="12"/>
  <c r="BC17" i="1" l="1"/>
  <c r="BD18" i="1"/>
  <c r="C17" i="1"/>
  <c r="D18" i="1"/>
  <c r="F17" i="1"/>
  <c r="G18" i="1"/>
  <c r="AN17" i="1"/>
  <c r="AO18" i="1"/>
  <c r="AQ17" i="1"/>
  <c r="AR18" i="1"/>
  <c r="BF16" i="1"/>
  <c r="BG17" i="1"/>
  <c r="AU17" i="1"/>
  <c r="AV18" i="1"/>
  <c r="AY16" i="1"/>
  <c r="AZ17" i="1"/>
  <c r="I74" i="12"/>
  <c r="I75" i="12" s="1"/>
  <c r="V75" i="12"/>
  <c r="U76" i="12"/>
  <c r="AY17" i="1" l="1"/>
  <c r="AZ18" i="1"/>
  <c r="BF17" i="1"/>
  <c r="BG18" i="1"/>
  <c r="AO19" i="1"/>
  <c r="AN18" i="1"/>
  <c r="D19" i="1"/>
  <c r="C18" i="1"/>
  <c r="AU18" i="1"/>
  <c r="AV19" i="1"/>
  <c r="AR19" i="1"/>
  <c r="AQ18" i="1"/>
  <c r="G19" i="1"/>
  <c r="F18" i="1"/>
  <c r="BC18" i="1"/>
  <c r="BD19" i="1"/>
  <c r="J74" i="12"/>
  <c r="U77" i="12"/>
  <c r="V76" i="12"/>
  <c r="J75" i="12"/>
  <c r="I76" i="12"/>
  <c r="BF18" i="1" l="1"/>
  <c r="BG19" i="1"/>
  <c r="AQ19" i="1"/>
  <c r="AR20" i="1"/>
  <c r="BD20" i="1"/>
  <c r="BC19" i="1"/>
  <c r="AU19" i="1"/>
  <c r="AV20" i="1"/>
  <c r="AY18" i="1"/>
  <c r="AZ19" i="1"/>
  <c r="C19" i="1"/>
  <c r="D20" i="1"/>
  <c r="F19" i="1"/>
  <c r="G20" i="1"/>
  <c r="AN19" i="1"/>
  <c r="AO20" i="1"/>
  <c r="I77" i="12"/>
  <c r="J76" i="12"/>
  <c r="U78" i="12"/>
  <c r="V77" i="12"/>
  <c r="G21" i="1" l="1"/>
  <c r="F20" i="1"/>
  <c r="AY19" i="1"/>
  <c r="AZ20" i="1"/>
  <c r="BG20" i="1"/>
  <c r="BF19" i="1"/>
  <c r="BD21" i="1"/>
  <c r="BC20" i="1"/>
  <c r="AO21" i="1"/>
  <c r="AN20" i="1"/>
  <c r="D21" i="1"/>
  <c r="C20" i="1"/>
  <c r="AU20" i="1"/>
  <c r="AV21" i="1"/>
  <c r="AQ20" i="1"/>
  <c r="AR21" i="1"/>
  <c r="I78" i="12"/>
  <c r="J77" i="12"/>
  <c r="U79" i="12"/>
  <c r="V78" i="12"/>
  <c r="AU21" i="1" l="1"/>
  <c r="AV22" i="1"/>
  <c r="AN21" i="1"/>
  <c r="AO22" i="1"/>
  <c r="BF20" i="1"/>
  <c r="BG21" i="1"/>
  <c r="F21" i="1"/>
  <c r="G22" i="1"/>
  <c r="AQ21" i="1"/>
  <c r="AR22" i="1"/>
  <c r="AZ21" i="1"/>
  <c r="AY20" i="1"/>
  <c r="C21" i="1"/>
  <c r="D22" i="1"/>
  <c r="BC21" i="1"/>
  <c r="BD22" i="1"/>
  <c r="U80" i="12"/>
  <c r="V79" i="12"/>
  <c r="I79" i="12"/>
  <c r="J78" i="12"/>
  <c r="D23" i="1" l="1"/>
  <c r="C22" i="1"/>
  <c r="AQ22" i="1"/>
  <c r="AR23" i="1"/>
  <c r="BF21" i="1"/>
  <c r="BG22" i="1"/>
  <c r="AU22" i="1"/>
  <c r="AV23" i="1"/>
  <c r="BC22" i="1"/>
  <c r="BD23" i="1"/>
  <c r="F22" i="1"/>
  <c r="G23" i="1"/>
  <c r="AO23" i="1"/>
  <c r="AN22" i="1"/>
  <c r="AY21" i="1"/>
  <c r="AZ22" i="1"/>
  <c r="I80" i="12"/>
  <c r="J79" i="12"/>
  <c r="U81" i="12"/>
  <c r="V80" i="12"/>
  <c r="BC23" i="1" l="1"/>
  <c r="BD24" i="1"/>
  <c r="BF22" i="1"/>
  <c r="BG23" i="1"/>
  <c r="AN23" i="1"/>
  <c r="AO24" i="1"/>
  <c r="C23" i="1"/>
  <c r="D24" i="1"/>
  <c r="AY22" i="1"/>
  <c r="AZ23" i="1"/>
  <c r="F23" i="1"/>
  <c r="G24" i="1"/>
  <c r="AU23" i="1"/>
  <c r="AV24" i="1"/>
  <c r="AQ23" i="1"/>
  <c r="AR24" i="1"/>
  <c r="U82" i="12"/>
  <c r="V81" i="12"/>
  <c r="I81" i="12"/>
  <c r="J80" i="12"/>
  <c r="AQ24" i="1" l="1"/>
  <c r="AR25" i="1"/>
  <c r="C24" i="1"/>
  <c r="D25" i="1"/>
  <c r="F24" i="1"/>
  <c r="G25" i="1"/>
  <c r="BF23" i="1"/>
  <c r="BG24" i="1"/>
  <c r="AU24" i="1"/>
  <c r="AV25" i="1"/>
  <c r="AY23" i="1"/>
  <c r="AZ24" i="1"/>
  <c r="AO25" i="1"/>
  <c r="AN24" i="1"/>
  <c r="BC24" i="1"/>
  <c r="BD25" i="1"/>
  <c r="I82" i="12"/>
  <c r="J81" i="12"/>
  <c r="U83" i="12"/>
  <c r="V82" i="12"/>
  <c r="BF24" i="1" l="1"/>
  <c r="BG25" i="1"/>
  <c r="AO26" i="1"/>
  <c r="AN25" i="1"/>
  <c r="BC25" i="1"/>
  <c r="BD26" i="1"/>
  <c r="AY24" i="1"/>
  <c r="AZ25" i="1"/>
  <c r="C25" i="1"/>
  <c r="D26" i="1"/>
  <c r="D27" i="1" s="1"/>
  <c r="AU25" i="1"/>
  <c r="AV26" i="1"/>
  <c r="F25" i="1"/>
  <c r="G26" i="1"/>
  <c r="AR26" i="1"/>
  <c r="AQ25" i="1"/>
  <c r="I83" i="12"/>
  <c r="J82" i="12"/>
  <c r="U84" i="12"/>
  <c r="U85" i="12" s="1"/>
  <c r="V83" i="12"/>
  <c r="D28" i="1" l="1"/>
  <c r="C27" i="1"/>
  <c r="AY25" i="1"/>
  <c r="AZ26" i="1"/>
  <c r="AR27" i="1"/>
  <c r="AQ26" i="1"/>
  <c r="AN26" i="1"/>
  <c r="AO27" i="1"/>
  <c r="G27" i="1"/>
  <c r="F26" i="1"/>
  <c r="BC26" i="1"/>
  <c r="BD27" i="1"/>
  <c r="BF25" i="1"/>
  <c r="BG26" i="1"/>
  <c r="AU26" i="1"/>
  <c r="AV27" i="1"/>
  <c r="C26" i="1"/>
  <c r="U86" i="12"/>
  <c r="V85" i="12"/>
  <c r="V84" i="12"/>
  <c r="I84" i="12"/>
  <c r="I85" i="12" s="1"/>
  <c r="J83" i="12"/>
  <c r="AN27" i="1" l="1"/>
  <c r="AO28" i="1"/>
  <c r="D29" i="1"/>
  <c r="C28" i="1"/>
  <c r="BF26" i="1"/>
  <c r="BG27" i="1"/>
  <c r="AQ27" i="1"/>
  <c r="AR28" i="1"/>
  <c r="AY26" i="1"/>
  <c r="AZ27" i="1"/>
  <c r="F27" i="1"/>
  <c r="G28" i="1"/>
  <c r="AU27" i="1"/>
  <c r="AV28" i="1"/>
  <c r="BC27" i="1"/>
  <c r="BD28" i="1"/>
  <c r="I86" i="12"/>
  <c r="J85" i="12"/>
  <c r="U87" i="12"/>
  <c r="V86" i="12"/>
  <c r="J84" i="12"/>
  <c r="BC28" i="1" l="1"/>
  <c r="BD29" i="1"/>
  <c r="C29" i="1"/>
  <c r="D30" i="1"/>
  <c r="F28" i="1"/>
  <c r="G29" i="1"/>
  <c r="AU28" i="1"/>
  <c r="AV29" i="1"/>
  <c r="AN28" i="1"/>
  <c r="AO29" i="1"/>
  <c r="AQ28" i="1"/>
  <c r="AR29" i="1"/>
  <c r="AY27" i="1"/>
  <c r="AZ28" i="1"/>
  <c r="BF27" i="1"/>
  <c r="BG28" i="1"/>
  <c r="U88" i="12"/>
  <c r="V87" i="12"/>
  <c r="I87" i="12"/>
  <c r="J86" i="12"/>
  <c r="B68" i="12"/>
  <c r="J68" i="12" s="1"/>
  <c r="BF28" i="1" l="1"/>
  <c r="BG29" i="1"/>
  <c r="AU29" i="1"/>
  <c r="AV30" i="1"/>
  <c r="AQ29" i="1"/>
  <c r="AR30" i="1"/>
  <c r="AY28" i="1"/>
  <c r="AZ29" i="1"/>
  <c r="AN29" i="1"/>
  <c r="AO30" i="1"/>
  <c r="F29" i="1"/>
  <c r="G30" i="1"/>
  <c r="BC29" i="1"/>
  <c r="BD30" i="1"/>
  <c r="D31" i="1"/>
  <c r="C31" i="1" s="1"/>
  <c r="C30" i="1"/>
  <c r="I88" i="12"/>
  <c r="J87" i="12"/>
  <c r="U89" i="12"/>
  <c r="V88" i="12"/>
  <c r="K68" i="12"/>
  <c r="L68" i="12"/>
  <c r="G102" i="12" s="1"/>
  <c r="H102" i="12" s="1"/>
  <c r="O68" i="12"/>
  <c r="W68" i="12" s="1"/>
  <c r="AY29" i="1" l="1"/>
  <c r="AZ30" i="1"/>
  <c r="AU30" i="1"/>
  <c r="AV31" i="1"/>
  <c r="AN30" i="1"/>
  <c r="AO31" i="1"/>
  <c r="AR31" i="1"/>
  <c r="AQ30" i="1"/>
  <c r="BF29" i="1"/>
  <c r="BG30" i="1"/>
  <c r="F30" i="1"/>
  <c r="G31" i="1"/>
  <c r="BC30" i="1"/>
  <c r="BD31" i="1"/>
  <c r="V89" i="12"/>
  <c r="I89" i="12"/>
  <c r="J88" i="12"/>
  <c r="X68" i="12"/>
  <c r="Y68" i="12"/>
  <c r="S102" i="12" s="1"/>
  <c r="T102" i="12" s="1"/>
  <c r="P62" i="12"/>
  <c r="W62" i="12" s="1"/>
  <c r="P60" i="12"/>
  <c r="W60" i="12" s="1"/>
  <c r="F31" i="1" l="1"/>
  <c r="G32" i="1"/>
  <c r="F32" i="1" s="1"/>
  <c r="AR32" i="1"/>
  <c r="AQ32" i="1" s="1"/>
  <c r="AQ31" i="1"/>
  <c r="AU31" i="1"/>
  <c r="AV32" i="1"/>
  <c r="AU32" i="1" s="1"/>
  <c r="BC31" i="1"/>
  <c r="BD32" i="1"/>
  <c r="BC32" i="1" s="1"/>
  <c r="BF30" i="1"/>
  <c r="BG31" i="1"/>
  <c r="AO32" i="1"/>
  <c r="AN32" i="1" s="1"/>
  <c r="AN31" i="1"/>
  <c r="AY30" i="1"/>
  <c r="AZ31" i="1"/>
  <c r="J89" i="12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AY31" i="1" l="1"/>
  <c r="AZ32" i="1"/>
  <c r="AY32" i="1" s="1"/>
  <c r="BF31" i="1"/>
  <c r="BG32" i="1"/>
  <c r="BF32" i="1" s="1"/>
  <c r="X58" i="12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H90" i="12" s="1"/>
  <c r="I90" i="12" s="1"/>
  <c r="J90" i="12" s="1"/>
  <c r="K56" i="12"/>
  <c r="U92" i="12" l="1"/>
  <c r="V91" i="12"/>
  <c r="I91" i="12"/>
  <c r="U93" i="12" l="1"/>
  <c r="V92" i="12"/>
  <c r="I92" i="12"/>
  <c r="J91" i="12"/>
  <c r="U94" i="12" l="1"/>
  <c r="V93" i="12"/>
  <c r="I93" i="12"/>
  <c r="J92" i="12"/>
  <c r="U95" i="12" l="1"/>
  <c r="V94" i="12"/>
  <c r="I94" i="12"/>
  <c r="J93" i="12"/>
  <c r="U96" i="12" l="1"/>
  <c r="V95" i="12"/>
  <c r="I95" i="12"/>
  <c r="J94" i="12"/>
  <c r="U97" i="12" l="1"/>
  <c r="V96" i="12"/>
  <c r="I96" i="12"/>
  <c r="J95" i="12"/>
  <c r="U98" i="12" l="1"/>
  <c r="V97" i="12"/>
  <c r="I97" i="12"/>
  <c r="J96" i="12"/>
  <c r="U99" i="12" l="1"/>
  <c r="V98" i="12"/>
  <c r="I98" i="12"/>
  <c r="J97" i="12"/>
  <c r="U100" i="12" l="1"/>
  <c r="V99" i="12"/>
  <c r="I99" i="12"/>
  <c r="J98" i="12"/>
  <c r="U101" i="12" l="1"/>
  <c r="V100" i="12"/>
  <c r="I100" i="12"/>
  <c r="J99" i="12"/>
  <c r="U102" i="12" l="1"/>
  <c r="V102" i="12" s="1"/>
  <c r="V101" i="12"/>
  <c r="I101" i="12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<sst xmlns="http://schemas.openxmlformats.org/spreadsheetml/2006/main" count="626" uniqueCount="125">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</sst>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7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1" fontId="101" fillId="0" borderId="5" xfId="0" applyNumberFormat="1" applyFont="1" applyFill="1" applyBorder="1" applyAlignment="1">
      <alignment horizontal="center" vertic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01" fillId="0" borderId="20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378298</c:v>
                </c:pt>
                <c:pt idx="1">
                  <c:v>375418</c:v>
                </c:pt>
                <c:pt idx="2">
                  <c:v>384746</c:v>
                </c:pt>
                <c:pt idx="3">
                  <c:v>379928</c:v>
                </c:pt>
                <c:pt idx="4">
                  <c:v>374091</c:v>
                </c:pt>
                <c:pt idx="5">
                  <c:v>387219</c:v>
                </c:pt>
                <c:pt idx="6">
                  <c:v>384053</c:v>
                </c:pt>
                <c:pt idx="7">
                  <c:v>377927</c:v>
                </c:pt>
                <c:pt idx="8">
                  <c:v>383833</c:v>
                </c:pt>
                <c:pt idx="9">
                  <c:v>379812</c:v>
                </c:pt>
                <c:pt idx="10">
                  <c:v>376826</c:v>
                </c:pt>
                <c:pt idx="11">
                  <c:v>366687</c:v>
                </c:pt>
                <c:pt idx="12">
                  <c:v>372112</c:v>
                </c:pt>
                <c:pt idx="13">
                  <c:v>390824</c:v>
                </c:pt>
                <c:pt idx="14">
                  <c:v>382029</c:v>
                </c:pt>
                <c:pt idx="15">
                  <c:v>384582.66774193547</c:v>
                </c:pt>
                <c:pt idx="16">
                  <c:v>386006</c:v>
                </c:pt>
                <c:pt idx="17">
                  <c:v>379994</c:v>
                </c:pt>
                <c:pt idx="18">
                  <c:v>373455.83548387093</c:v>
                </c:pt>
                <c:pt idx="19">
                  <c:v>376572.90967741935</c:v>
                </c:pt>
                <c:pt idx="20">
                  <c:v>372760</c:v>
                </c:pt>
                <c:pt idx="21">
                  <c:v>373752</c:v>
                </c:pt>
                <c:pt idx="22">
                  <c:v>373880</c:v>
                </c:pt>
                <c:pt idx="23">
                  <c:v>385655</c:v>
                </c:pt>
                <c:pt idx="24">
                  <c:v>377546</c:v>
                </c:pt>
                <c:pt idx="25">
                  <c:v>369779</c:v>
                </c:pt>
                <c:pt idx="26">
                  <c:v>368396</c:v>
                </c:pt>
                <c:pt idx="27">
                  <c:v>369929</c:v>
                </c:pt>
                <c:pt idx="28">
                  <c:v>368019.16881720431</c:v>
                </c:pt>
                <c:pt idx="29">
                  <c:v>366020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607.41999999999996</c:v>
                </c:pt>
                <c:pt idx="1">
                  <c:v>573.42999999999995</c:v>
                </c:pt>
                <c:pt idx="2">
                  <c:v>578.64</c:v>
                </c:pt>
                <c:pt idx="3">
                  <c:v>611.47</c:v>
                </c:pt>
                <c:pt idx="4">
                  <c:v>600.24</c:v>
                </c:pt>
                <c:pt idx="5">
                  <c:v>605.32000000000005</c:v>
                </c:pt>
                <c:pt idx="6">
                  <c:v>581.88</c:v>
                </c:pt>
                <c:pt idx="7">
                  <c:v>538.58000000000004</c:v>
                </c:pt>
                <c:pt idx="8">
                  <c:v>547.46</c:v>
                </c:pt>
                <c:pt idx="9">
                  <c:v>648.19000000000005</c:v>
                </c:pt>
                <c:pt idx="10">
                  <c:v>655.30999999999995</c:v>
                </c:pt>
                <c:pt idx="11">
                  <c:v>606.36</c:v>
                </c:pt>
                <c:pt idx="12">
                  <c:v>630.79999999999995</c:v>
                </c:pt>
                <c:pt idx="13">
                  <c:v>659.96</c:v>
                </c:pt>
                <c:pt idx="14">
                  <c:v>501.8</c:v>
                </c:pt>
                <c:pt idx="15">
                  <c:v>578.1</c:v>
                </c:pt>
                <c:pt idx="16">
                  <c:v>622.77</c:v>
                </c:pt>
                <c:pt idx="17">
                  <c:v>644.33000000000004</c:v>
                </c:pt>
                <c:pt idx="18">
                  <c:v>626.37</c:v>
                </c:pt>
                <c:pt idx="19">
                  <c:v>463.83</c:v>
                </c:pt>
                <c:pt idx="20">
                  <c:v>608.32000000000005</c:v>
                </c:pt>
                <c:pt idx="21">
                  <c:v>594.59</c:v>
                </c:pt>
                <c:pt idx="22">
                  <c:v>620.89</c:v>
                </c:pt>
                <c:pt idx="23">
                  <c:v>601.67999999999995</c:v>
                </c:pt>
                <c:pt idx="24">
                  <c:v>586.34</c:v>
                </c:pt>
                <c:pt idx="25">
                  <c:v>541.46</c:v>
                </c:pt>
                <c:pt idx="26">
                  <c:v>561.41999999999996</c:v>
                </c:pt>
                <c:pt idx="27">
                  <c:v>619.91</c:v>
                </c:pt>
                <c:pt idx="28">
                  <c:v>566.03</c:v>
                </c:pt>
                <c:pt idx="29">
                  <c:v>525.63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166.10766699999999</c:v>
                </c:pt>
                <c:pt idx="1">
                  <c:v>165.8</c:v>
                </c:pt>
                <c:pt idx="2">
                  <c:v>165.5</c:v>
                </c:pt>
                <c:pt idx="3">
                  <c:v>165.3</c:v>
                </c:pt>
                <c:pt idx="4">
                  <c:v>160.6</c:v>
                </c:pt>
                <c:pt idx="5">
                  <c:v>163</c:v>
                </c:pt>
                <c:pt idx="6">
                  <c:v>162.9</c:v>
                </c:pt>
                <c:pt idx="7">
                  <c:v>171.2</c:v>
                </c:pt>
                <c:pt idx="8">
                  <c:v>171.4</c:v>
                </c:pt>
                <c:pt idx="9">
                  <c:v>171.3</c:v>
                </c:pt>
                <c:pt idx="10">
                  <c:v>171.5</c:v>
                </c:pt>
                <c:pt idx="11">
                  <c:v>170.1</c:v>
                </c:pt>
                <c:pt idx="12">
                  <c:v>169.8</c:v>
                </c:pt>
                <c:pt idx="13">
                  <c:v>170.2</c:v>
                </c:pt>
                <c:pt idx="14">
                  <c:v>153.9</c:v>
                </c:pt>
                <c:pt idx="15">
                  <c:v>150.69999999999999</c:v>
                </c:pt>
                <c:pt idx="16">
                  <c:v>150.5</c:v>
                </c:pt>
                <c:pt idx="17">
                  <c:v>151.80000000000001</c:v>
                </c:pt>
                <c:pt idx="18">
                  <c:v>166.2</c:v>
                </c:pt>
                <c:pt idx="19">
                  <c:v>170.5</c:v>
                </c:pt>
                <c:pt idx="20">
                  <c:v>156.30000000000001</c:v>
                </c:pt>
                <c:pt idx="21">
                  <c:v>148.4</c:v>
                </c:pt>
                <c:pt idx="22">
                  <c:v>148.9</c:v>
                </c:pt>
                <c:pt idx="23">
                  <c:v>160.30000000000001</c:v>
                </c:pt>
                <c:pt idx="24">
                  <c:v>170</c:v>
                </c:pt>
                <c:pt idx="25">
                  <c:v>171.4</c:v>
                </c:pt>
                <c:pt idx="26">
                  <c:v>174.7</c:v>
                </c:pt>
                <c:pt idx="27">
                  <c:v>173.4</c:v>
                </c:pt>
                <c:pt idx="28">
                  <c:v>175.4</c:v>
                </c:pt>
                <c:pt idx="29">
                  <c:v>175.6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chemeClr val="accent2">
                  <a:lumMod val="50000"/>
                </a:schemeClr>
              </a:solidFill>
              <a:prstDash val="solid"/>
            </a:ln>
          </c:spPr>
          <c:marker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accent5">
                    <a:lumMod val="50000"/>
                  </a:schemeClr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607.41999999999996</c:v>
                </c:pt>
                <c:pt idx="1">
                  <c:v>573.42999999999995</c:v>
                </c:pt>
                <c:pt idx="2">
                  <c:v>578.64</c:v>
                </c:pt>
                <c:pt idx="3">
                  <c:v>611.47</c:v>
                </c:pt>
                <c:pt idx="4">
                  <c:v>600.24</c:v>
                </c:pt>
                <c:pt idx="5">
                  <c:v>605.32000000000005</c:v>
                </c:pt>
                <c:pt idx="6">
                  <c:v>581.88</c:v>
                </c:pt>
                <c:pt idx="7">
                  <c:v>538.58000000000004</c:v>
                </c:pt>
                <c:pt idx="8">
                  <c:v>547.46</c:v>
                </c:pt>
                <c:pt idx="9">
                  <c:v>648.19000000000005</c:v>
                </c:pt>
                <c:pt idx="10">
                  <c:v>655.30999999999995</c:v>
                </c:pt>
                <c:pt idx="11">
                  <c:v>606.36</c:v>
                </c:pt>
                <c:pt idx="12">
                  <c:v>630.79999999999995</c:v>
                </c:pt>
                <c:pt idx="13">
                  <c:v>659.96</c:v>
                </c:pt>
                <c:pt idx="14">
                  <c:v>501.8</c:v>
                </c:pt>
                <c:pt idx="15">
                  <c:v>578.1</c:v>
                </c:pt>
                <c:pt idx="16">
                  <c:v>622.77</c:v>
                </c:pt>
                <c:pt idx="17">
                  <c:v>644.33000000000004</c:v>
                </c:pt>
                <c:pt idx="18">
                  <c:v>626.37</c:v>
                </c:pt>
                <c:pt idx="19">
                  <c:v>463.83</c:v>
                </c:pt>
                <c:pt idx="20">
                  <c:v>608.32000000000005</c:v>
                </c:pt>
                <c:pt idx="21">
                  <c:v>594.59</c:v>
                </c:pt>
                <c:pt idx="22">
                  <c:v>620.89</c:v>
                </c:pt>
                <c:pt idx="23">
                  <c:v>601.67999999999995</c:v>
                </c:pt>
                <c:pt idx="24">
                  <c:v>586.34</c:v>
                </c:pt>
                <c:pt idx="25">
                  <c:v>541.46</c:v>
                </c:pt>
                <c:pt idx="26">
                  <c:v>561.41999999999996</c:v>
                </c:pt>
                <c:pt idx="27">
                  <c:v>619.91</c:v>
                </c:pt>
                <c:pt idx="28">
                  <c:v>566.03</c:v>
                </c:pt>
                <c:pt idx="29">
                  <c:v>525.63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166.10766699999999</c:v>
                </c:pt>
                <c:pt idx="1">
                  <c:v>165.8</c:v>
                </c:pt>
                <c:pt idx="2">
                  <c:v>165.5</c:v>
                </c:pt>
                <c:pt idx="3">
                  <c:v>165.3</c:v>
                </c:pt>
                <c:pt idx="4">
                  <c:v>160.6</c:v>
                </c:pt>
                <c:pt idx="5">
                  <c:v>163</c:v>
                </c:pt>
                <c:pt idx="6">
                  <c:v>162.9</c:v>
                </c:pt>
                <c:pt idx="7">
                  <c:v>171.2</c:v>
                </c:pt>
                <c:pt idx="8">
                  <c:v>171.4</c:v>
                </c:pt>
                <c:pt idx="9">
                  <c:v>171.3</c:v>
                </c:pt>
                <c:pt idx="10">
                  <c:v>171.5</c:v>
                </c:pt>
                <c:pt idx="11">
                  <c:v>170.1</c:v>
                </c:pt>
                <c:pt idx="12">
                  <c:v>169.8</c:v>
                </c:pt>
                <c:pt idx="13">
                  <c:v>170.2</c:v>
                </c:pt>
                <c:pt idx="14">
                  <c:v>153.9</c:v>
                </c:pt>
                <c:pt idx="15">
                  <c:v>150.69999999999999</c:v>
                </c:pt>
                <c:pt idx="16">
                  <c:v>150.5</c:v>
                </c:pt>
                <c:pt idx="17">
                  <c:v>151.80000000000001</c:v>
                </c:pt>
                <c:pt idx="18">
                  <c:v>166.2</c:v>
                </c:pt>
                <c:pt idx="19">
                  <c:v>170.5</c:v>
                </c:pt>
                <c:pt idx="20">
                  <c:v>156.30000000000001</c:v>
                </c:pt>
                <c:pt idx="21">
                  <c:v>148.4</c:v>
                </c:pt>
                <c:pt idx="22">
                  <c:v>148.9</c:v>
                </c:pt>
                <c:pt idx="23">
                  <c:v>160.30000000000001</c:v>
                </c:pt>
                <c:pt idx="24">
                  <c:v>170</c:v>
                </c:pt>
                <c:pt idx="25">
                  <c:v>171.4</c:v>
                </c:pt>
                <c:pt idx="26">
                  <c:v>174.7</c:v>
                </c:pt>
                <c:pt idx="27">
                  <c:v>173.4</c:v>
                </c:pt>
                <c:pt idx="28">
                  <c:v>175.4</c:v>
                </c:pt>
                <c:pt idx="29">
                  <c:v>175.6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607.41999999999996</c:v>
                </c:pt>
                <c:pt idx="1">
                  <c:v>573.42999999999995</c:v>
                </c:pt>
                <c:pt idx="2">
                  <c:v>578.64</c:v>
                </c:pt>
                <c:pt idx="3">
                  <c:v>611.47</c:v>
                </c:pt>
                <c:pt idx="4">
                  <c:v>600.24</c:v>
                </c:pt>
                <c:pt idx="5">
                  <c:v>605.32000000000005</c:v>
                </c:pt>
                <c:pt idx="6">
                  <c:v>581.88</c:v>
                </c:pt>
                <c:pt idx="7">
                  <c:v>538.58000000000004</c:v>
                </c:pt>
                <c:pt idx="8">
                  <c:v>547.46</c:v>
                </c:pt>
                <c:pt idx="9">
                  <c:v>648.19000000000005</c:v>
                </c:pt>
                <c:pt idx="10">
                  <c:v>655.30999999999995</c:v>
                </c:pt>
                <c:pt idx="11">
                  <c:v>606.36</c:v>
                </c:pt>
                <c:pt idx="12">
                  <c:v>630.79999999999995</c:v>
                </c:pt>
                <c:pt idx="13">
                  <c:v>659.96</c:v>
                </c:pt>
                <c:pt idx="14">
                  <c:v>501.8</c:v>
                </c:pt>
                <c:pt idx="15">
                  <c:v>578.1</c:v>
                </c:pt>
                <c:pt idx="16">
                  <c:v>622.77</c:v>
                </c:pt>
                <c:pt idx="17">
                  <c:v>644.33000000000004</c:v>
                </c:pt>
                <c:pt idx="18">
                  <c:v>626.37</c:v>
                </c:pt>
                <c:pt idx="19">
                  <c:v>463.83</c:v>
                </c:pt>
                <c:pt idx="20">
                  <c:v>608.32000000000005</c:v>
                </c:pt>
                <c:pt idx="21">
                  <c:v>594.59</c:v>
                </c:pt>
                <c:pt idx="22">
                  <c:v>620.89</c:v>
                </c:pt>
                <c:pt idx="23">
                  <c:v>601.67999999999995</c:v>
                </c:pt>
                <c:pt idx="24">
                  <c:v>586.34</c:v>
                </c:pt>
                <c:pt idx="25">
                  <c:v>541.46</c:v>
                </c:pt>
                <c:pt idx="26">
                  <c:v>561.41999999999996</c:v>
                </c:pt>
                <c:pt idx="27">
                  <c:v>619.91</c:v>
                </c:pt>
                <c:pt idx="28">
                  <c:v>566.03</c:v>
                </c:pt>
                <c:pt idx="29">
                  <c:v>525.63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166.10766699999999</c:v>
                </c:pt>
                <c:pt idx="1">
                  <c:v>165.8</c:v>
                </c:pt>
                <c:pt idx="2">
                  <c:v>165.5</c:v>
                </c:pt>
                <c:pt idx="3">
                  <c:v>165.3</c:v>
                </c:pt>
                <c:pt idx="4">
                  <c:v>160.6</c:v>
                </c:pt>
                <c:pt idx="5">
                  <c:v>163</c:v>
                </c:pt>
                <c:pt idx="6">
                  <c:v>162.9</c:v>
                </c:pt>
                <c:pt idx="7">
                  <c:v>171.2</c:v>
                </c:pt>
                <c:pt idx="8">
                  <c:v>171.4</c:v>
                </c:pt>
                <c:pt idx="9">
                  <c:v>171.3</c:v>
                </c:pt>
                <c:pt idx="10">
                  <c:v>171.5</c:v>
                </c:pt>
                <c:pt idx="11">
                  <c:v>170.1</c:v>
                </c:pt>
                <c:pt idx="12">
                  <c:v>169.8</c:v>
                </c:pt>
                <c:pt idx="13">
                  <c:v>170.2</c:v>
                </c:pt>
                <c:pt idx="14">
                  <c:v>153.9</c:v>
                </c:pt>
                <c:pt idx="15">
                  <c:v>150.69999999999999</c:v>
                </c:pt>
                <c:pt idx="16">
                  <c:v>150.5</c:v>
                </c:pt>
                <c:pt idx="17">
                  <c:v>151.80000000000001</c:v>
                </c:pt>
                <c:pt idx="18">
                  <c:v>166.2</c:v>
                </c:pt>
                <c:pt idx="19">
                  <c:v>170.5</c:v>
                </c:pt>
                <c:pt idx="20">
                  <c:v>156.30000000000001</c:v>
                </c:pt>
                <c:pt idx="21">
                  <c:v>148.4</c:v>
                </c:pt>
                <c:pt idx="22">
                  <c:v>148.9</c:v>
                </c:pt>
                <c:pt idx="23">
                  <c:v>160.30000000000001</c:v>
                </c:pt>
                <c:pt idx="24">
                  <c:v>170</c:v>
                </c:pt>
                <c:pt idx="25">
                  <c:v>171.4</c:v>
                </c:pt>
                <c:pt idx="26">
                  <c:v>174.7</c:v>
                </c:pt>
                <c:pt idx="27">
                  <c:v>173.4</c:v>
                </c:pt>
                <c:pt idx="28">
                  <c:v>175.4</c:v>
                </c:pt>
                <c:pt idx="29">
                  <c:v>175.6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B12" sqref="B1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67" t="s">
        <v>31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261"/>
      <c r="AQ1" s="261"/>
      <c r="AR1" s="261"/>
      <c r="AS1" s="17"/>
      <c r="AT1" s="368" t="s">
        <v>32</v>
      </c>
      <c r="AU1" s="368"/>
      <c r="AV1" s="368"/>
      <c r="AW1" s="368"/>
      <c r="AX1" s="368"/>
      <c r="AY1" s="368"/>
      <c r="AZ1" s="368"/>
      <c r="BA1" s="62"/>
      <c r="BB1" s="381" t="s">
        <v>48</v>
      </c>
      <c r="BC1" s="381"/>
      <c r="BD1" s="381"/>
      <c r="BE1" s="381"/>
      <c r="BF1" s="381"/>
      <c r="BG1" s="382"/>
      <c r="BU1" s="63"/>
      <c r="BZ1" s="269"/>
    </row>
    <row r="2" spans="1:83" s="60" customFormat="1" ht="21" customHeight="1" thickBot="1" x14ac:dyDescent="0.4">
      <c r="A2" s="363" t="s">
        <v>29</v>
      </c>
      <c r="B2" s="364"/>
      <c r="C2" s="364"/>
      <c r="D2" s="364"/>
      <c r="E2" s="364"/>
      <c r="F2" s="364"/>
      <c r="G2" s="364"/>
      <c r="H2" s="17"/>
      <c r="I2" s="369" t="s">
        <v>29</v>
      </c>
      <c r="J2" s="370"/>
      <c r="K2" s="370"/>
      <c r="L2" s="370"/>
      <c r="M2" s="370"/>
      <c r="N2" s="370"/>
      <c r="O2" s="369" t="s">
        <v>29</v>
      </c>
      <c r="P2" s="370"/>
      <c r="Q2" s="370"/>
      <c r="R2" s="370"/>
      <c r="S2" s="370"/>
      <c r="T2" s="370"/>
      <c r="U2" s="17"/>
      <c r="V2" s="371" t="s">
        <v>18</v>
      </c>
      <c r="W2" s="372"/>
      <c r="X2" s="372"/>
      <c r="Y2" s="17"/>
      <c r="Z2" s="176"/>
      <c r="AA2" s="176"/>
      <c r="AB2" s="176"/>
      <c r="AC2" s="364" t="s">
        <v>29</v>
      </c>
      <c r="AD2" s="364"/>
      <c r="AE2" s="364"/>
      <c r="AF2" s="364"/>
      <c r="AG2" s="364"/>
      <c r="AH2" s="364"/>
      <c r="AI2" s="364"/>
      <c r="AJ2" s="364"/>
      <c r="AK2" s="364"/>
      <c r="AL2" s="17"/>
      <c r="AM2" s="24"/>
      <c r="AN2" s="24"/>
      <c r="AO2" s="24"/>
      <c r="AP2" s="24"/>
      <c r="AQ2" s="24"/>
      <c r="AR2" s="24"/>
      <c r="AS2" s="17"/>
      <c r="AT2" s="365" t="s">
        <v>18</v>
      </c>
      <c r="AU2" s="365"/>
      <c r="AV2" s="365"/>
      <c r="AW2" s="365"/>
      <c r="AX2" s="365"/>
      <c r="AY2" s="365"/>
      <c r="AZ2" s="366"/>
      <c r="BA2" s="57"/>
      <c r="BB2" s="365" t="s">
        <v>18</v>
      </c>
      <c r="BC2" s="365"/>
      <c r="BD2" s="365"/>
      <c r="BE2" s="365"/>
      <c r="BF2" s="365"/>
      <c r="BG2" s="366"/>
      <c r="BH2" s="58"/>
      <c r="BI2" s="328" t="s">
        <v>117</v>
      </c>
      <c r="BJ2" s="329"/>
      <c r="BK2" s="329"/>
      <c r="BL2" s="329"/>
      <c r="BM2" s="329"/>
      <c r="BN2" s="329"/>
      <c r="BO2" s="329"/>
      <c r="BP2" s="329"/>
      <c r="BQ2" s="329"/>
      <c r="BR2" s="329"/>
      <c r="BS2" s="329"/>
      <c r="BT2" s="330"/>
      <c r="BU2" s="59"/>
      <c r="BV2" s="385" t="s">
        <v>119</v>
      </c>
      <c r="BW2" s="386"/>
      <c r="BX2" s="386"/>
      <c r="BY2" s="386"/>
      <c r="BZ2" s="386"/>
      <c r="CA2" s="386"/>
      <c r="CB2" s="387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04" t="s">
        <v>91</v>
      </c>
      <c r="B4" s="305"/>
      <c r="C4" s="305"/>
      <c r="D4" s="305"/>
      <c r="E4" s="305"/>
      <c r="F4" s="305"/>
      <c r="G4" s="305"/>
      <c r="H4" s="34"/>
      <c r="I4" s="316" t="s">
        <v>92</v>
      </c>
      <c r="J4" s="305"/>
      <c r="K4" s="305"/>
      <c r="L4" s="305"/>
      <c r="M4" s="305"/>
      <c r="N4" s="305"/>
      <c r="O4" s="317"/>
      <c r="P4" s="317"/>
      <c r="Q4" s="317"/>
      <c r="R4" s="317"/>
      <c r="S4" s="317"/>
      <c r="T4" s="317"/>
      <c r="U4" s="34"/>
      <c r="V4" s="308" t="s">
        <v>26</v>
      </c>
      <c r="W4" s="309"/>
      <c r="X4" s="309"/>
      <c r="Y4" s="34"/>
      <c r="Z4" s="404" t="s">
        <v>36</v>
      </c>
      <c r="AA4" s="404"/>
      <c r="AB4" s="404"/>
      <c r="AC4" s="306" t="s">
        <v>93</v>
      </c>
      <c r="AD4" s="306"/>
      <c r="AE4" s="306"/>
      <c r="AF4" s="306"/>
      <c r="AG4" s="306"/>
      <c r="AH4" s="306"/>
      <c r="AI4" s="306"/>
      <c r="AJ4" s="306"/>
      <c r="AK4" s="307"/>
      <c r="AL4" s="17"/>
      <c r="AM4" s="306" t="s">
        <v>94</v>
      </c>
      <c r="AN4" s="306"/>
      <c r="AO4" s="306"/>
      <c r="AP4" s="306"/>
      <c r="AQ4" s="306"/>
      <c r="AR4" s="306"/>
      <c r="AS4" s="17"/>
      <c r="AT4" s="394"/>
      <c r="AU4" s="395"/>
      <c r="AV4" s="396"/>
      <c r="AW4" s="174"/>
      <c r="AX4" s="401"/>
      <c r="AY4" s="402"/>
      <c r="AZ4" s="403"/>
      <c r="BA4" s="175"/>
      <c r="BB4" s="394"/>
      <c r="BC4" s="395"/>
      <c r="BD4" s="395"/>
      <c r="BE4" s="395"/>
      <c r="BF4" s="395"/>
      <c r="BG4" s="396"/>
      <c r="BH4" s="3"/>
      <c r="BI4" s="189"/>
      <c r="BJ4" s="383"/>
      <c r="BK4" s="384"/>
      <c r="BL4" s="384"/>
      <c r="BM4" s="384"/>
      <c r="BN4" s="384"/>
      <c r="BO4" s="384"/>
      <c r="BP4" s="190"/>
      <c r="BQ4" s="340"/>
      <c r="BR4" s="341"/>
      <c r="BS4" s="342"/>
      <c r="BT4" s="69"/>
      <c r="BU4" s="15"/>
      <c r="BV4" s="388"/>
      <c r="BW4" s="389"/>
      <c r="BX4" s="390"/>
      <c r="BY4" s="206"/>
      <c r="BZ4" s="391"/>
      <c r="CA4" s="392"/>
      <c r="CB4" s="393"/>
    </row>
    <row r="5" spans="1:83" ht="12.75" customHeight="1" x14ac:dyDescent="0.35">
      <c r="A5" s="35"/>
      <c r="B5" s="303" t="s">
        <v>42</v>
      </c>
      <c r="C5" s="303"/>
      <c r="D5" s="303"/>
      <c r="E5" s="303"/>
      <c r="F5" s="303"/>
      <c r="G5" s="303"/>
      <c r="H5" s="34"/>
      <c r="I5" s="312" t="s">
        <v>42</v>
      </c>
      <c r="J5" s="303"/>
      <c r="K5" s="303"/>
      <c r="L5" s="303"/>
      <c r="M5" s="303"/>
      <c r="N5" s="303"/>
      <c r="O5" s="318"/>
      <c r="P5" s="318"/>
      <c r="Q5" s="318"/>
      <c r="R5" s="318"/>
      <c r="S5" s="318"/>
      <c r="T5" s="318"/>
      <c r="U5" s="34"/>
      <c r="V5" s="312" t="s">
        <v>43</v>
      </c>
      <c r="W5" s="303"/>
      <c r="X5" s="303"/>
      <c r="Y5" s="34"/>
      <c r="Z5" s="400" t="s">
        <v>44</v>
      </c>
      <c r="AA5" s="400"/>
      <c r="AB5" s="400"/>
      <c r="AC5" s="408" t="s">
        <v>42</v>
      </c>
      <c r="AD5" s="408"/>
      <c r="AE5" s="408"/>
      <c r="AF5" s="408"/>
      <c r="AG5" s="408"/>
      <c r="AH5" s="408"/>
      <c r="AI5" s="408"/>
      <c r="AJ5" s="408"/>
      <c r="AK5" s="408"/>
      <c r="AL5" s="17"/>
      <c r="AM5" s="303" t="s">
        <v>42</v>
      </c>
      <c r="AN5" s="303"/>
      <c r="AO5" s="303"/>
      <c r="AP5" s="303"/>
      <c r="AQ5" s="303"/>
      <c r="AR5" s="303"/>
      <c r="AS5" s="17"/>
      <c r="AT5" s="405" t="s">
        <v>30</v>
      </c>
      <c r="AU5" s="406"/>
      <c r="AV5" s="407"/>
      <c r="AW5" s="248"/>
      <c r="AX5" s="397" t="s">
        <v>40</v>
      </c>
      <c r="AY5" s="398"/>
      <c r="AZ5" s="399"/>
      <c r="BA5" s="249"/>
      <c r="BB5" s="405" t="s">
        <v>49</v>
      </c>
      <c r="BC5" s="406"/>
      <c r="BD5" s="406"/>
      <c r="BE5" s="406"/>
      <c r="BF5" s="406"/>
      <c r="BG5" s="407"/>
      <c r="BH5" s="3"/>
      <c r="BI5" s="115" t="s">
        <v>45</v>
      </c>
      <c r="BJ5" s="376" t="s">
        <v>19</v>
      </c>
      <c r="BK5" s="377"/>
      <c r="BL5" s="377"/>
      <c r="BM5" s="377"/>
      <c r="BN5" s="377"/>
      <c r="BO5" s="377"/>
      <c r="BP5" s="191"/>
      <c r="BQ5" s="335" t="s">
        <v>20</v>
      </c>
      <c r="BR5" s="336"/>
      <c r="BS5" s="337"/>
      <c r="BT5" s="70"/>
      <c r="BU5" s="15"/>
      <c r="BV5" s="378" t="s">
        <v>34</v>
      </c>
      <c r="BW5" s="379"/>
      <c r="BX5" s="380"/>
      <c r="BY5" s="207"/>
      <c r="BZ5" s="373" t="s">
        <v>35</v>
      </c>
      <c r="CA5" s="374"/>
      <c r="CB5" s="375"/>
    </row>
    <row r="6" spans="1:83" ht="11.25" customHeight="1" x14ac:dyDescent="0.35">
      <c r="A6" s="36"/>
      <c r="B6" s="277" t="s">
        <v>41</v>
      </c>
      <c r="C6" s="277"/>
      <c r="D6" s="277"/>
      <c r="E6" s="277"/>
      <c r="F6" s="277"/>
      <c r="G6" s="277"/>
      <c r="H6" s="16"/>
      <c r="I6" s="278" t="s">
        <v>109</v>
      </c>
      <c r="J6" s="279"/>
      <c r="K6" s="279"/>
      <c r="L6" s="279"/>
      <c r="M6" s="279"/>
      <c r="N6" s="279"/>
      <c r="O6" s="319"/>
      <c r="P6" s="319"/>
      <c r="Q6" s="319"/>
      <c r="R6" s="319"/>
      <c r="S6" s="319"/>
      <c r="T6" s="319"/>
      <c r="U6" s="16"/>
      <c r="V6" s="278" t="s">
        <v>37</v>
      </c>
      <c r="W6" s="279"/>
      <c r="X6" s="279"/>
      <c r="Y6" s="34"/>
      <c r="Z6" s="280" t="s">
        <v>38</v>
      </c>
      <c r="AA6" s="280"/>
      <c r="AB6" s="280"/>
      <c r="AC6" s="277" t="s">
        <v>41</v>
      </c>
      <c r="AD6" s="277"/>
      <c r="AE6" s="277"/>
      <c r="AF6" s="277"/>
      <c r="AG6" s="277"/>
      <c r="AH6" s="277"/>
      <c r="AI6" s="277"/>
      <c r="AJ6" s="277"/>
      <c r="AK6" s="277"/>
      <c r="AL6" s="17"/>
      <c r="AM6" s="277" t="s">
        <v>37</v>
      </c>
      <c r="AN6" s="277"/>
      <c r="AO6" s="277"/>
      <c r="AP6" s="277"/>
      <c r="AQ6" s="277"/>
      <c r="AR6" s="277"/>
      <c r="AS6" s="17"/>
      <c r="AT6" s="274"/>
      <c r="AU6" s="275"/>
      <c r="AV6" s="276"/>
      <c r="AW6" s="248"/>
      <c r="AX6" s="265"/>
      <c r="AY6" s="266" t="s">
        <v>39</v>
      </c>
      <c r="AZ6" s="267"/>
      <c r="BA6" s="249"/>
      <c r="BB6" s="274"/>
      <c r="BC6" s="275"/>
      <c r="BD6" s="275"/>
      <c r="BE6" s="275"/>
      <c r="BF6" s="275"/>
      <c r="BG6" s="276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286" t="s">
        <v>124</v>
      </c>
      <c r="C7" s="287"/>
      <c r="D7" s="287"/>
      <c r="E7" s="287"/>
      <c r="F7" s="287"/>
      <c r="G7" s="287"/>
      <c r="H7" s="255"/>
      <c r="I7" s="283" t="str">
        <f>B7</f>
        <v>Abril 2021</v>
      </c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1"/>
      <c r="U7" s="255"/>
      <c r="V7" s="283" t="str">
        <f>B7</f>
        <v>Abril 2021</v>
      </c>
      <c r="W7" s="284"/>
      <c r="X7" s="285"/>
      <c r="Y7" s="255"/>
      <c r="Z7" s="256" t="str">
        <f>V7</f>
        <v>Abril 2021</v>
      </c>
      <c r="AA7" s="257"/>
      <c r="AB7" s="258"/>
      <c r="AC7" s="288" t="str">
        <f>B7</f>
        <v>Abril 2021</v>
      </c>
      <c r="AD7" s="289"/>
      <c r="AE7" s="289"/>
      <c r="AF7" s="289"/>
      <c r="AG7" s="289"/>
      <c r="AH7" s="289"/>
      <c r="AI7" s="289"/>
      <c r="AJ7" s="289"/>
      <c r="AK7" s="289"/>
      <c r="AL7" s="259"/>
      <c r="AM7" s="286" t="str">
        <f>V7</f>
        <v>Abril 2021</v>
      </c>
      <c r="AN7" s="287"/>
      <c r="AO7" s="287"/>
      <c r="AP7" s="287"/>
      <c r="AQ7" s="287"/>
      <c r="AR7" s="287"/>
      <c r="AS7" s="259"/>
      <c r="AT7" s="301" t="str">
        <f>V7</f>
        <v>Abril 2021</v>
      </c>
      <c r="AU7" s="302"/>
      <c r="AV7" s="302"/>
      <c r="AW7" s="255"/>
      <c r="AX7" s="295" t="str">
        <f>AT7</f>
        <v>Abril 2021</v>
      </c>
      <c r="AY7" s="296"/>
      <c r="AZ7" s="297"/>
      <c r="BA7" s="260"/>
      <c r="BB7" s="283" t="str">
        <f>AM7</f>
        <v>Abril 2021</v>
      </c>
      <c r="BC7" s="284"/>
      <c r="BD7" s="284"/>
      <c r="BE7" s="284"/>
      <c r="BF7" s="284"/>
      <c r="BG7" s="285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298" t="s">
        <v>28</v>
      </c>
      <c r="C8" s="299"/>
      <c r="D8" s="300"/>
      <c r="E8" s="310" t="s">
        <v>90</v>
      </c>
      <c r="F8" s="311"/>
      <c r="G8" s="311"/>
      <c r="H8" s="39"/>
      <c r="I8" s="310" t="s">
        <v>107</v>
      </c>
      <c r="J8" s="311"/>
      <c r="K8" s="311"/>
      <c r="L8" s="311"/>
      <c r="M8" s="311"/>
      <c r="N8" s="311"/>
      <c r="O8" s="310" t="s">
        <v>90</v>
      </c>
      <c r="P8" s="311"/>
      <c r="Q8" s="311"/>
      <c r="R8" s="311"/>
      <c r="S8" s="311"/>
      <c r="T8" s="311"/>
      <c r="U8" s="39"/>
      <c r="V8" s="298" t="s">
        <v>2</v>
      </c>
      <c r="W8" s="299"/>
      <c r="X8" s="313"/>
      <c r="Y8" s="39"/>
      <c r="Z8" s="355" t="s">
        <v>2</v>
      </c>
      <c r="AA8" s="356"/>
      <c r="AB8" s="357"/>
      <c r="AC8" s="298" t="s">
        <v>2</v>
      </c>
      <c r="AD8" s="299"/>
      <c r="AE8" s="300"/>
      <c r="AF8" s="361" t="s">
        <v>46</v>
      </c>
      <c r="AG8" s="362"/>
      <c r="AH8" s="362"/>
      <c r="AI8" s="362"/>
      <c r="AJ8" s="362"/>
      <c r="AK8" s="362"/>
      <c r="AL8" s="17"/>
      <c r="AM8" s="298" t="s">
        <v>2</v>
      </c>
      <c r="AN8" s="299"/>
      <c r="AO8" s="313"/>
      <c r="AP8" s="262" t="s">
        <v>46</v>
      </c>
      <c r="AQ8" s="263"/>
      <c r="AR8" s="264"/>
      <c r="AS8" s="17"/>
      <c r="AT8" s="298" t="s">
        <v>2</v>
      </c>
      <c r="AU8" s="299"/>
      <c r="AV8" s="313"/>
      <c r="AW8" s="2"/>
      <c r="AX8" s="298" t="s">
        <v>2</v>
      </c>
      <c r="AY8" s="299"/>
      <c r="AZ8" s="313"/>
      <c r="BA8" s="39"/>
      <c r="BB8" s="298" t="s">
        <v>2</v>
      </c>
      <c r="BC8" s="299"/>
      <c r="BD8" s="313"/>
      <c r="BE8" s="358" t="s">
        <v>47</v>
      </c>
      <c r="BF8" s="359"/>
      <c r="BG8" s="360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95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607.41999999999996</v>
      </c>
      <c r="C11" s="47">
        <f t="shared" ref="C11:C12" si="5">IF(ISBLANK(B11),"",D11/$A11)</f>
        <v>607.41999999999996</v>
      </c>
      <c r="D11" s="163">
        <f>B11</f>
        <v>607.41999999999996</v>
      </c>
      <c r="E11" s="49">
        <v>378298</v>
      </c>
      <c r="F11" s="50">
        <f t="shared" ref="F11:F12" si="6">IF(ISBLANK(E11),"",G11/$A11)</f>
        <v>378298</v>
      </c>
      <c r="G11" s="163">
        <f>E11</f>
        <v>378298</v>
      </c>
      <c r="H11" s="168"/>
      <c r="I11" s="49">
        <v>57451</v>
      </c>
      <c r="J11" s="50">
        <f t="shared" ref="J11" si="7">IF(ISBLANK(I11),"",K11/$A11)</f>
        <v>57451</v>
      </c>
      <c r="K11" s="163">
        <f>I11</f>
        <v>57451</v>
      </c>
      <c r="L11" s="50">
        <f t="shared" ref="L11:L12" si="8">IF(ISBLANK(I11),"",I11*0.5)</f>
        <v>28725.5</v>
      </c>
      <c r="M11" s="50">
        <f t="shared" ref="M11:M12" si="9">IFERROR(J11*0.5,"")</f>
        <v>28725.5</v>
      </c>
      <c r="N11" s="50">
        <f t="shared" ref="N11:N12" si="10">K11*0.5</f>
        <v>28725.5</v>
      </c>
      <c r="O11" s="49">
        <v>5929</v>
      </c>
      <c r="P11" s="50">
        <f t="shared" ref="P11" si="11">IF(ISBLANK(O11),"",Q11/$A11)</f>
        <v>5929</v>
      </c>
      <c r="Q11" s="163">
        <f>O11</f>
        <v>5929</v>
      </c>
      <c r="R11" s="50">
        <f t="shared" ref="R11:R12" si="12">IF(ISBLANK(O11),"",O11*0.5)</f>
        <v>2964.5</v>
      </c>
      <c r="S11" s="50">
        <f t="shared" ref="S11:S12" si="13">IFERROR(P11*0.5,"")</f>
        <v>2964.5</v>
      </c>
      <c r="T11" s="50">
        <f t="shared" ref="T11:T12" si="14">Q11*0.5</f>
        <v>2964.5</v>
      </c>
      <c r="U11" s="168"/>
      <c r="V11" s="49">
        <v>166.10766699999999</v>
      </c>
      <c r="W11" s="47">
        <f t="shared" ref="W11:W12" si="15">IF(ISBLANK(V11),"",X11/$A11)</f>
        <v>166.10766699999999</v>
      </c>
      <c r="X11" s="163">
        <f>V11</f>
        <v>166.10766699999999</v>
      </c>
      <c r="Y11" s="169"/>
      <c r="Z11" s="170"/>
      <c r="AA11" s="171"/>
      <c r="AB11" s="172">
        <f>AA11</f>
        <v>0</v>
      </c>
      <c r="AC11" s="49">
        <v>302.02</v>
      </c>
      <c r="AD11" s="50">
        <f t="shared" ref="AD11" si="16">IF(ISBLANK(AC11),"",AE11/$A11)</f>
        <v>302.02</v>
      </c>
      <c r="AE11" s="163">
        <f>AC11</f>
        <v>302.02</v>
      </c>
      <c r="AF11" s="49">
        <v>158107</v>
      </c>
      <c r="AG11" s="50">
        <f t="shared" ref="AG11" si="17">IF(ISBLANK(AF11),"",AH11/$A11)</f>
        <v>158107</v>
      </c>
      <c r="AH11" s="51">
        <f>AF11</f>
        <v>158107</v>
      </c>
      <c r="AI11" s="50">
        <f>IF(AF11*0.3172=0,"",AF11*0.1832)</f>
        <v>28965.202400000002</v>
      </c>
      <c r="AJ11" s="50">
        <f>IFERROR(AG11*0.1832,"")</f>
        <v>28965.202400000002</v>
      </c>
      <c r="AK11" s="50">
        <f>AH11*0.1832</f>
        <v>28965.202400000002</v>
      </c>
      <c r="AL11" s="17"/>
      <c r="AM11" s="49">
        <v>143.28</v>
      </c>
      <c r="AN11" s="47">
        <f t="shared" ref="AN11:AN12" si="18">IF(ISBLANK(AM11),"",AO11/$A11)</f>
        <v>143.28</v>
      </c>
      <c r="AO11" s="163">
        <f>AM11</f>
        <v>143.28</v>
      </c>
      <c r="AP11" s="49">
        <v>105011</v>
      </c>
      <c r="AQ11" s="50">
        <f t="shared" ref="AQ11" si="19">IF(ISBLANK(AP11),"",AR11/$A11)</f>
        <v>105011</v>
      </c>
      <c r="AR11" s="51">
        <f>AP11</f>
        <v>105011</v>
      </c>
      <c r="AS11" s="17"/>
      <c r="AT11" s="47">
        <f>borrador!G9/6.289</f>
        <v>610.65352202257918</v>
      </c>
      <c r="AU11" s="47">
        <f t="shared" ref="AU11" si="20">IF(ISBLANK(AT11),"",AV11/$A11)</f>
        <v>610.65352202257918</v>
      </c>
      <c r="AV11" s="51">
        <f>AT11</f>
        <v>610.65352202257918</v>
      </c>
      <c r="AW11" s="2"/>
      <c r="AX11" s="51">
        <f>borrador!H9/6.289</f>
        <v>422.36603593576092</v>
      </c>
      <c r="AY11" s="51">
        <f t="shared" ref="AY11" si="21">IF(ISBLANK(AX11),"",AZ11/$A11)</f>
        <v>422.36603593576092</v>
      </c>
      <c r="AZ11" s="51">
        <f>AX11</f>
        <v>422.36603593576092</v>
      </c>
      <c r="BA11" s="2"/>
      <c r="BB11" s="47">
        <f>borrador!E9/6.289</f>
        <v>7.8056924789314683</v>
      </c>
      <c r="BC11" s="47">
        <f t="shared" ref="BC11" si="22">IF(ISBLANK(BB11),"",BD11/$A11)</f>
        <v>7.8056924789314683</v>
      </c>
      <c r="BD11" s="48">
        <f>BB11</f>
        <v>7.8056924789314683</v>
      </c>
      <c r="BE11" s="49">
        <f>borrador!F9*0.283*100</f>
        <v>251.07759999999999</v>
      </c>
      <c r="BF11" s="50">
        <f t="shared" ref="BF11" si="23">IF(ISBLANK(BE11),"",BG11/A11)</f>
        <v>251.07759999999999</v>
      </c>
      <c r="BG11" s="237">
        <f>BE11</f>
        <v>251.07759999999999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573.42999999999995</v>
      </c>
      <c r="C12" s="47">
        <f t="shared" si="5"/>
        <v>590.42499999999995</v>
      </c>
      <c r="D12" s="163">
        <f t="shared" ref="D12" si="24">B12+D11</f>
        <v>1180.8499999999999</v>
      </c>
      <c r="E12" s="49">
        <v>375418</v>
      </c>
      <c r="F12" s="50">
        <f t="shared" si="6"/>
        <v>376858</v>
      </c>
      <c r="G12" s="163">
        <f t="shared" ref="G12" si="25">E12+G11</f>
        <v>753716</v>
      </c>
      <c r="H12" s="168"/>
      <c r="I12" s="49">
        <v>55101</v>
      </c>
      <c r="J12" s="50">
        <f t="shared" ref="J12" si="26">IF(ISBLANK(I12),"",K12/$A12)</f>
        <v>56276</v>
      </c>
      <c r="K12" s="163">
        <f t="shared" ref="K12" si="27">I12+K11</f>
        <v>112552</v>
      </c>
      <c r="L12" s="50">
        <f t="shared" si="8"/>
        <v>27550.5</v>
      </c>
      <c r="M12" s="50">
        <f t="shared" si="9"/>
        <v>28138</v>
      </c>
      <c r="N12" s="50">
        <f t="shared" si="10"/>
        <v>56276</v>
      </c>
      <c r="O12" s="49">
        <v>4750</v>
      </c>
      <c r="P12" s="50">
        <f t="shared" ref="P12" si="28">IF(ISBLANK(O12),"",Q12/$A12)</f>
        <v>5339.5</v>
      </c>
      <c r="Q12" s="163">
        <f t="shared" ref="Q12" si="29">O12+Q11</f>
        <v>10679</v>
      </c>
      <c r="R12" s="50">
        <f t="shared" si="12"/>
        <v>2375</v>
      </c>
      <c r="S12" s="50">
        <f t="shared" si="13"/>
        <v>2669.75</v>
      </c>
      <c r="T12" s="50">
        <f t="shared" si="14"/>
        <v>5339.5</v>
      </c>
      <c r="U12" s="168"/>
      <c r="V12" s="49">
        <v>165.8</v>
      </c>
      <c r="W12" s="47">
        <f t="shared" si="15"/>
        <v>165.9538335</v>
      </c>
      <c r="X12" s="163">
        <f t="shared" ref="X12" si="30">V12+X11</f>
        <v>331.907667</v>
      </c>
      <c r="Y12" s="169"/>
      <c r="Z12" s="170"/>
      <c r="AA12" s="171"/>
      <c r="AB12" s="172"/>
      <c r="AC12" s="49">
        <v>294.02</v>
      </c>
      <c r="AD12" s="50">
        <f t="shared" ref="AD12" si="31">IF(ISBLANK(AC12),"",AE12/$A12)</f>
        <v>298.02</v>
      </c>
      <c r="AE12" s="163">
        <f t="shared" ref="AE12" si="32">AC12+AE11</f>
        <v>596.04</v>
      </c>
      <c r="AF12" s="49">
        <v>159744</v>
      </c>
      <c r="AG12" s="50">
        <f t="shared" ref="AG12" si="33">IF(ISBLANK(AF12),"",AH12/$A12)</f>
        <v>158925.5</v>
      </c>
      <c r="AH12" s="51">
        <f t="shared" ref="AH12" si="34">AF12+AH11</f>
        <v>317851</v>
      </c>
      <c r="AI12" s="50">
        <f t="shared" ref="AI12" si="35">IF(AF12*0.3172=0,"",AF12*0.1832)</f>
        <v>29265.1008</v>
      </c>
      <c r="AJ12" s="50">
        <f t="shared" ref="AJ12" si="36">IFERROR(AG12*0.1832,"")</f>
        <v>29115.151600000001</v>
      </c>
      <c r="AK12" s="50">
        <f t="shared" ref="AK12" si="37">AH12*0.1832</f>
        <v>58230.303200000002</v>
      </c>
      <c r="AL12" s="17"/>
      <c r="AM12" s="49">
        <v>118.84</v>
      </c>
      <c r="AN12" s="47">
        <f t="shared" si="18"/>
        <v>131.06</v>
      </c>
      <c r="AO12" s="163">
        <f t="shared" ref="AO12" si="38">AM12+AO11</f>
        <v>262.12</v>
      </c>
      <c r="AP12" s="49">
        <v>103744</v>
      </c>
      <c r="AQ12" s="50">
        <f t="shared" ref="AQ12" si="39">IF(ISBLANK(AP12),"",AR12/$A12)</f>
        <v>104377.5</v>
      </c>
      <c r="AR12" s="51">
        <f t="shared" ref="AR12" si="40">AP12+AR11</f>
        <v>208755</v>
      </c>
      <c r="AS12" s="17"/>
      <c r="AT12" s="47">
        <f>borrador!G10/6.289</f>
        <v>659.94752742884407</v>
      </c>
      <c r="AU12" s="47">
        <f t="shared" ref="AU12" si="41">IF(ISBLANK(AT12),"",AV12/$A12)</f>
        <v>635.30052472571163</v>
      </c>
      <c r="AV12" s="51">
        <f t="shared" ref="AV12" si="42">AT12+AV11</f>
        <v>1270.6010494514233</v>
      </c>
      <c r="AW12" s="2"/>
      <c r="AX12" s="51">
        <f>borrador!H10/6.289</f>
        <v>420.28303386865957</v>
      </c>
      <c r="AY12" s="51">
        <f t="shared" ref="AY12" si="43">IF(ISBLANK(AX12),"",AZ12/$A12)</f>
        <v>421.32453490221025</v>
      </c>
      <c r="AZ12" s="51">
        <f t="shared" ref="AZ12" si="44">AX12+AZ11</f>
        <v>842.64906980442049</v>
      </c>
      <c r="BA12" s="2"/>
      <c r="BB12" s="47">
        <f>borrador!E10/6.289</f>
        <v>10.042932103673079</v>
      </c>
      <c r="BC12" s="47">
        <f t="shared" ref="BC12" si="45">IF(ISBLANK(BB12),"",BD12/$A12)</f>
        <v>8.9243122913022734</v>
      </c>
      <c r="BD12" s="48">
        <f t="shared" ref="BD12" si="46">BB12+BD11</f>
        <v>17.848624582604547</v>
      </c>
      <c r="BE12" s="49">
        <f>borrador!F10*0.283*100</f>
        <v>250.96439999999998</v>
      </c>
      <c r="BF12" s="50">
        <f t="shared" ref="BF12" si="47">IF(ISBLANK(BE12),"",BG12/A12)</f>
        <v>251.02099999999999</v>
      </c>
      <c r="BG12" s="237">
        <f t="shared" ref="BG12" si="48">BE12+BG11</f>
        <v>502.04199999999997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578.64</v>
      </c>
      <c r="C13" s="47">
        <f t="shared" ref="C13:C24" si="49">IF(ISBLANK(B13),"",D13/$A13)</f>
        <v>586.49666666666656</v>
      </c>
      <c r="D13" s="163">
        <f t="shared" ref="D13:D24" si="50">B13+D12</f>
        <v>1759.4899999999998</v>
      </c>
      <c r="E13" s="49">
        <v>384746</v>
      </c>
      <c r="F13" s="50">
        <f t="shared" ref="F13:F14" si="51">IF(ISBLANK(E13),"",G13/$A13)</f>
        <v>379487.33333333331</v>
      </c>
      <c r="G13" s="163">
        <f t="shared" ref="G13:G14" si="52">E13+G12</f>
        <v>1138462</v>
      </c>
      <c r="H13" s="168"/>
      <c r="I13" s="49">
        <v>52879</v>
      </c>
      <c r="J13" s="50">
        <f t="shared" ref="J13:J14" si="53">IF(ISBLANK(I13),"",K13/$A13)</f>
        <v>55143.666666666664</v>
      </c>
      <c r="K13" s="163">
        <f t="shared" ref="K13:K14" si="54">I13+K12</f>
        <v>165431</v>
      </c>
      <c r="L13" s="50">
        <f t="shared" ref="L13:L14" si="55">IF(ISBLANK(I13),"",I13*0.5)</f>
        <v>26439.5</v>
      </c>
      <c r="M13" s="50">
        <f t="shared" ref="M13:M14" si="56">IFERROR(J13*0.5,"")</f>
        <v>27571.833333333332</v>
      </c>
      <c r="N13" s="50">
        <f t="shared" ref="N13:N14" si="57">K13*0.5</f>
        <v>82715.5</v>
      </c>
      <c r="O13" s="49">
        <v>1838</v>
      </c>
      <c r="P13" s="50">
        <f t="shared" ref="P13:P14" si="58">IF(ISBLANK(O13),"",Q13/$A13)</f>
        <v>4172.333333333333</v>
      </c>
      <c r="Q13" s="163">
        <f t="shared" ref="Q13:Q14" si="59">O13+Q12</f>
        <v>12517</v>
      </c>
      <c r="R13" s="50">
        <f t="shared" ref="R13:R14" si="60">IF(ISBLANK(O13),"",O13*0.5)</f>
        <v>919</v>
      </c>
      <c r="S13" s="50">
        <f t="shared" ref="S13:S14" si="61">IFERROR(P13*0.5,"")</f>
        <v>2086.1666666666665</v>
      </c>
      <c r="T13" s="50">
        <f t="shared" ref="T13:T14" si="62">Q13*0.5</f>
        <v>6258.5</v>
      </c>
      <c r="U13" s="168"/>
      <c r="V13" s="49">
        <v>165.5</v>
      </c>
      <c r="W13" s="47">
        <f t="shared" ref="W13:W14" si="63">IF(ISBLANK(V13),"",X13/$A13)</f>
        <v>165.80255566666668</v>
      </c>
      <c r="X13" s="163">
        <f t="shared" ref="X13:X14" si="64">V13+X12</f>
        <v>497.407667</v>
      </c>
      <c r="Y13" s="169"/>
      <c r="Z13" s="170"/>
      <c r="AA13" s="171"/>
      <c r="AB13" s="172"/>
      <c r="AC13" s="49">
        <v>294.01</v>
      </c>
      <c r="AD13" s="50">
        <f t="shared" ref="AD13:AD14" si="65">IF(ISBLANK(AC13),"",AE13/$A13)</f>
        <v>296.68333333333334</v>
      </c>
      <c r="AE13" s="163">
        <f t="shared" ref="AE13:AE14" si="66">AC13+AE12</f>
        <v>890.05</v>
      </c>
      <c r="AF13" s="49">
        <v>150830</v>
      </c>
      <c r="AG13" s="50">
        <f t="shared" ref="AG13:AG14" si="67">IF(ISBLANK(AF13),"",AH13/$A13)</f>
        <v>156227</v>
      </c>
      <c r="AH13" s="51">
        <f t="shared" ref="AH13:AH14" si="68">AF13+AH12</f>
        <v>468681</v>
      </c>
      <c r="AI13" s="50">
        <f t="shared" ref="AI13:AI14" si="69">IF(AF13*0.3172=0,"",AF13*0.1832)</f>
        <v>27632.056</v>
      </c>
      <c r="AJ13" s="50">
        <f t="shared" ref="AJ13:AJ14" si="70">IFERROR(AG13*0.1832,"")</f>
        <v>28620.786400000001</v>
      </c>
      <c r="AK13" s="50">
        <f t="shared" ref="AK13:AK14" si="71">AH13*0.1832</f>
        <v>85862.359200000006</v>
      </c>
      <c r="AL13" s="17"/>
      <c r="AM13" s="49">
        <v>114.92</v>
      </c>
      <c r="AN13" s="47">
        <f t="shared" ref="AN13:AN23" si="72">IF(ISBLANK(AM13),"",AO13/$A13)</f>
        <v>125.68</v>
      </c>
      <c r="AO13" s="163">
        <f t="shared" ref="AO13:AO23" si="73">AM13+AO12</f>
        <v>377.04</v>
      </c>
      <c r="AP13" s="49">
        <v>103116</v>
      </c>
      <c r="AQ13" s="50">
        <f t="shared" ref="AQ13:AQ23" si="74">IF(ISBLANK(AP13),"",AR13/$A13)</f>
        <v>103957</v>
      </c>
      <c r="AR13" s="51">
        <f t="shared" ref="AR13:AR23" si="75">AP13+AR12</f>
        <v>311871</v>
      </c>
      <c r="AS13" s="17"/>
      <c r="AT13" s="47">
        <f>borrador!G11/6.289</f>
        <v>656.46048656384164</v>
      </c>
      <c r="AU13" s="47">
        <f t="shared" ref="AU13:AU14" si="76">IF(ISBLANK(AT13),"",AV13/$A13)</f>
        <v>642.35384533842159</v>
      </c>
      <c r="AV13" s="51">
        <f t="shared" ref="AV13:AV14" si="77">AT13+AV12</f>
        <v>1927.0615360152649</v>
      </c>
      <c r="AW13" s="2"/>
      <c r="AX13" s="51">
        <f>borrador!H11/6.289</f>
        <v>422.03688980760057</v>
      </c>
      <c r="AY13" s="51">
        <f t="shared" ref="AY13:AY14" si="78">IF(ISBLANK(AX13),"",AZ13/$A13)</f>
        <v>421.56198653734037</v>
      </c>
      <c r="AZ13" s="51">
        <f t="shared" ref="AZ13:AZ14" si="79">AX13+AZ12</f>
        <v>1264.6859596120212</v>
      </c>
      <c r="BA13" s="2"/>
      <c r="BB13" s="47">
        <f>borrador!E11/6.289</f>
        <v>7.68961679122277</v>
      </c>
      <c r="BC13" s="47">
        <f t="shared" ref="BC13:BC14" si="80">IF(ISBLANK(BB13),"",BD13/$A13)</f>
        <v>8.5127471246091062</v>
      </c>
      <c r="BD13" s="48">
        <f t="shared" ref="BD13:BD14" si="81">BB13+BD12</f>
        <v>25.538241373827319</v>
      </c>
      <c r="BE13" s="49">
        <f>borrador!F11*0.283*100</f>
        <v>251.04929999999999</v>
      </c>
      <c r="BF13" s="50">
        <f t="shared" ref="BF13:BF14" si="82">IF(ISBLANK(BE13),"",BG13/A13)</f>
        <v>251.03043333333332</v>
      </c>
      <c r="BG13" s="237">
        <f t="shared" ref="BG13:BG14" si="83">BE13+BG12</f>
        <v>753.09129999999993</v>
      </c>
      <c r="BI13" s="199" t="s">
        <v>9</v>
      </c>
      <c r="BJ13" s="83"/>
      <c r="BK13" s="21">
        <v>17687.608027419399</v>
      </c>
      <c r="BL13" s="92">
        <v>22048.352946939147</v>
      </c>
      <c r="BM13" s="254"/>
      <c r="BN13" s="21">
        <v>12007.604979941352</v>
      </c>
      <c r="BO13" s="82">
        <f t="shared" si="0"/>
        <v>-12007.604979941352</v>
      </c>
      <c r="BP13" s="197"/>
      <c r="BQ13" s="83"/>
      <c r="BR13" s="21">
        <v>5798.4219494275312</v>
      </c>
      <c r="BS13" s="201">
        <f t="shared" si="1"/>
        <v>-5798.4219494275312</v>
      </c>
      <c r="BT13" s="5"/>
      <c r="BU13" s="15"/>
      <c r="BV13" s="214"/>
      <c r="BW13" s="107">
        <v>16412.460809762444</v>
      </c>
      <c r="BX13" s="84">
        <f t="shared" si="2"/>
        <v>-16412.460809762444</v>
      </c>
      <c r="BY13" s="207"/>
      <c r="BZ13" s="83"/>
      <c r="CA13" s="107">
        <v>13458.738437381791</v>
      </c>
      <c r="CB13" s="215">
        <f t="shared" si="3"/>
        <v>-13458.738437381791</v>
      </c>
    </row>
    <row r="14" spans="1:83" ht="15" customHeight="1" thickBot="1" x14ac:dyDescent="0.4">
      <c r="A14" s="244">
        <v>4</v>
      </c>
      <c r="B14" s="49">
        <v>611.47</v>
      </c>
      <c r="C14" s="47">
        <f t="shared" si="49"/>
        <v>592.74</v>
      </c>
      <c r="D14" s="163">
        <f t="shared" si="50"/>
        <v>2370.96</v>
      </c>
      <c r="E14" s="49">
        <v>379928</v>
      </c>
      <c r="F14" s="50">
        <f t="shared" si="51"/>
        <v>379597.5</v>
      </c>
      <c r="G14" s="163">
        <f t="shared" si="52"/>
        <v>1518390</v>
      </c>
      <c r="H14" s="168"/>
      <c r="I14" s="49">
        <v>54292</v>
      </c>
      <c r="J14" s="50">
        <f t="shared" si="53"/>
        <v>54930.75</v>
      </c>
      <c r="K14" s="163">
        <f t="shared" si="54"/>
        <v>219723</v>
      </c>
      <c r="L14" s="50">
        <f t="shared" si="55"/>
        <v>27146</v>
      </c>
      <c r="M14" s="50">
        <f t="shared" si="56"/>
        <v>27465.375</v>
      </c>
      <c r="N14" s="50">
        <f t="shared" si="57"/>
        <v>109861.5</v>
      </c>
      <c r="O14" s="49">
        <v>2852</v>
      </c>
      <c r="P14" s="50">
        <f t="shared" si="58"/>
        <v>3842.25</v>
      </c>
      <c r="Q14" s="163">
        <f t="shared" si="59"/>
        <v>15369</v>
      </c>
      <c r="R14" s="50">
        <f t="shared" si="60"/>
        <v>1426</v>
      </c>
      <c r="S14" s="50">
        <f t="shared" si="61"/>
        <v>1921.125</v>
      </c>
      <c r="T14" s="50">
        <f t="shared" si="62"/>
        <v>7684.5</v>
      </c>
      <c r="U14" s="168"/>
      <c r="V14" s="49">
        <v>165.3</v>
      </c>
      <c r="W14" s="47">
        <f t="shared" si="63"/>
        <v>165.67691675</v>
      </c>
      <c r="X14" s="163">
        <f t="shared" si="64"/>
        <v>662.70766700000001</v>
      </c>
      <c r="Y14" s="169"/>
      <c r="Z14" s="170"/>
      <c r="AA14" s="171"/>
      <c r="AB14" s="172"/>
      <c r="AC14" s="49">
        <v>294.27999999999997</v>
      </c>
      <c r="AD14" s="50">
        <f t="shared" si="65"/>
        <v>296.08249999999998</v>
      </c>
      <c r="AE14" s="163">
        <f t="shared" si="66"/>
        <v>1184.33</v>
      </c>
      <c r="AF14" s="49">
        <v>149479</v>
      </c>
      <c r="AG14" s="50">
        <f t="shared" si="67"/>
        <v>154540</v>
      </c>
      <c r="AH14" s="51">
        <f t="shared" si="68"/>
        <v>618160</v>
      </c>
      <c r="AI14" s="50">
        <f t="shared" si="69"/>
        <v>27384.552800000001</v>
      </c>
      <c r="AJ14" s="50">
        <f t="shared" si="70"/>
        <v>28311.727999999999</v>
      </c>
      <c r="AK14" s="50">
        <f t="shared" si="71"/>
        <v>113246.912</v>
      </c>
      <c r="AL14" s="17"/>
      <c r="AM14" s="49">
        <v>131.15</v>
      </c>
      <c r="AN14" s="47">
        <f t="shared" si="72"/>
        <v>127.04750000000001</v>
      </c>
      <c r="AO14" s="163">
        <f t="shared" si="73"/>
        <v>508.19000000000005</v>
      </c>
      <c r="AP14" s="49">
        <v>104333</v>
      </c>
      <c r="AQ14" s="50">
        <f t="shared" si="74"/>
        <v>104051</v>
      </c>
      <c r="AR14" s="51">
        <f t="shared" si="75"/>
        <v>416204</v>
      </c>
      <c r="AS14" s="17"/>
      <c r="AT14" s="47">
        <f>borrador!G12/6.289</f>
        <v>656.25536651295909</v>
      </c>
      <c r="AU14" s="47">
        <f t="shared" si="76"/>
        <v>645.82922563205602</v>
      </c>
      <c r="AV14" s="51">
        <f t="shared" si="77"/>
        <v>2583.3169025282241</v>
      </c>
      <c r="AW14" s="2"/>
      <c r="AX14" s="51">
        <f>borrador!H12/6.289</f>
        <v>421.70138336778501</v>
      </c>
      <c r="AY14" s="51">
        <f t="shared" si="78"/>
        <v>421.59683574495153</v>
      </c>
      <c r="AZ14" s="51">
        <f t="shared" si="79"/>
        <v>1686.3873429798061</v>
      </c>
      <c r="BA14" s="2"/>
      <c r="BB14" s="47">
        <f>borrador!E12/6.289</f>
        <v>7.6832564795674996</v>
      </c>
      <c r="BC14" s="47">
        <f t="shared" si="80"/>
        <v>8.3053744633487039</v>
      </c>
      <c r="BD14" s="48">
        <f t="shared" si="81"/>
        <v>33.221497853394816</v>
      </c>
      <c r="BE14" s="49">
        <f>borrador!F12*0.283*100</f>
        <v>250.39840000000001</v>
      </c>
      <c r="BF14" s="50">
        <f t="shared" si="82"/>
        <v>250.87242499999999</v>
      </c>
      <c r="BG14" s="237">
        <f t="shared" si="83"/>
        <v>1003.4897</v>
      </c>
      <c r="BI14" s="199" t="s">
        <v>22</v>
      </c>
      <c r="BJ14" s="83"/>
      <c r="BK14" s="21">
        <v>17557.92787774618</v>
      </c>
      <c r="BL14" s="92">
        <f t="shared" si="4"/>
        <v>-17557.92787774618</v>
      </c>
      <c r="BM14" s="254"/>
      <c r="BN14" s="21">
        <v>12178.203691342958</v>
      </c>
      <c r="BO14" s="82">
        <f t="shared" si="0"/>
        <v>-12178.203691342958</v>
      </c>
      <c r="BP14" s="197"/>
      <c r="BQ14" s="83"/>
      <c r="BR14" s="21">
        <v>5639.1896353500761</v>
      </c>
      <c r="BS14" s="201">
        <f t="shared" si="1"/>
        <v>-5639.1896353500761</v>
      </c>
      <c r="BT14" s="5"/>
      <c r="BU14" s="15"/>
      <c r="BV14" s="214"/>
      <c r="BW14" s="107">
        <v>15625.674166131275</v>
      </c>
      <c r="BX14" s="84">
        <f t="shared" si="2"/>
        <v>-15625.674166131275</v>
      </c>
      <c r="BY14" s="207"/>
      <c r="BZ14" s="83"/>
      <c r="CA14" s="107">
        <v>12760.155092639532</v>
      </c>
      <c r="CB14" s="215">
        <f t="shared" si="3"/>
        <v>-12760.155092639532</v>
      </c>
      <c r="CD14" s="251"/>
    </row>
    <row r="15" spans="1:83" ht="15" customHeight="1" thickBot="1" x14ac:dyDescent="0.4">
      <c r="A15" s="245">
        <v>5</v>
      </c>
      <c r="B15" s="49">
        <v>600.24</v>
      </c>
      <c r="C15" s="47">
        <f t="shared" si="49"/>
        <v>594.24</v>
      </c>
      <c r="D15" s="163">
        <f t="shared" si="50"/>
        <v>2971.2</v>
      </c>
      <c r="E15" s="49">
        <v>374091</v>
      </c>
      <c r="F15" s="50">
        <f t="shared" ref="F15" si="84">IF(ISBLANK(E15),"",G15/$A15)</f>
        <v>378496.2</v>
      </c>
      <c r="G15" s="163">
        <f t="shared" ref="G15" si="85">E15+G14</f>
        <v>1892481</v>
      </c>
      <c r="H15" s="168"/>
      <c r="I15" s="49">
        <v>56298</v>
      </c>
      <c r="J15" s="50">
        <f t="shared" ref="J15" si="86">IF(ISBLANK(I15),"",K15/$A15)</f>
        <v>55204.2</v>
      </c>
      <c r="K15" s="163">
        <f t="shared" ref="K15" si="87">I15+K14</f>
        <v>276021</v>
      </c>
      <c r="L15" s="50">
        <f t="shared" ref="L15" si="88">IF(ISBLANK(I15),"",I15*0.5)</f>
        <v>28149</v>
      </c>
      <c r="M15" s="50">
        <f t="shared" ref="M15" si="89">IFERROR(J15*0.5,"")</f>
        <v>27602.1</v>
      </c>
      <c r="N15" s="50">
        <f t="shared" ref="N15" si="90">K15*0.5</f>
        <v>138010.5</v>
      </c>
      <c r="O15" s="49">
        <v>4768</v>
      </c>
      <c r="P15" s="50">
        <f t="shared" ref="P15" si="91">IF(ISBLANK(O15),"",Q15/$A15)</f>
        <v>4027.4</v>
      </c>
      <c r="Q15" s="163">
        <f t="shared" ref="Q15" si="92">O15+Q14</f>
        <v>20137</v>
      </c>
      <c r="R15" s="50">
        <f t="shared" ref="R15" si="93">IF(ISBLANK(O15),"",O15*0.5)</f>
        <v>2384</v>
      </c>
      <c r="S15" s="50">
        <f t="shared" ref="S15" si="94">IFERROR(P15*0.5,"")</f>
        <v>2013.7</v>
      </c>
      <c r="T15" s="50">
        <f t="shared" ref="T15" si="95">Q15*0.5</f>
        <v>10068.5</v>
      </c>
      <c r="U15" s="168"/>
      <c r="V15" s="49">
        <v>160.6</v>
      </c>
      <c r="W15" s="47">
        <f t="shared" ref="W15" si="96">IF(ISBLANK(V15),"",X15/$A15)</f>
        <v>164.6615334</v>
      </c>
      <c r="X15" s="163">
        <f t="shared" ref="X15" si="97">V15+X14</f>
        <v>823.30766700000004</v>
      </c>
      <c r="Y15" s="169"/>
      <c r="Z15" s="170"/>
      <c r="AA15" s="171"/>
      <c r="AB15" s="172"/>
      <c r="AC15" s="49">
        <v>296.19</v>
      </c>
      <c r="AD15" s="50">
        <f t="shared" ref="AD15" si="98">IF(ISBLANK(AC15),"",AE15/$A15)</f>
        <v>296.10399999999998</v>
      </c>
      <c r="AE15" s="163">
        <f t="shared" ref="AE15" si="99">AC15+AE14</f>
        <v>1480.52</v>
      </c>
      <c r="AF15" s="49">
        <v>167392</v>
      </c>
      <c r="AG15" s="50">
        <f t="shared" ref="AG15" si="100">IF(ISBLANK(AF15),"",AH15/$A15)</f>
        <v>157110.39999999999</v>
      </c>
      <c r="AH15" s="51">
        <f t="shared" ref="AH15" si="101">AF15+AH14</f>
        <v>785552</v>
      </c>
      <c r="AI15" s="50">
        <f t="shared" ref="AI15" si="102">IF(AF15*0.3172=0,"",AF15*0.1832)</f>
        <v>30666.214400000001</v>
      </c>
      <c r="AJ15" s="50">
        <f t="shared" ref="AJ15" si="103">IFERROR(AG15*0.1832,"")</f>
        <v>28782.62528</v>
      </c>
      <c r="AK15" s="50">
        <f t="shared" ref="AK15" si="104">AH15*0.1832</f>
        <v>143913.12640000001</v>
      </c>
      <c r="AL15" s="17"/>
      <c r="AM15" s="49">
        <v>124.61</v>
      </c>
      <c r="AN15" s="47">
        <f t="shared" si="72"/>
        <v>126.56000000000002</v>
      </c>
      <c r="AO15" s="163">
        <f t="shared" si="73"/>
        <v>632.80000000000007</v>
      </c>
      <c r="AP15" s="49">
        <v>104292</v>
      </c>
      <c r="AQ15" s="50">
        <f t="shared" si="74"/>
        <v>104099.2</v>
      </c>
      <c r="AR15" s="51">
        <f t="shared" si="75"/>
        <v>520496</v>
      </c>
      <c r="AS15" s="17"/>
      <c r="AT15" s="47">
        <f>borrador!G13/6.289</f>
        <v>654.14851327715053</v>
      </c>
      <c r="AU15" s="47">
        <f t="shared" ref="AU15" si="105">IF(ISBLANK(AT15),"",AV15/$A15)</f>
        <v>647.49308316107488</v>
      </c>
      <c r="AV15" s="51">
        <f t="shared" ref="AV15" si="106">AT15+AV14</f>
        <v>3237.4654158053745</v>
      </c>
      <c r="AW15" s="2"/>
      <c r="AX15" s="51">
        <f>borrador!H13/6.289</f>
        <v>421.23072030529494</v>
      </c>
      <c r="AY15" s="51">
        <f t="shared" ref="AY15" si="107">IF(ISBLANK(AX15),"",AZ15/$A15)</f>
        <v>421.52361265702018</v>
      </c>
      <c r="AZ15" s="51">
        <f t="shared" ref="AZ15" si="108">AX15+AZ14</f>
        <v>2107.618063285101</v>
      </c>
      <c r="BA15" s="2"/>
      <c r="BB15" s="47">
        <f>borrador!E13/6.289</f>
        <v>8.5721100333916365</v>
      </c>
      <c r="BC15" s="47">
        <f t="shared" ref="BC15" si="109">IF(ISBLANK(BB15),"",BD15/$A15)</f>
        <v>8.35872157735729</v>
      </c>
      <c r="BD15" s="48">
        <f t="shared" ref="BD15" si="110">BB15+BD14</f>
        <v>41.793607886786454</v>
      </c>
      <c r="BE15" s="49">
        <f>borrador!F13*0.283*100</f>
        <v>250.90779999999998</v>
      </c>
      <c r="BF15" s="50">
        <f t="shared" ref="BF15" si="111">IF(ISBLANK(BE15),"",BG15/A15)</f>
        <v>250.87950000000001</v>
      </c>
      <c r="BG15" s="237">
        <f t="shared" ref="BG15" si="112">BE15+BG14</f>
        <v>1254.3975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605.32000000000005</v>
      </c>
      <c r="C16" s="47">
        <f t="shared" si="49"/>
        <v>596.0866666666667</v>
      </c>
      <c r="D16" s="163">
        <f t="shared" si="50"/>
        <v>3576.52</v>
      </c>
      <c r="E16" s="49">
        <v>387219</v>
      </c>
      <c r="F16" s="50">
        <f t="shared" ref="F16" si="113">IF(ISBLANK(E16),"",G16/$A16)</f>
        <v>379950</v>
      </c>
      <c r="G16" s="163">
        <f t="shared" ref="G16" si="114">E16+G15</f>
        <v>2279700</v>
      </c>
      <c r="H16" s="168"/>
      <c r="I16" s="49">
        <v>54495</v>
      </c>
      <c r="J16" s="50">
        <f t="shared" ref="J16" si="115">IF(ISBLANK(I16),"",K16/$A16)</f>
        <v>55086</v>
      </c>
      <c r="K16" s="163">
        <f t="shared" ref="K16" si="116">I16+K15</f>
        <v>330516</v>
      </c>
      <c r="L16" s="50">
        <f t="shared" ref="L16" si="117">IF(ISBLANK(I16),"",I16*0.5)</f>
        <v>27247.5</v>
      </c>
      <c r="M16" s="50">
        <f t="shared" ref="M16" si="118">IFERROR(J16*0.5,"")</f>
        <v>27543</v>
      </c>
      <c r="N16" s="50">
        <f t="shared" ref="N16" si="119">K16*0.5</f>
        <v>165258</v>
      </c>
      <c r="O16" s="49">
        <v>3042</v>
      </c>
      <c r="P16" s="50">
        <f t="shared" ref="P16" si="120">IF(ISBLANK(O16),"",Q16/$A16)</f>
        <v>3863.1666666666665</v>
      </c>
      <c r="Q16" s="163">
        <f t="shared" ref="Q16" si="121">O16+Q15</f>
        <v>23179</v>
      </c>
      <c r="R16" s="50">
        <f t="shared" ref="R16" si="122">IF(ISBLANK(O16),"",O16*0.5)</f>
        <v>1521</v>
      </c>
      <c r="S16" s="50">
        <f t="shared" ref="S16" si="123">IFERROR(P16*0.5,"")</f>
        <v>1931.5833333333333</v>
      </c>
      <c r="T16" s="50">
        <f t="shared" ref="T16" si="124">Q16*0.5</f>
        <v>11589.5</v>
      </c>
      <c r="U16" s="168"/>
      <c r="V16" s="49">
        <v>163</v>
      </c>
      <c r="W16" s="47">
        <f t="shared" ref="W16" si="125">IF(ISBLANK(V16),"",X16/$A16)</f>
        <v>164.38461116666667</v>
      </c>
      <c r="X16" s="163">
        <f t="shared" ref="X16" si="126">V16+X15</f>
        <v>986.30766700000004</v>
      </c>
      <c r="Y16" s="169"/>
      <c r="Z16" s="170"/>
      <c r="AA16" s="171"/>
      <c r="AB16" s="172"/>
      <c r="AC16" s="49">
        <v>290.02</v>
      </c>
      <c r="AD16" s="50">
        <f t="shared" ref="AD16" si="127">IF(ISBLANK(AC16),"",AE16/$A16)</f>
        <v>295.08999999999997</v>
      </c>
      <c r="AE16" s="163">
        <f t="shared" ref="AE16" si="128">AC16+AE15</f>
        <v>1770.54</v>
      </c>
      <c r="AF16" s="49">
        <v>159142</v>
      </c>
      <c r="AG16" s="50">
        <f t="shared" ref="AG16" si="129">IF(ISBLANK(AF16),"",AH16/$A16)</f>
        <v>157449</v>
      </c>
      <c r="AH16" s="51">
        <f t="shared" ref="AH16" si="130">AF16+AH15</f>
        <v>944694</v>
      </c>
      <c r="AI16" s="50">
        <f t="shared" ref="AI16" si="131">IF(AF16*0.3172=0,"",AF16*0.1832)</f>
        <v>29154.814399999999</v>
      </c>
      <c r="AJ16" s="50">
        <f t="shared" ref="AJ16" si="132">IFERROR(AG16*0.1832,"")</f>
        <v>28844.656800000001</v>
      </c>
      <c r="AK16" s="50">
        <f t="shared" ref="AK16" si="133">AH16*0.1832</f>
        <v>173067.94080000001</v>
      </c>
      <c r="AL16" s="17"/>
      <c r="AM16" s="49">
        <v>123.03</v>
      </c>
      <c r="AN16" s="47">
        <f t="shared" si="72"/>
        <v>125.97166666666668</v>
      </c>
      <c r="AO16" s="163">
        <f t="shared" si="73"/>
        <v>755.83</v>
      </c>
      <c r="AP16" s="49">
        <v>103963</v>
      </c>
      <c r="AQ16" s="50">
        <f t="shared" si="74"/>
        <v>104076.5</v>
      </c>
      <c r="AR16" s="51">
        <f t="shared" si="75"/>
        <v>624459</v>
      </c>
      <c r="AS16" s="17"/>
      <c r="AT16" s="47">
        <f>borrador!G14/6.289</f>
        <v>652.51709333757367</v>
      </c>
      <c r="AU16" s="47">
        <f t="shared" ref="AU16" si="134">IF(ISBLANK(AT16),"",AV16/$A16)</f>
        <v>648.3304181904914</v>
      </c>
      <c r="AV16" s="51">
        <f t="shared" ref="AV16" si="135">AT16+AV15</f>
        <v>3889.9825091429484</v>
      </c>
      <c r="AW16" s="2"/>
      <c r="AX16" s="51">
        <f>borrador!H14/6.289</f>
        <v>420.91270472253143</v>
      </c>
      <c r="AY16" s="51">
        <f t="shared" ref="AY16" si="136">IF(ISBLANK(AX16),"",AZ16/$A16)</f>
        <v>421.42179466793874</v>
      </c>
      <c r="AZ16" s="51">
        <f t="shared" ref="AZ16" si="137">AX16+AZ15</f>
        <v>2528.5307680076326</v>
      </c>
      <c r="BA16" s="2"/>
      <c r="BB16" s="47">
        <f>borrador!E14/6.289</f>
        <v>9.888694546032756</v>
      </c>
      <c r="BC16" s="47">
        <f t="shared" ref="BC16" si="138">IF(ISBLANK(BB16),"",BD16/$A16)</f>
        <v>8.6137170721365361</v>
      </c>
      <c r="BD16" s="48">
        <f t="shared" ref="BD16" si="139">BB16+BD15</f>
        <v>51.682302432819213</v>
      </c>
      <c r="BE16" s="49">
        <f>borrador!F14*0.283*100</f>
        <v>250.65309999999994</v>
      </c>
      <c r="BF16" s="50">
        <f t="shared" ref="BF16" si="140">IF(ISBLANK(BE16),"",BG16/A16)</f>
        <v>250.84176666666667</v>
      </c>
      <c r="BG16" s="237">
        <f t="shared" ref="BG16" si="141">BE16+BG15</f>
        <v>1505.0506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581.88</v>
      </c>
      <c r="C17" s="47">
        <f t="shared" si="49"/>
        <v>594.05714285714282</v>
      </c>
      <c r="D17" s="163">
        <f t="shared" si="50"/>
        <v>4158.3999999999996</v>
      </c>
      <c r="E17" s="49">
        <v>384053</v>
      </c>
      <c r="F17" s="50">
        <f t="shared" ref="F17" si="142">IF(ISBLANK(E17),"",G17/$A17)</f>
        <v>380536.14285714284</v>
      </c>
      <c r="G17" s="163">
        <f t="shared" ref="G17" si="143">E17+G16</f>
        <v>2663753</v>
      </c>
      <c r="H17" s="168"/>
      <c r="I17" s="49">
        <v>53803</v>
      </c>
      <c r="J17" s="50">
        <f t="shared" ref="J17" si="144">IF(ISBLANK(I17),"",K17/$A17)</f>
        <v>54902.714285714283</v>
      </c>
      <c r="K17" s="163">
        <f t="shared" ref="K17" si="145">I17+K16</f>
        <v>384319</v>
      </c>
      <c r="L17" s="50">
        <f t="shared" ref="L17" si="146">IF(ISBLANK(I17),"",I17*0.5)</f>
        <v>26901.5</v>
      </c>
      <c r="M17" s="50">
        <f t="shared" ref="M17" si="147">IFERROR(J17*0.5,"")</f>
        <v>27451.357142857141</v>
      </c>
      <c r="N17" s="50">
        <f t="shared" ref="N17" si="148">K17*0.5</f>
        <v>192159.5</v>
      </c>
      <c r="O17" s="49">
        <v>1558</v>
      </c>
      <c r="P17" s="50">
        <f t="shared" ref="P17" si="149">IF(ISBLANK(O17),"",Q17/$A17)</f>
        <v>3533.8571428571427</v>
      </c>
      <c r="Q17" s="163">
        <f t="shared" ref="Q17" si="150">O17+Q16</f>
        <v>24737</v>
      </c>
      <c r="R17" s="50">
        <f t="shared" ref="R17" si="151">IF(ISBLANK(O17),"",O17*0.5)</f>
        <v>779</v>
      </c>
      <c r="S17" s="50">
        <f t="shared" ref="S17" si="152">IFERROR(P17*0.5,"")</f>
        <v>1766.9285714285713</v>
      </c>
      <c r="T17" s="50">
        <f t="shared" ref="T17" si="153">Q17*0.5</f>
        <v>12368.5</v>
      </c>
      <c r="U17" s="168"/>
      <c r="V17" s="49">
        <v>162.9</v>
      </c>
      <c r="W17" s="47">
        <f t="shared" ref="W17" si="154">IF(ISBLANK(V17),"",X17/$A17)</f>
        <v>164.17252385714286</v>
      </c>
      <c r="X17" s="163">
        <f t="shared" ref="X17" si="155">V17+X16</f>
        <v>1149.2076670000001</v>
      </c>
      <c r="Y17" s="169"/>
      <c r="Z17" s="170"/>
      <c r="AA17" s="171"/>
      <c r="AB17" s="172"/>
      <c r="AC17" s="49">
        <v>288.23</v>
      </c>
      <c r="AD17" s="50">
        <f t="shared" ref="AD17" si="156">IF(ISBLANK(AC17),"",AE17/$A17)</f>
        <v>294.11</v>
      </c>
      <c r="AE17" s="163">
        <f t="shared" ref="AE17" si="157">AC17+AE16</f>
        <v>2058.77</v>
      </c>
      <c r="AF17" s="49">
        <v>157366</v>
      </c>
      <c r="AG17" s="50">
        <f t="shared" ref="AG17" si="158">IF(ISBLANK(AF17),"",AH17/$A17)</f>
        <v>157437.14285714287</v>
      </c>
      <c r="AH17" s="51">
        <f t="shared" ref="AH17" si="159">AF17+AH16</f>
        <v>1102060</v>
      </c>
      <c r="AI17" s="50">
        <f t="shared" ref="AI17" si="160">IF(AF17*0.3172=0,"",AF17*0.1832)</f>
        <v>28829.4512</v>
      </c>
      <c r="AJ17" s="50">
        <f t="shared" ref="AJ17" si="161">IFERROR(AG17*0.1832,"")</f>
        <v>28842.484571428573</v>
      </c>
      <c r="AK17" s="50">
        <f t="shared" ref="AK17" si="162">AH17*0.1832</f>
        <v>201897.39199999999</v>
      </c>
      <c r="AL17" s="17"/>
      <c r="AM17" s="49">
        <v>130.91</v>
      </c>
      <c r="AN17" s="47">
        <f t="shared" si="72"/>
        <v>126.67714285714285</v>
      </c>
      <c r="AO17" s="163">
        <f t="shared" si="73"/>
        <v>886.74</v>
      </c>
      <c r="AP17" s="49">
        <v>104552</v>
      </c>
      <c r="AQ17" s="50">
        <f t="shared" si="74"/>
        <v>104144.42857142857</v>
      </c>
      <c r="AR17" s="51">
        <f t="shared" si="75"/>
        <v>729011</v>
      </c>
      <c r="AS17" s="17"/>
      <c r="AT17" s="47">
        <f>borrador!G15/6.289</f>
        <v>651.05422165686127</v>
      </c>
      <c r="AU17" s="47">
        <f t="shared" ref="AU17" si="163">IF(ISBLANK(AT17),"",AV17/$A17)</f>
        <v>648.71953297140135</v>
      </c>
      <c r="AV17" s="51">
        <f t="shared" ref="AV17" si="164">AT17+AV16</f>
        <v>4541.0367307998094</v>
      </c>
      <c r="AW17" s="2"/>
      <c r="AX17" s="51">
        <f>borrador!H15/6.289</f>
        <v>420.26713308952139</v>
      </c>
      <c r="AY17" s="51">
        <f t="shared" ref="AY17" si="165">IF(ISBLANK(AX17),"",AZ17/$A17)</f>
        <v>421.25684301387912</v>
      </c>
      <c r="AZ17" s="51">
        <f t="shared" ref="AZ17" si="166">AX17+AZ16</f>
        <v>2948.797901097154</v>
      </c>
      <c r="BA17" s="2"/>
      <c r="BB17" s="47">
        <f>borrador!E15/6.289</f>
        <v>8.9410081093973606</v>
      </c>
      <c r="BC17" s="47">
        <f t="shared" ref="BC17" si="167">IF(ISBLANK(BB17),"",BD17/$A17)</f>
        <v>8.6604729346023674</v>
      </c>
      <c r="BD17" s="48">
        <f t="shared" ref="BD17" si="168">BB17+BD16</f>
        <v>60.623310542216572</v>
      </c>
      <c r="BE17" s="49">
        <f>borrador!F15*0.283*100</f>
        <v>250.59649999999999</v>
      </c>
      <c r="BF17" s="50">
        <f t="shared" ref="BF17" si="169">IF(ISBLANK(BE17),"",BG17/A17)</f>
        <v>250.80672857142858</v>
      </c>
      <c r="BG17" s="237">
        <f t="shared" ref="BG17" si="170">BE17+BG16</f>
        <v>1755.6471000000001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538.58000000000004</v>
      </c>
      <c r="C18" s="47">
        <f t="shared" si="49"/>
        <v>587.12249999999995</v>
      </c>
      <c r="D18" s="163">
        <f t="shared" si="50"/>
        <v>4696.9799999999996</v>
      </c>
      <c r="E18" s="49">
        <v>377927</v>
      </c>
      <c r="F18" s="50">
        <f t="shared" ref="F18" si="171">IF(ISBLANK(E18),"",G18/$A18)</f>
        <v>380210</v>
      </c>
      <c r="G18" s="163">
        <f t="shared" ref="G18" si="172">E18+G17</f>
        <v>3041680</v>
      </c>
      <c r="H18" s="168"/>
      <c r="I18" s="49">
        <v>50293</v>
      </c>
      <c r="J18" s="50">
        <f t="shared" ref="J18" si="173">IF(ISBLANK(I18),"",K18/$A18)</f>
        <v>54326.5</v>
      </c>
      <c r="K18" s="163">
        <f t="shared" ref="K18" si="174">I18+K17</f>
        <v>434612</v>
      </c>
      <c r="L18" s="50">
        <f t="shared" ref="L18" si="175">IF(ISBLANK(I18),"",I18*0.5)</f>
        <v>25146.5</v>
      </c>
      <c r="M18" s="50">
        <f t="shared" ref="M18" si="176">IFERROR(J18*0.5,"")</f>
        <v>27163.25</v>
      </c>
      <c r="N18" s="50">
        <f t="shared" ref="N18" si="177">K18*0.5</f>
        <v>217306</v>
      </c>
      <c r="O18" s="49">
        <v>340</v>
      </c>
      <c r="P18" s="50">
        <f t="shared" ref="P18" si="178">IF(ISBLANK(O18),"",Q18/$A18)</f>
        <v>3134.625</v>
      </c>
      <c r="Q18" s="163">
        <f t="shared" ref="Q18" si="179">O18+Q17</f>
        <v>25077</v>
      </c>
      <c r="R18" s="50">
        <f t="shared" ref="R18" si="180">IF(ISBLANK(O18),"",O18*0.5)</f>
        <v>170</v>
      </c>
      <c r="S18" s="50">
        <f t="shared" ref="S18" si="181">IFERROR(P18*0.5,"")</f>
        <v>1567.3125</v>
      </c>
      <c r="T18" s="50">
        <f t="shared" ref="T18" si="182">Q18*0.5</f>
        <v>12538.5</v>
      </c>
      <c r="U18" s="168"/>
      <c r="V18" s="49">
        <v>171.2</v>
      </c>
      <c r="W18" s="47">
        <f t="shared" ref="W18" si="183">IF(ISBLANK(V18),"",X18/$A18)</f>
        <v>165.05095837500002</v>
      </c>
      <c r="X18" s="163">
        <f t="shared" ref="X18" si="184">V18+X17</f>
        <v>1320.4076670000002</v>
      </c>
      <c r="Y18" s="169"/>
      <c r="Z18" s="170"/>
      <c r="AA18" s="171"/>
      <c r="AB18" s="172"/>
      <c r="AC18" s="49">
        <v>291.47000000000003</v>
      </c>
      <c r="AD18" s="50">
        <f t="shared" ref="AD18" si="185">IF(ISBLANK(AC18),"",AE18/$A18)</f>
        <v>293.77999999999997</v>
      </c>
      <c r="AE18" s="163">
        <f t="shared" ref="AE18" si="186">AC18+AE17</f>
        <v>2350.2399999999998</v>
      </c>
      <c r="AF18" s="49">
        <v>155481</v>
      </c>
      <c r="AG18" s="50">
        <f t="shared" ref="AG18" si="187">IF(ISBLANK(AF18),"",AH18/$A18)</f>
        <v>157192.625</v>
      </c>
      <c r="AH18" s="51">
        <f t="shared" ref="AH18" si="188">AF18+AH17</f>
        <v>1257541</v>
      </c>
      <c r="AI18" s="50">
        <f t="shared" ref="AI18" si="189">IF(AF18*0.3172=0,"",AF18*0.1832)</f>
        <v>28484.119200000001</v>
      </c>
      <c r="AJ18" s="50">
        <f t="shared" ref="AJ18" si="190">IFERROR(AG18*0.1832,"")</f>
        <v>28797.688900000001</v>
      </c>
      <c r="AK18" s="50">
        <f t="shared" ref="AK18" si="191">AH18*0.1832</f>
        <v>230381.51120000001</v>
      </c>
      <c r="AL18" s="17"/>
      <c r="AM18" s="49">
        <v>109.1</v>
      </c>
      <c r="AN18" s="47">
        <f t="shared" si="72"/>
        <v>124.48</v>
      </c>
      <c r="AO18" s="163">
        <f t="shared" si="73"/>
        <v>995.84</v>
      </c>
      <c r="AP18" s="49">
        <v>103479</v>
      </c>
      <c r="AQ18" s="50">
        <f t="shared" si="74"/>
        <v>104061.25</v>
      </c>
      <c r="AR18" s="51">
        <f t="shared" si="75"/>
        <v>832490</v>
      </c>
      <c r="AS18" s="17"/>
      <c r="AT18" s="47">
        <f>borrador!G16/6.289</f>
        <v>630.34504690729841</v>
      </c>
      <c r="AU18" s="47">
        <f t="shared" ref="AU18" si="192">IF(ISBLANK(AT18),"",AV18/$A18)</f>
        <v>646.42272221338851</v>
      </c>
      <c r="AV18" s="51">
        <f t="shared" ref="AV18" si="193">AT18+AV17</f>
        <v>5171.3817777071081</v>
      </c>
      <c r="AW18" s="2"/>
      <c r="AX18" s="51">
        <f>borrador!H16/6.289</f>
        <v>420.11607568770876</v>
      </c>
      <c r="AY18" s="51">
        <f t="shared" ref="AY18" si="194">IF(ISBLANK(AX18),"",AZ18/$A18)</f>
        <v>421.11424709810785</v>
      </c>
      <c r="AZ18" s="51">
        <f t="shared" ref="AZ18" si="195">AX18+AZ17</f>
        <v>3368.9139767848628</v>
      </c>
      <c r="BA18" s="2"/>
      <c r="BB18" s="47">
        <f>borrador!E16/6.289</f>
        <v>7.9440292574336144</v>
      </c>
      <c r="BC18" s="47">
        <f t="shared" ref="BC18" si="196">IF(ISBLANK(BB18),"",BD18/$A18)</f>
        <v>8.5709174749562731</v>
      </c>
      <c r="BD18" s="48">
        <f t="shared" ref="BD18" si="197">BB18+BD17</f>
        <v>68.567339799650185</v>
      </c>
      <c r="BE18" s="49">
        <f>borrador!F16*0.283*100</f>
        <v>249.74749999999997</v>
      </c>
      <c r="BF18" s="50">
        <f t="shared" ref="BF18" si="198">IF(ISBLANK(BE18),"",BG18/A18)</f>
        <v>250.67432500000001</v>
      </c>
      <c r="BG18" s="237">
        <f t="shared" ref="BG18" si="199">BE18+BG17</f>
        <v>2005.3946000000001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547.46</v>
      </c>
      <c r="C19" s="47">
        <f t="shared" si="49"/>
        <v>582.71555555555551</v>
      </c>
      <c r="D19" s="163">
        <f t="shared" si="50"/>
        <v>5244.44</v>
      </c>
      <c r="E19" s="49">
        <v>383833</v>
      </c>
      <c r="F19" s="50">
        <f t="shared" ref="F19:F21" si="200">IF(ISBLANK(E19),"",G19/$A19)</f>
        <v>380612.55555555556</v>
      </c>
      <c r="G19" s="163">
        <f t="shared" ref="G19:G21" si="201">E19+G18</f>
        <v>3425513</v>
      </c>
      <c r="H19" s="168"/>
      <c r="I19" s="49">
        <v>52197</v>
      </c>
      <c r="J19" s="50">
        <f t="shared" ref="J19:J21" si="202">IF(ISBLANK(I19),"",K19/$A19)</f>
        <v>54089.888888888891</v>
      </c>
      <c r="K19" s="163">
        <f t="shared" ref="K19:K21" si="203">I19+K18</f>
        <v>486809</v>
      </c>
      <c r="L19" s="50">
        <f t="shared" ref="L19:L21" si="204">IF(ISBLANK(I19),"",I19*0.5)</f>
        <v>26098.5</v>
      </c>
      <c r="M19" s="50">
        <f t="shared" ref="M19:M21" si="205">IFERROR(J19*0.5,"")</f>
        <v>27044.944444444445</v>
      </c>
      <c r="N19" s="50">
        <f t="shared" ref="N19:N21" si="206">K19*0.5</f>
        <v>243404.5</v>
      </c>
      <c r="O19" s="49">
        <v>648</v>
      </c>
      <c r="P19" s="50">
        <f t="shared" ref="P19:P21" si="207">IF(ISBLANK(O19),"",Q19/$A19)</f>
        <v>2858.3333333333335</v>
      </c>
      <c r="Q19" s="163">
        <f t="shared" ref="Q19:Q21" si="208">O19+Q18</f>
        <v>25725</v>
      </c>
      <c r="R19" s="50">
        <f t="shared" ref="R19:R21" si="209">IF(ISBLANK(O19),"",O19*0.5)</f>
        <v>324</v>
      </c>
      <c r="S19" s="50">
        <f t="shared" ref="S19:S21" si="210">IFERROR(P19*0.5,"")</f>
        <v>1429.1666666666667</v>
      </c>
      <c r="T19" s="50">
        <f t="shared" ref="T19:T21" si="211">Q19*0.5</f>
        <v>12862.5</v>
      </c>
      <c r="U19" s="168"/>
      <c r="V19" s="49">
        <v>171.4</v>
      </c>
      <c r="W19" s="47">
        <f t="shared" ref="W19:W22" si="212">IF(ISBLANK(V19),"",X19/$A19)</f>
        <v>165.75640744444448</v>
      </c>
      <c r="X19" s="163">
        <f t="shared" ref="X19:X22" si="213">V19+X18</f>
        <v>1491.8076670000003</v>
      </c>
      <c r="Y19" s="169"/>
      <c r="Z19" s="170"/>
      <c r="AA19" s="171"/>
      <c r="AB19" s="172"/>
      <c r="AC19" s="49">
        <v>299.83999999999997</v>
      </c>
      <c r="AD19" s="50">
        <f t="shared" ref="AD19:AD21" si="214">IF(ISBLANK(AC19),"",AE19/$A19)</f>
        <v>294.45333333333332</v>
      </c>
      <c r="AE19" s="163">
        <f t="shared" ref="AE19:AE21" si="215">AC19+AE18</f>
        <v>2650.08</v>
      </c>
      <c r="AF19" s="49">
        <v>157233</v>
      </c>
      <c r="AG19" s="50">
        <f t="shared" ref="AG19:AG21" si="216">IF(ISBLANK(AF19),"",AH19/$A19)</f>
        <v>157197.11111111112</v>
      </c>
      <c r="AH19" s="51">
        <f t="shared" ref="AH19:AH21" si="217">AF19+AH18</f>
        <v>1414774</v>
      </c>
      <c r="AI19" s="50">
        <f t="shared" ref="AI19:AI21" si="218">IF(AF19*0.3172=0,"",AF19*0.1832)</f>
        <v>28805.085599999999</v>
      </c>
      <c r="AJ19" s="50">
        <f t="shared" ref="AJ19:AJ21" si="219">IFERROR(AG19*0.1832,"")</f>
        <v>28798.510755555559</v>
      </c>
      <c r="AK19" s="50">
        <f t="shared" ref="AK19:AK21" si="220">AH19*0.1832</f>
        <v>259186.5968</v>
      </c>
      <c r="AL19" s="17"/>
      <c r="AM19" s="49">
        <v>113.19</v>
      </c>
      <c r="AN19" s="47">
        <f t="shared" si="72"/>
        <v>123.22555555555556</v>
      </c>
      <c r="AO19" s="163">
        <f t="shared" si="73"/>
        <v>1109.03</v>
      </c>
      <c r="AP19" s="49">
        <v>101528</v>
      </c>
      <c r="AQ19" s="50">
        <f t="shared" si="74"/>
        <v>103779.77777777778</v>
      </c>
      <c r="AR19" s="51">
        <f t="shared" si="75"/>
        <v>934018</v>
      </c>
      <c r="AS19" s="17"/>
      <c r="AT19" s="47">
        <f>borrador!G17/6.289</f>
        <v>650.37207823183337</v>
      </c>
      <c r="AU19" s="47">
        <f t="shared" ref="AU19:AU21" si="221">IF(ISBLANK(AT19),"",AV19/$A19)</f>
        <v>646.86153954877125</v>
      </c>
      <c r="AV19" s="51">
        <f t="shared" ref="AV19:AV21" si="222">AT19+AV18</f>
        <v>5821.7538559389413</v>
      </c>
      <c r="AW19" s="2"/>
      <c r="AX19" s="51">
        <f>borrador!H17/6.289</f>
        <v>419.80601049451423</v>
      </c>
      <c r="AY19" s="51">
        <f t="shared" ref="AY19:AY21" si="223">IF(ISBLANK(AX19),"",AZ19/$A19)</f>
        <v>420.96888747548633</v>
      </c>
      <c r="AZ19" s="51">
        <f t="shared" ref="AZ19:AZ21" si="224">AX19+AZ18</f>
        <v>3788.7199872793772</v>
      </c>
      <c r="BA19" s="2"/>
      <c r="BB19" s="47">
        <f>borrador!E17/6.289</f>
        <v>10.325965972332645</v>
      </c>
      <c r="BC19" s="47">
        <f t="shared" ref="BC19:BC21" si="225">IF(ISBLANK(BB19),"",BD19/$A19)</f>
        <v>8.7659228635536479</v>
      </c>
      <c r="BD19" s="48">
        <f t="shared" ref="BD19:BD21" si="226">BB19+BD18</f>
        <v>78.893305771982824</v>
      </c>
      <c r="BE19" s="49">
        <f>borrador!F17*0.283*100</f>
        <v>250.45499999999996</v>
      </c>
      <c r="BF19" s="50">
        <f t="shared" ref="BF19:BF21" si="227">IF(ISBLANK(BE19),"",BG19/A19)</f>
        <v>250.64995555555555</v>
      </c>
      <c r="BG19" s="237">
        <f t="shared" ref="BG19:BG21" si="228">BE19+BG18</f>
        <v>2255.8496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648.19000000000005</v>
      </c>
      <c r="C20" s="47">
        <f t="shared" si="49"/>
        <v>589.26299999999992</v>
      </c>
      <c r="D20" s="163">
        <f t="shared" si="50"/>
        <v>5892.6299999999992</v>
      </c>
      <c r="E20" s="49">
        <v>379812</v>
      </c>
      <c r="F20" s="50">
        <f t="shared" si="200"/>
        <v>380532.5</v>
      </c>
      <c r="G20" s="163">
        <f t="shared" si="201"/>
        <v>3805325</v>
      </c>
      <c r="H20" s="168"/>
      <c r="I20" s="49">
        <v>52258</v>
      </c>
      <c r="J20" s="50">
        <f t="shared" si="202"/>
        <v>53906.7</v>
      </c>
      <c r="K20" s="163">
        <f t="shared" si="203"/>
        <v>539067</v>
      </c>
      <c r="L20" s="50">
        <f t="shared" si="204"/>
        <v>26129</v>
      </c>
      <c r="M20" s="50">
        <f t="shared" si="205"/>
        <v>26953.35</v>
      </c>
      <c r="N20" s="50">
        <f t="shared" si="206"/>
        <v>269533.5</v>
      </c>
      <c r="O20" s="49">
        <v>2457</v>
      </c>
      <c r="P20" s="50">
        <f t="shared" si="207"/>
        <v>2818.2</v>
      </c>
      <c r="Q20" s="163">
        <f t="shared" si="208"/>
        <v>28182</v>
      </c>
      <c r="R20" s="50">
        <f t="shared" si="209"/>
        <v>1228.5</v>
      </c>
      <c r="S20" s="50">
        <f t="shared" si="210"/>
        <v>1409.1</v>
      </c>
      <c r="T20" s="50">
        <f t="shared" si="211"/>
        <v>14091</v>
      </c>
      <c r="U20" s="168"/>
      <c r="V20" s="49">
        <v>171.3</v>
      </c>
      <c r="W20" s="47">
        <f t="shared" si="212"/>
        <v>166.31076670000002</v>
      </c>
      <c r="X20" s="163">
        <f t="shared" si="213"/>
        <v>1663.1076670000002</v>
      </c>
      <c r="Y20" s="169"/>
      <c r="Z20" s="170"/>
      <c r="AA20" s="171"/>
      <c r="AB20" s="172"/>
      <c r="AC20" s="49">
        <v>295.45</v>
      </c>
      <c r="AD20" s="50">
        <f t="shared" si="214"/>
        <v>294.553</v>
      </c>
      <c r="AE20" s="163">
        <f t="shared" si="215"/>
        <v>2945.5299999999997</v>
      </c>
      <c r="AF20" s="49">
        <v>156981</v>
      </c>
      <c r="AG20" s="50">
        <f t="shared" si="216"/>
        <v>157175.5</v>
      </c>
      <c r="AH20" s="51">
        <f t="shared" si="217"/>
        <v>1571755</v>
      </c>
      <c r="AI20" s="50">
        <f t="shared" si="218"/>
        <v>28758.9192</v>
      </c>
      <c r="AJ20" s="50">
        <f t="shared" si="219"/>
        <v>28794.551599999999</v>
      </c>
      <c r="AK20" s="50">
        <f t="shared" si="220"/>
        <v>287945.516</v>
      </c>
      <c r="AL20" s="17"/>
      <c r="AM20" s="49">
        <v>135.19</v>
      </c>
      <c r="AN20" s="47">
        <f t="shared" si="72"/>
        <v>124.422</v>
      </c>
      <c r="AO20" s="163">
        <f t="shared" si="73"/>
        <v>1244.22</v>
      </c>
      <c r="AP20" s="49">
        <v>100117</v>
      </c>
      <c r="AQ20" s="50">
        <f t="shared" si="74"/>
        <v>103413.5</v>
      </c>
      <c r="AR20" s="51">
        <f t="shared" si="75"/>
        <v>1034135</v>
      </c>
      <c r="AS20" s="17"/>
      <c r="AT20" s="47">
        <f>borrador!G18/6.289</f>
        <v>648.86468436953419</v>
      </c>
      <c r="AU20" s="47">
        <f t="shared" si="221"/>
        <v>647.0618540308476</v>
      </c>
      <c r="AV20" s="51">
        <f t="shared" si="222"/>
        <v>6470.6185403084755</v>
      </c>
      <c r="AW20" s="2"/>
      <c r="AX20" s="51">
        <f>borrador!H18/6.289</f>
        <v>419.48481475592303</v>
      </c>
      <c r="AY20" s="51">
        <f t="shared" si="223"/>
        <v>420.82048020353005</v>
      </c>
      <c r="AZ20" s="51">
        <f t="shared" si="224"/>
        <v>4208.2048020353004</v>
      </c>
      <c r="BA20" s="2"/>
      <c r="BB20" s="47">
        <f>borrador!E18/6.289</f>
        <v>9.8680235331531261</v>
      </c>
      <c r="BC20" s="47">
        <f t="shared" si="225"/>
        <v>8.8761329305135952</v>
      </c>
      <c r="BD20" s="48">
        <f t="shared" si="226"/>
        <v>88.761329305135945</v>
      </c>
      <c r="BE20" s="49">
        <f>borrador!F18*0.283*100</f>
        <v>250.48330000000001</v>
      </c>
      <c r="BF20" s="50">
        <f t="shared" si="227"/>
        <v>250.63328999999999</v>
      </c>
      <c r="BG20" s="237">
        <f t="shared" si="228"/>
        <v>2506.3328999999999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655.30999999999995</v>
      </c>
      <c r="C21" s="47">
        <f t="shared" si="49"/>
        <v>595.2672727272726</v>
      </c>
      <c r="D21" s="163">
        <f t="shared" si="50"/>
        <v>6547.9399999999987</v>
      </c>
      <c r="E21" s="49">
        <v>376826</v>
      </c>
      <c r="F21" s="50">
        <f t="shared" si="200"/>
        <v>380195.54545454547</v>
      </c>
      <c r="G21" s="163">
        <f t="shared" si="201"/>
        <v>4182151</v>
      </c>
      <c r="H21" s="168"/>
      <c r="I21" s="49">
        <v>50104</v>
      </c>
      <c r="J21" s="50">
        <f t="shared" si="202"/>
        <v>53561</v>
      </c>
      <c r="K21" s="163">
        <f t="shared" si="203"/>
        <v>589171</v>
      </c>
      <c r="L21" s="50">
        <f t="shared" si="204"/>
        <v>25052</v>
      </c>
      <c r="M21" s="50">
        <f t="shared" si="205"/>
        <v>26780.5</v>
      </c>
      <c r="N21" s="50">
        <f t="shared" si="206"/>
        <v>294585.5</v>
      </c>
      <c r="O21" s="49">
        <v>0</v>
      </c>
      <c r="P21" s="50">
        <f t="shared" si="207"/>
        <v>2562</v>
      </c>
      <c r="Q21" s="163">
        <f t="shared" si="208"/>
        <v>28182</v>
      </c>
      <c r="R21" s="50">
        <f t="shared" si="209"/>
        <v>0</v>
      </c>
      <c r="S21" s="50">
        <f t="shared" si="210"/>
        <v>1281</v>
      </c>
      <c r="T21" s="50">
        <f t="shared" si="211"/>
        <v>14091</v>
      </c>
      <c r="U21" s="168"/>
      <c r="V21" s="49">
        <v>171.5</v>
      </c>
      <c r="W21" s="47">
        <f t="shared" si="212"/>
        <v>166.78251518181821</v>
      </c>
      <c r="X21" s="163">
        <f t="shared" si="213"/>
        <v>1834.6076670000002</v>
      </c>
      <c r="Y21" s="169"/>
      <c r="Z21" s="170"/>
      <c r="AA21" s="171"/>
      <c r="AB21" s="172"/>
      <c r="AC21" s="49">
        <v>295.45</v>
      </c>
      <c r="AD21" s="50">
        <f t="shared" si="214"/>
        <v>294.63454545454539</v>
      </c>
      <c r="AE21" s="163">
        <f t="shared" si="215"/>
        <v>3240.9799999999996</v>
      </c>
      <c r="AF21" s="49">
        <v>157127</v>
      </c>
      <c r="AG21" s="50">
        <f t="shared" si="216"/>
        <v>157171.09090909091</v>
      </c>
      <c r="AH21" s="51">
        <f t="shared" si="217"/>
        <v>1728882</v>
      </c>
      <c r="AI21" s="50">
        <f t="shared" si="218"/>
        <v>28785.666400000002</v>
      </c>
      <c r="AJ21" s="50">
        <f t="shared" si="219"/>
        <v>28793.743854545457</v>
      </c>
      <c r="AK21" s="50">
        <f t="shared" si="220"/>
        <v>316731.18239999999</v>
      </c>
      <c r="AL21" s="17"/>
      <c r="AM21" s="49">
        <v>126.76</v>
      </c>
      <c r="AN21" s="47">
        <f t="shared" si="72"/>
        <v>124.63454545454546</v>
      </c>
      <c r="AO21" s="163">
        <f t="shared" si="73"/>
        <v>1370.98</v>
      </c>
      <c r="AP21" s="49">
        <v>100283</v>
      </c>
      <c r="AQ21" s="50">
        <f t="shared" si="74"/>
        <v>103128.90909090909</v>
      </c>
      <c r="AR21" s="51">
        <f t="shared" si="75"/>
        <v>1134418</v>
      </c>
      <c r="AS21" s="17"/>
      <c r="AT21" s="47">
        <f>borrador!G19/6.289</f>
        <v>649.90459532517093</v>
      </c>
      <c r="AU21" s="47">
        <f t="shared" si="221"/>
        <v>647.32028505760422</v>
      </c>
      <c r="AV21" s="51">
        <f t="shared" si="222"/>
        <v>7120.5231356336462</v>
      </c>
      <c r="AW21" s="2"/>
      <c r="AX21" s="51">
        <f>borrador!H19/6.289</f>
        <v>418.84242327874068</v>
      </c>
      <c r="AY21" s="51">
        <f t="shared" si="223"/>
        <v>420.64065684673102</v>
      </c>
      <c r="AZ21" s="51">
        <f t="shared" si="224"/>
        <v>4627.0472253140415</v>
      </c>
      <c r="BA21" s="2"/>
      <c r="BB21" s="47">
        <f>borrador!E19/6.289</f>
        <v>10.033391636190174</v>
      </c>
      <c r="BC21" s="47">
        <f t="shared" si="225"/>
        <v>8.9813382673932836</v>
      </c>
      <c r="BD21" s="48">
        <f t="shared" si="226"/>
        <v>98.794720941326119</v>
      </c>
      <c r="BE21" s="49">
        <f>borrador!F19*0.283*100</f>
        <v>249.80409999999998</v>
      </c>
      <c r="BF21" s="50">
        <f t="shared" si="227"/>
        <v>250.55790909090908</v>
      </c>
      <c r="BG21" s="237">
        <f t="shared" si="228"/>
        <v>2756.1369999999997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606.36</v>
      </c>
      <c r="C22" s="47">
        <f t="shared" si="49"/>
        <v>596.19166666666649</v>
      </c>
      <c r="D22" s="163">
        <f t="shared" si="50"/>
        <v>7154.2999999999984</v>
      </c>
      <c r="E22" s="49">
        <v>366687</v>
      </c>
      <c r="F22" s="50">
        <f t="shared" ref="F22" si="229">IF(ISBLANK(E22),"",G22/$A22)</f>
        <v>379069.83333333331</v>
      </c>
      <c r="G22" s="163">
        <f t="shared" ref="G22" si="230">E22+G21</f>
        <v>4548838</v>
      </c>
      <c r="H22" s="168"/>
      <c r="I22" s="49">
        <v>53037</v>
      </c>
      <c r="J22" s="50">
        <f t="shared" ref="J22" si="231">IF(ISBLANK(I22),"",K22/$A22)</f>
        <v>53517.333333333336</v>
      </c>
      <c r="K22" s="163">
        <f t="shared" ref="K22" si="232">I22+K21</f>
        <v>642208</v>
      </c>
      <c r="L22" s="50">
        <f t="shared" ref="L22" si="233">IF(ISBLANK(I22),"",I22*0.5)</f>
        <v>26518.5</v>
      </c>
      <c r="M22" s="50">
        <f t="shared" ref="M22" si="234">IFERROR(J22*0.5,"")</f>
        <v>26758.666666666668</v>
      </c>
      <c r="N22" s="50">
        <f t="shared" ref="N22" si="235">K22*0.5</f>
        <v>321104</v>
      </c>
      <c r="O22" s="49">
        <v>3212</v>
      </c>
      <c r="P22" s="50">
        <f t="shared" ref="P22" si="236">IF(ISBLANK(O22),"",Q22/$A22)</f>
        <v>2616.1666666666665</v>
      </c>
      <c r="Q22" s="163">
        <f t="shared" ref="Q22" si="237">O22+Q21</f>
        <v>31394</v>
      </c>
      <c r="R22" s="50">
        <f t="shared" ref="R22" si="238">IF(ISBLANK(O22),"",O22*0.5)</f>
        <v>1606</v>
      </c>
      <c r="S22" s="50">
        <f t="shared" ref="S22" si="239">IFERROR(P22*0.5,"")</f>
        <v>1308.0833333333333</v>
      </c>
      <c r="T22" s="50">
        <f t="shared" ref="T22" si="240">Q22*0.5</f>
        <v>15697</v>
      </c>
      <c r="U22" s="168"/>
      <c r="V22" s="49">
        <v>170.1</v>
      </c>
      <c r="W22" s="47">
        <f t="shared" si="212"/>
        <v>167.05897225000001</v>
      </c>
      <c r="X22" s="163">
        <f t="shared" si="213"/>
        <v>2004.7076670000001</v>
      </c>
      <c r="Y22" s="169"/>
      <c r="Z22" s="170"/>
      <c r="AA22" s="171"/>
      <c r="AB22" s="172"/>
      <c r="AC22" s="49">
        <v>307.85000000000002</v>
      </c>
      <c r="AD22" s="50">
        <f t="shared" ref="AD22" si="241">IF(ISBLANK(AC22),"",AE22/$A22)</f>
        <v>295.73583333333329</v>
      </c>
      <c r="AE22" s="163">
        <f t="shared" ref="AE22" si="242">AC22+AE21</f>
        <v>3548.8299999999995</v>
      </c>
      <c r="AF22" s="49">
        <v>158379</v>
      </c>
      <c r="AG22" s="50">
        <f t="shared" ref="AG22" si="243">IF(ISBLANK(AF22),"",AH22/$A22)</f>
        <v>157271.75</v>
      </c>
      <c r="AH22" s="51">
        <f t="shared" ref="AH22" si="244">AF22+AH21</f>
        <v>1887261</v>
      </c>
      <c r="AI22" s="50">
        <f t="shared" ref="AI22" si="245">IF(AF22*0.3172=0,"",AF22*0.1832)</f>
        <v>29015.032800000001</v>
      </c>
      <c r="AJ22" s="50">
        <f t="shared" ref="AJ22" si="246">IFERROR(AG22*0.1832,"")</f>
        <v>28812.184600000001</v>
      </c>
      <c r="AK22" s="50">
        <f t="shared" ref="AK22" si="247">AH22*0.1832</f>
        <v>345746.21519999998</v>
      </c>
      <c r="AL22" s="17"/>
      <c r="AM22" s="49">
        <v>124.2</v>
      </c>
      <c r="AN22" s="47">
        <f t="shared" si="72"/>
        <v>124.59833333333334</v>
      </c>
      <c r="AO22" s="163">
        <f t="shared" si="73"/>
        <v>1495.18</v>
      </c>
      <c r="AP22" s="49">
        <v>97046</v>
      </c>
      <c r="AQ22" s="50">
        <f t="shared" si="74"/>
        <v>102622</v>
      </c>
      <c r="AR22" s="51">
        <f t="shared" si="75"/>
        <v>1231464</v>
      </c>
      <c r="AS22" s="17"/>
      <c r="AT22" s="47">
        <f>borrador!G20/6.289</f>
        <v>650.49769438702504</v>
      </c>
      <c r="AU22" s="47">
        <f t="shared" ref="AU22" si="248">IF(ISBLANK(AT22),"",AV22/$A22)</f>
        <v>647.58506916838928</v>
      </c>
      <c r="AV22" s="51">
        <f t="shared" ref="AV22" si="249">AT22+AV21</f>
        <v>7771.0208300206714</v>
      </c>
      <c r="AW22" s="2"/>
      <c r="AX22" s="51">
        <f>borrador!H20/6.289</f>
        <v>418.69454603275562</v>
      </c>
      <c r="AY22" s="51">
        <f t="shared" ref="AY22" si="250">IF(ISBLANK(AX22),"",AZ22/$A22)</f>
        <v>420.47848094556639</v>
      </c>
      <c r="AZ22" s="51">
        <f t="shared" ref="AZ22" si="251">AX22+AZ21</f>
        <v>5045.7417713467967</v>
      </c>
      <c r="BA22" s="2"/>
      <c r="BB22" s="47">
        <f>borrador!E20/6.289</f>
        <v>9.6962951184608048</v>
      </c>
      <c r="BC22" s="47">
        <f t="shared" ref="BC22" si="252">IF(ISBLANK(BB22),"",BD22/$A22)</f>
        <v>9.0409180049822435</v>
      </c>
      <c r="BD22" s="48">
        <f t="shared" ref="BD22" si="253">BB22+BD21</f>
        <v>108.49101605978693</v>
      </c>
      <c r="BE22" s="49">
        <f>borrador!F20*0.283*100</f>
        <v>249.66259999999997</v>
      </c>
      <c r="BF22" s="50">
        <f t="shared" ref="BF22" si="254">IF(ISBLANK(BE22),"",BG22/A22)</f>
        <v>250.48329999999999</v>
      </c>
      <c r="BG22" s="237">
        <f t="shared" ref="BG22" si="255">BE22+BG21</f>
        <v>3005.7995999999998</v>
      </c>
      <c r="BJ22" s="8"/>
      <c r="CE22" s="226"/>
    </row>
    <row r="23" spans="1:92" ht="15" customHeight="1" thickBot="1" x14ac:dyDescent="0.4">
      <c r="A23" s="243">
        <v>13</v>
      </c>
      <c r="B23" s="49">
        <v>630.79999999999995</v>
      </c>
      <c r="C23" s="47">
        <f t="shared" si="49"/>
        <v>598.85384615384601</v>
      </c>
      <c r="D23" s="163">
        <f t="shared" si="50"/>
        <v>7785.0999999999985</v>
      </c>
      <c r="E23" s="49">
        <v>372112</v>
      </c>
      <c r="F23" s="50">
        <f t="shared" ref="F23" si="256">IF(ISBLANK(E23),"",G23/$A23)</f>
        <v>378534.61538461538</v>
      </c>
      <c r="G23" s="163">
        <f t="shared" ref="G23" si="257">E23+G22</f>
        <v>4920950</v>
      </c>
      <c r="H23" s="168"/>
      <c r="I23" s="49">
        <v>62352</v>
      </c>
      <c r="J23" s="50">
        <f t="shared" ref="J23" si="258">IF(ISBLANK(I23),"",K23/$A23)</f>
        <v>54196.923076923078</v>
      </c>
      <c r="K23" s="163">
        <f t="shared" ref="K23" si="259">I23+K22</f>
        <v>704560</v>
      </c>
      <c r="L23" s="50">
        <f t="shared" ref="L23" si="260">IF(ISBLANK(I23),"",I23*0.5)</f>
        <v>31176</v>
      </c>
      <c r="M23" s="50">
        <f t="shared" ref="M23" si="261">IFERROR(J23*0.5,"")</f>
        <v>27098.461538461539</v>
      </c>
      <c r="N23" s="50">
        <f t="shared" ref="N23" si="262">K23*0.5</f>
        <v>352280</v>
      </c>
      <c r="O23" s="49">
        <v>7935</v>
      </c>
      <c r="P23" s="50">
        <f t="shared" ref="P23" si="263">IF(ISBLANK(O23),"",Q23/$A23)</f>
        <v>3025.3076923076924</v>
      </c>
      <c r="Q23" s="163">
        <f t="shared" ref="Q23" si="264">O23+Q22</f>
        <v>39329</v>
      </c>
      <c r="R23" s="50">
        <f t="shared" ref="R23" si="265">IF(ISBLANK(O23),"",O23*0.5)</f>
        <v>3967.5</v>
      </c>
      <c r="S23" s="50">
        <f t="shared" ref="S23" si="266">IFERROR(P23*0.5,"")</f>
        <v>1512.6538461538462</v>
      </c>
      <c r="T23" s="50">
        <f t="shared" ref="T23" si="267">Q23*0.5</f>
        <v>19664.5</v>
      </c>
      <c r="U23" s="168"/>
      <c r="V23" s="49">
        <v>169.8</v>
      </c>
      <c r="W23" s="47">
        <f t="shared" ref="W23" si="268">IF(ISBLANK(V23),"",X23/$A23)</f>
        <v>167.26982053846157</v>
      </c>
      <c r="X23" s="163">
        <f t="shared" ref="X23" si="269">V23+X22</f>
        <v>2174.5076670000003</v>
      </c>
      <c r="Y23" s="169"/>
      <c r="Z23" s="170"/>
      <c r="AA23" s="171"/>
      <c r="AB23" s="172"/>
      <c r="AC23" s="49">
        <v>303.45</v>
      </c>
      <c r="AD23" s="50">
        <f t="shared" ref="AD23" si="270">IF(ISBLANK(AC23),"",AE23/$A23)</f>
        <v>296.32923076923072</v>
      </c>
      <c r="AE23" s="163">
        <f t="shared" ref="AE23" si="271">AC23+AE22</f>
        <v>3852.2799999999993</v>
      </c>
      <c r="AF23" s="49">
        <v>155692</v>
      </c>
      <c r="AG23" s="50">
        <f t="shared" ref="AG23" si="272">IF(ISBLANK(AF23),"",AH23/$A23)</f>
        <v>157150.23076923078</v>
      </c>
      <c r="AH23" s="51">
        <f t="shared" ref="AH23" si="273">AF23+AH22</f>
        <v>2042953</v>
      </c>
      <c r="AI23" s="50">
        <f t="shared" ref="AI23" si="274">IF(AF23*0.3172=0,"",AF23*0.1832)</f>
        <v>28522.774400000002</v>
      </c>
      <c r="AJ23" s="50">
        <f t="shared" ref="AJ23" si="275">IFERROR(AG23*0.1832,"")</f>
        <v>28789.92227692308</v>
      </c>
      <c r="AK23" s="50">
        <f t="shared" ref="AK23" si="276">AH23*0.1832</f>
        <v>374268.98960000003</v>
      </c>
      <c r="AL23" s="17"/>
      <c r="AM23" s="49">
        <v>129.63999999999999</v>
      </c>
      <c r="AN23" s="47">
        <f t="shared" si="72"/>
        <v>124.98615384615385</v>
      </c>
      <c r="AO23" s="163">
        <f t="shared" si="73"/>
        <v>1624.8200000000002</v>
      </c>
      <c r="AP23" s="49">
        <v>95142</v>
      </c>
      <c r="AQ23" s="50">
        <f t="shared" si="74"/>
        <v>102046.61538461539</v>
      </c>
      <c r="AR23" s="51">
        <f t="shared" si="75"/>
        <v>1326606</v>
      </c>
      <c r="AS23" s="17"/>
      <c r="AT23" s="47">
        <f>borrador!G21/6.289</f>
        <v>648.90761647320721</v>
      </c>
      <c r="AU23" s="47">
        <f t="shared" ref="AU23" si="277">IF(ISBLANK(AT23),"",AV23/$A23)</f>
        <v>647.68680357645223</v>
      </c>
      <c r="AV23" s="51">
        <f t="shared" ref="AV23" si="278">AT23+AV22</f>
        <v>8419.9284464938792</v>
      </c>
      <c r="AW23" s="2"/>
      <c r="AX23" s="51">
        <f>borrador!H21/6.289</f>
        <v>418.7279376689458</v>
      </c>
      <c r="AY23" s="51">
        <f t="shared" ref="AY23" si="279">IF(ISBLANK(AX23),"",AZ23/$A23)</f>
        <v>420.3438237704417</v>
      </c>
      <c r="AZ23" s="51">
        <f t="shared" ref="AZ23" si="280">AX23+AZ22</f>
        <v>5464.4697090157424</v>
      </c>
      <c r="BA23" s="2"/>
      <c r="BB23" s="47">
        <f>borrador!E21/6.289</f>
        <v>7.8740658292256329</v>
      </c>
      <c r="BC23" s="47">
        <f t="shared" ref="BC23" si="281">IF(ISBLANK(BB23),"",BD23/$A23)</f>
        <v>8.9511601453086591</v>
      </c>
      <c r="BD23" s="48">
        <f t="shared" ref="BD23" si="282">BB23+BD22</f>
        <v>116.36508188901256</v>
      </c>
      <c r="BE23" s="49">
        <f>borrador!F21*0.283*100</f>
        <v>249.40790000000001</v>
      </c>
      <c r="BF23" s="50">
        <f t="shared" ref="BF23" si="283">IF(ISBLANK(BE23),"",BG23/A23)</f>
        <v>250.40057692307693</v>
      </c>
      <c r="BG23" s="237">
        <f t="shared" ref="BG23" si="284">BE23+BG22</f>
        <v>3255.2075</v>
      </c>
      <c r="BI23" s="328" t="s">
        <v>117</v>
      </c>
      <c r="BJ23" s="329"/>
      <c r="BK23" s="329"/>
      <c r="BL23" s="329"/>
      <c r="BM23" s="329"/>
      <c r="BN23" s="329"/>
      <c r="BO23" s="329"/>
      <c r="BP23" s="329"/>
      <c r="BQ23" s="329"/>
      <c r="BR23" s="329"/>
      <c r="BS23" s="329"/>
      <c r="BT23" s="330"/>
      <c r="BU23" s="59"/>
      <c r="BV23" s="352" t="s">
        <v>120</v>
      </c>
      <c r="BW23" s="353"/>
      <c r="BX23" s="353"/>
      <c r="BY23" s="353"/>
      <c r="BZ23" s="353"/>
      <c r="CA23" s="353"/>
      <c r="CB23" s="354"/>
    </row>
    <row r="24" spans="1:92" ht="15" customHeight="1" thickBot="1" x14ac:dyDescent="0.4">
      <c r="A24" s="243">
        <v>14</v>
      </c>
      <c r="B24" s="49">
        <v>659.96</v>
      </c>
      <c r="C24" s="47">
        <f t="shared" si="49"/>
        <v>603.21857142857129</v>
      </c>
      <c r="D24" s="163">
        <f t="shared" si="50"/>
        <v>8445.0599999999977</v>
      </c>
      <c r="E24" s="49">
        <v>390824</v>
      </c>
      <c r="F24" s="50">
        <f t="shared" ref="F24" si="285">IF(ISBLANK(E24),"",G24/$A24)</f>
        <v>379412.42857142858</v>
      </c>
      <c r="G24" s="163">
        <f t="shared" ref="G24" si="286">E24+G23</f>
        <v>5311774</v>
      </c>
      <c r="H24" s="168"/>
      <c r="I24" s="49">
        <v>60217</v>
      </c>
      <c r="J24" s="50">
        <f t="shared" ref="J24" si="287">IF(ISBLANK(I24),"",K24/$A24)</f>
        <v>54626.928571428572</v>
      </c>
      <c r="K24" s="163">
        <f t="shared" ref="K24" si="288">I24+K23</f>
        <v>764777</v>
      </c>
      <c r="L24" s="50">
        <f t="shared" ref="L24" si="289">IF(ISBLANK(I24),"",I24*0.5)</f>
        <v>30108.5</v>
      </c>
      <c r="M24" s="50">
        <f t="shared" ref="M24" si="290">IFERROR(J24*0.5,"")</f>
        <v>27313.464285714286</v>
      </c>
      <c r="N24" s="50">
        <f t="shared" ref="N24" si="291">K24*0.5</f>
        <v>382388.5</v>
      </c>
      <c r="O24" s="49">
        <v>8881</v>
      </c>
      <c r="P24" s="50">
        <f t="shared" ref="P24:P25" si="292">IF(ISBLANK(O24),"",Q24/$A24)</f>
        <v>3443.5714285714284</v>
      </c>
      <c r="Q24" s="163">
        <f t="shared" ref="Q24:Q25" si="293">O24+Q23</f>
        <v>48210</v>
      </c>
      <c r="R24" s="50">
        <f t="shared" ref="R24:R25" si="294">IF(ISBLANK(O24),"",O24*0.5)</f>
        <v>4440.5</v>
      </c>
      <c r="S24" s="50">
        <f t="shared" ref="S24:S25" si="295">IFERROR(P24*0.5,"")</f>
        <v>1721.7857142857142</v>
      </c>
      <c r="T24" s="50">
        <f t="shared" ref="T24:T25" si="296">Q24*0.5</f>
        <v>24105</v>
      </c>
      <c r="U24" s="168"/>
      <c r="V24" s="49">
        <v>170.2</v>
      </c>
      <c r="W24" s="47">
        <f t="shared" ref="W24" si="297">IF(ISBLANK(V24),"",X24/$A24)</f>
        <v>167.47911907142858</v>
      </c>
      <c r="X24" s="163">
        <f t="shared" ref="X24" si="298">V24+X23</f>
        <v>2344.7076670000001</v>
      </c>
      <c r="Y24" s="169"/>
      <c r="Z24" s="170"/>
      <c r="AA24" s="171"/>
      <c r="AB24" s="172"/>
      <c r="AC24" s="49">
        <v>297.33999999999997</v>
      </c>
      <c r="AD24" s="50">
        <f t="shared" ref="AD24" si="299">IF(ISBLANK(AC24),"",AE24/$A24)</f>
        <v>296.40142857142848</v>
      </c>
      <c r="AE24" s="163">
        <f t="shared" ref="AE24" si="300">AC24+AE23</f>
        <v>4149.619999999999</v>
      </c>
      <c r="AF24" s="49">
        <v>157972</v>
      </c>
      <c r="AG24" s="50">
        <f t="shared" ref="AG24" si="301">IF(ISBLANK(AF24),"",AH24/$A24)</f>
        <v>157208.92857142858</v>
      </c>
      <c r="AH24" s="51">
        <f t="shared" ref="AH24" si="302">AF24+AH23</f>
        <v>2200925</v>
      </c>
      <c r="AI24" s="50">
        <f t="shared" ref="AI24" si="303">IF(AF24*0.3172=0,"",AF24*0.1832)</f>
        <v>28940.470400000002</v>
      </c>
      <c r="AJ24" s="50">
        <f t="shared" ref="AJ24" si="304">IFERROR(AG24*0.1832,"")</f>
        <v>28800.675714285717</v>
      </c>
      <c r="AK24" s="50">
        <f t="shared" ref="AK24" si="305">AH24*0.1832</f>
        <v>403209.46</v>
      </c>
      <c r="AL24" s="17"/>
      <c r="AM24" s="49">
        <v>136.86000000000001</v>
      </c>
      <c r="AN24" s="47">
        <f t="shared" ref="AN24:AN26" si="306">IF(ISBLANK(AM24),"",AO24/$A24)</f>
        <v>125.83428571428574</v>
      </c>
      <c r="AO24" s="163">
        <f t="shared" ref="AO24:AO26" si="307">AM24+AO23</f>
        <v>1761.6800000000003</v>
      </c>
      <c r="AP24" s="49">
        <v>99689</v>
      </c>
      <c r="AQ24" s="50">
        <f t="shared" ref="AQ24" si="308">IF(ISBLANK(AP24),"",AR24/$A24)</f>
        <v>101878.21428571429</v>
      </c>
      <c r="AR24" s="51">
        <f t="shared" ref="AR24" si="309">AP24+AR23</f>
        <v>1426295</v>
      </c>
      <c r="AS24" s="17"/>
      <c r="AT24" s="47">
        <f>borrador!G22/6.289</f>
        <v>646.95977102878044</v>
      </c>
      <c r="AU24" s="47">
        <f t="shared" ref="AU24" si="310">IF(ISBLANK(AT24),"",AV24/$A24)</f>
        <v>647.63487268018991</v>
      </c>
      <c r="AV24" s="51">
        <f t="shared" ref="AV24" si="311">AT24+AV23</f>
        <v>9066.888217522659</v>
      </c>
      <c r="AW24" s="2"/>
      <c r="AX24" s="51">
        <f>borrador!H22/6.289</f>
        <v>418.20957226904119</v>
      </c>
      <c r="AY24" s="51">
        <f t="shared" ref="AY24" si="312">IF(ISBLANK(AX24),"",AZ24/$A24)</f>
        <v>420.1913772346274</v>
      </c>
      <c r="AZ24" s="51">
        <f t="shared" ref="AZ24" si="313">AX24+AZ23</f>
        <v>5882.6792812847834</v>
      </c>
      <c r="BA24" s="2"/>
      <c r="BB24" s="47">
        <f>borrador!E22/6.289</f>
        <v>9.7662585466687872</v>
      </c>
      <c r="BC24" s="47">
        <f t="shared" ref="BC24" si="314">IF(ISBLANK(BB24),"",BD24/$A24)</f>
        <v>9.0093814596915252</v>
      </c>
      <c r="BD24" s="48">
        <f t="shared" ref="BD24" si="315">BB24+BD23</f>
        <v>126.13134043568135</v>
      </c>
      <c r="BE24" s="49">
        <f>borrador!F22*0.283*100</f>
        <v>248.89849999999996</v>
      </c>
      <c r="BF24" s="50">
        <f t="shared" ref="BF24" si="316">IF(ISBLANK(BE24),"",BG24/A24)</f>
        <v>250.2932857142857</v>
      </c>
      <c r="BG24" s="237">
        <f t="shared" ref="BG24" si="317">BE24+BG23</f>
        <v>3504.1059999999998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501.8</v>
      </c>
      <c r="C25" s="47">
        <f t="shared" ref="C25" si="318">IF(ISBLANK(B25),"",D25/$A25)</f>
        <v>596.45733333333317</v>
      </c>
      <c r="D25" s="163">
        <f t="shared" ref="D25" si="319">B25+D24</f>
        <v>8946.8599999999969</v>
      </c>
      <c r="E25" s="49">
        <v>382029</v>
      </c>
      <c r="F25" s="50">
        <f t="shared" ref="F25:F28" si="320">IF(ISBLANK(E25),"",G25/$A25)</f>
        <v>379586.86666666664</v>
      </c>
      <c r="G25" s="163">
        <f t="shared" ref="G25:G28" si="321">E25+G24</f>
        <v>5693803</v>
      </c>
      <c r="H25" s="168"/>
      <c r="I25" s="49">
        <v>61901</v>
      </c>
      <c r="J25" s="50">
        <f t="shared" ref="J25" si="322">IF(ISBLANK(I25),"",K25/$A25)</f>
        <v>55111.866666666669</v>
      </c>
      <c r="K25" s="163">
        <f t="shared" ref="K25" si="323">I25+K24</f>
        <v>826678</v>
      </c>
      <c r="L25" s="50">
        <f t="shared" ref="L25" si="324">IF(ISBLANK(I25),"",I25*0.5)</f>
        <v>30950.5</v>
      </c>
      <c r="M25" s="50">
        <f t="shared" ref="M25" si="325">IFERROR(J25*0.5,"")</f>
        <v>27555.933333333334</v>
      </c>
      <c r="N25" s="50">
        <f t="shared" ref="N25" si="326">K25*0.5</f>
        <v>413339</v>
      </c>
      <c r="O25" s="49">
        <v>10005</v>
      </c>
      <c r="P25" s="50">
        <f t="shared" si="292"/>
        <v>3881</v>
      </c>
      <c r="Q25" s="163">
        <f t="shared" si="293"/>
        <v>58215</v>
      </c>
      <c r="R25" s="50">
        <f t="shared" si="294"/>
        <v>5002.5</v>
      </c>
      <c r="S25" s="50">
        <f t="shared" si="295"/>
        <v>1940.5</v>
      </c>
      <c r="T25" s="50">
        <f t="shared" si="296"/>
        <v>29107.5</v>
      </c>
      <c r="U25" s="168"/>
      <c r="V25" s="49">
        <v>153.9</v>
      </c>
      <c r="W25" s="47">
        <f t="shared" ref="W25" si="327">IF(ISBLANK(V25),"",X25/$A25)</f>
        <v>166.57384446666669</v>
      </c>
      <c r="X25" s="163">
        <f t="shared" ref="X25" si="328">V25+X24</f>
        <v>2498.6076670000002</v>
      </c>
      <c r="Y25" s="169"/>
      <c r="Z25" s="170"/>
      <c r="AA25" s="171"/>
      <c r="AB25" s="172"/>
      <c r="AC25" s="49">
        <v>292.07</v>
      </c>
      <c r="AD25" s="50">
        <f t="shared" ref="AD25" si="329">IF(ISBLANK(AC25),"",AE25/$A25)</f>
        <v>296.1126666666666</v>
      </c>
      <c r="AE25" s="163">
        <f t="shared" ref="AE25" si="330">AC25+AE24</f>
        <v>4441.6899999999987</v>
      </c>
      <c r="AF25" s="49">
        <v>155939</v>
      </c>
      <c r="AG25" s="50">
        <f t="shared" ref="AG25" si="331">IF(ISBLANK(AF25),"",AH25/$A25)</f>
        <v>157124.26666666666</v>
      </c>
      <c r="AH25" s="51">
        <f t="shared" ref="AH25" si="332">AF25+AH24</f>
        <v>2356864</v>
      </c>
      <c r="AI25" s="50">
        <f t="shared" ref="AI25" si="333">IF(AF25*0.3172=0,"",AF25*0.1832)</f>
        <v>28568.024799999999</v>
      </c>
      <c r="AJ25" s="50">
        <f t="shared" ref="AJ25" si="334">IFERROR(AG25*0.1832,"")</f>
        <v>28785.165653333333</v>
      </c>
      <c r="AK25" s="50">
        <f t="shared" ref="AK25" si="335">AH25*0.1832</f>
        <v>431777.48479999998</v>
      </c>
      <c r="AL25" s="17"/>
      <c r="AM25" s="49">
        <v>102.92</v>
      </c>
      <c r="AN25" s="47">
        <f t="shared" si="306"/>
        <v>124.30666666666669</v>
      </c>
      <c r="AO25" s="163">
        <f t="shared" si="307"/>
        <v>1864.6000000000004</v>
      </c>
      <c r="AP25" s="49">
        <v>101849</v>
      </c>
      <c r="AQ25" s="50">
        <f t="shared" ref="AQ25" si="336">IF(ISBLANK(AP25),"",AR25/$A25)</f>
        <v>101876.26666666666</v>
      </c>
      <c r="AR25" s="51">
        <f t="shared" ref="AR25" si="337">AP25+AR24</f>
        <v>1528144</v>
      </c>
      <c r="AS25" s="17"/>
      <c r="AT25" s="47">
        <f>borrador!G23/6.289</f>
        <v>645.97074256638587</v>
      </c>
      <c r="AU25" s="47">
        <f t="shared" ref="AU25" si="338">IF(ISBLANK(AT25),"",AV25/$A25)</f>
        <v>647.523930672603</v>
      </c>
      <c r="AV25" s="51">
        <f t="shared" ref="AV25" si="339">AT25+AV24</f>
        <v>9712.8589600890446</v>
      </c>
      <c r="AW25" s="2"/>
      <c r="AX25" s="51">
        <f>borrador!H23/6.289</f>
        <v>418.20639211321355</v>
      </c>
      <c r="AY25" s="51">
        <f t="shared" ref="AY25" si="340">IF(ISBLANK(AX25),"",AZ25/$A25)</f>
        <v>420.05904489319983</v>
      </c>
      <c r="AZ25" s="51">
        <f t="shared" ref="AZ25" si="341">AX25+AZ24</f>
        <v>6300.8856733979974</v>
      </c>
      <c r="BA25" s="2"/>
      <c r="BB25" s="47">
        <f>borrador!E23/6.289</f>
        <v>8.6913658769279696</v>
      </c>
      <c r="BC25" s="47">
        <f t="shared" ref="BC25" si="342">IF(ISBLANK(BB25),"",BD25/$A25)</f>
        <v>8.9881804208406209</v>
      </c>
      <c r="BD25" s="48">
        <f t="shared" ref="BD25" si="343">BB25+BD24</f>
        <v>134.82270631260931</v>
      </c>
      <c r="BE25" s="49">
        <f>borrador!F23*0.283*100</f>
        <v>249.29469999999995</v>
      </c>
      <c r="BF25" s="50">
        <f t="shared" ref="BF25" si="344">IF(ISBLANK(BE25),"",BG25/A25)</f>
        <v>250.22671333333332</v>
      </c>
      <c r="BG25" s="237">
        <f t="shared" ref="BG25" si="345">BE25+BG24</f>
        <v>3753.4006999999997</v>
      </c>
      <c r="BI25" s="189"/>
      <c r="BJ25" s="338"/>
      <c r="BK25" s="339"/>
      <c r="BL25" s="339"/>
      <c r="BM25" s="339"/>
      <c r="BN25" s="339"/>
      <c r="BO25" s="339"/>
      <c r="BP25" s="190"/>
      <c r="BQ25" s="340"/>
      <c r="BR25" s="341"/>
      <c r="BS25" s="342"/>
      <c r="BT25" s="69"/>
      <c r="BU25" s="15"/>
      <c r="BV25" s="343" t="s">
        <v>49</v>
      </c>
      <c r="BW25" s="344"/>
      <c r="BX25" s="344"/>
      <c r="BY25" s="344"/>
      <c r="BZ25" s="344"/>
      <c r="CA25" s="344"/>
      <c r="CB25" s="345"/>
    </row>
    <row r="26" spans="1:92" ht="15" customHeight="1" thickBot="1" x14ac:dyDescent="0.4">
      <c r="A26" s="46">
        <v>16</v>
      </c>
      <c r="B26" s="49">
        <v>578.1</v>
      </c>
      <c r="C26" s="47">
        <f t="shared" ref="C26" si="346">IF(ISBLANK(B26),"",D26/$A26)</f>
        <v>595.30999999999983</v>
      </c>
      <c r="D26" s="163">
        <f t="shared" ref="D26" si="347">B26+D25</f>
        <v>9524.9599999999973</v>
      </c>
      <c r="E26" s="49">
        <v>384582.66774193547</v>
      </c>
      <c r="F26" s="50">
        <f t="shared" si="320"/>
        <v>379899.10423387098</v>
      </c>
      <c r="G26" s="163">
        <f t="shared" si="321"/>
        <v>6078385.6677419357</v>
      </c>
      <c r="H26" s="168"/>
      <c r="I26" s="49">
        <v>59986.229032258067</v>
      </c>
      <c r="J26" s="50">
        <f t="shared" ref="J26" si="348">IF(ISBLANK(I26),"",K26/$A26)</f>
        <v>55416.514314516127</v>
      </c>
      <c r="K26" s="163">
        <f t="shared" ref="K26" si="349">I26+K25</f>
        <v>886664.22903225804</v>
      </c>
      <c r="L26" s="50">
        <f t="shared" ref="L26" si="350">IF(ISBLANK(I26),"",I26*0.5)</f>
        <v>29993.114516129033</v>
      </c>
      <c r="M26" s="50">
        <f t="shared" ref="M26" si="351">IFERROR(J26*0.5,"")</f>
        <v>27708.257157258064</v>
      </c>
      <c r="N26" s="50">
        <f t="shared" ref="N26" si="352">K26*0.5</f>
        <v>443332.11451612902</v>
      </c>
      <c r="O26" s="49">
        <v>7136.0784946236563</v>
      </c>
      <c r="P26" s="50">
        <f t="shared" ref="P26" si="353">IF(ISBLANK(O26),"",Q26/$A26)</f>
        <v>4084.4424059139783</v>
      </c>
      <c r="Q26" s="163">
        <f t="shared" ref="Q26" si="354">O26+Q25</f>
        <v>65351.078494623653</v>
      </c>
      <c r="R26" s="50">
        <f t="shared" ref="R26" si="355">IF(ISBLANK(O26),"",O26*0.5)</f>
        <v>3568.0392473118281</v>
      </c>
      <c r="S26" s="50">
        <f t="shared" ref="S26" si="356">IFERROR(P26*0.5,"")</f>
        <v>2042.2212029569891</v>
      </c>
      <c r="T26" s="50">
        <f t="shared" ref="T26" si="357">Q26*0.5</f>
        <v>32675.539247311826</v>
      </c>
      <c r="U26" s="168"/>
      <c r="V26" s="49">
        <v>150.69999999999999</v>
      </c>
      <c r="W26" s="47">
        <f t="shared" ref="W26:W28" si="358">IF(ISBLANK(V26),"",X26/$A26)</f>
        <v>165.5817291875</v>
      </c>
      <c r="X26" s="163">
        <f t="shared" ref="X26:X28" si="359">V26+X25</f>
        <v>2649.307667</v>
      </c>
      <c r="Y26" s="169"/>
      <c r="Z26" s="170"/>
      <c r="AA26" s="171"/>
      <c r="AB26" s="172"/>
      <c r="AC26" s="49">
        <v>303.97000000000003</v>
      </c>
      <c r="AD26" s="50">
        <f t="shared" ref="AD26" si="360">IF(ISBLANK(AC26),"",AE26/$A26)</f>
        <v>296.60374999999993</v>
      </c>
      <c r="AE26" s="163">
        <f t="shared" ref="AE26" si="361">AC26+AE25</f>
        <v>4745.6599999999989</v>
      </c>
      <c r="AF26" s="49">
        <v>161985</v>
      </c>
      <c r="AG26" s="50">
        <f t="shared" ref="AG26" si="362">IF(ISBLANK(AF26),"",AH26/$A26)</f>
        <v>157428.0625</v>
      </c>
      <c r="AH26" s="51">
        <f t="shared" ref="AH26" si="363">AF26+AH25</f>
        <v>2518849</v>
      </c>
      <c r="AI26" s="50">
        <f t="shared" ref="AI26" si="364">IF(AF26*0.3172=0,"",AF26*0.1832)</f>
        <v>29675.652000000002</v>
      </c>
      <c r="AJ26" s="50">
        <f t="shared" ref="AJ26" si="365">IFERROR(AG26*0.1832,"")</f>
        <v>28840.821049999999</v>
      </c>
      <c r="AK26" s="50">
        <f t="shared" ref="AK26" si="366">AH26*0.1832</f>
        <v>461453.13679999998</v>
      </c>
      <c r="AL26" s="17"/>
      <c r="AM26" s="49">
        <v>116.82</v>
      </c>
      <c r="AN26" s="47">
        <f t="shared" si="306"/>
        <v>123.83875000000002</v>
      </c>
      <c r="AO26" s="163">
        <f t="shared" si="307"/>
        <v>1981.4200000000003</v>
      </c>
      <c r="AP26" s="49">
        <v>100898.25376344087</v>
      </c>
      <c r="AQ26" s="50">
        <f t="shared" ref="AQ26" si="367">IF(ISBLANK(AP26),"",AR26/$A26)</f>
        <v>101815.14086021505</v>
      </c>
      <c r="AR26" s="51">
        <f t="shared" ref="AR26" si="368">AP26+AR25</f>
        <v>1629042.2537634408</v>
      </c>
      <c r="AS26" s="17"/>
      <c r="AT26" s="47">
        <f>borrador!G24/6.289</f>
        <v>644.6350771187789</v>
      </c>
      <c r="AU26" s="47">
        <f t="shared" ref="AU26" si="369">IF(ISBLANK(AT26),"",AV26/$A26)</f>
        <v>647.34337732548897</v>
      </c>
      <c r="AV26" s="51">
        <f t="shared" ref="AV26" si="370">AT26+AV25</f>
        <v>10357.494037207824</v>
      </c>
      <c r="AW26" s="2"/>
      <c r="AX26" s="51">
        <f>borrador!H24/6.289</f>
        <v>418.53712831928766</v>
      </c>
      <c r="AY26" s="51">
        <f t="shared" ref="AY26" si="371">IF(ISBLANK(AX26),"",AZ26/$A26)</f>
        <v>419.96392510733034</v>
      </c>
      <c r="AZ26" s="51">
        <f t="shared" ref="AZ26" si="372">AX26+AZ25</f>
        <v>6719.4228017172854</v>
      </c>
      <c r="BA26" s="2"/>
      <c r="BB26" s="47">
        <f>borrador!E24/6.289</f>
        <v>8.4067419303545865</v>
      </c>
      <c r="BC26" s="47">
        <f t="shared" ref="BC26" si="373">IF(ISBLANK(BB26),"",BD26/$A26)</f>
        <v>8.9518405151852445</v>
      </c>
      <c r="BD26" s="48">
        <f t="shared" ref="BD26" si="374">BB26+BD25</f>
        <v>143.22944824296391</v>
      </c>
      <c r="BE26" s="49">
        <f>borrador!F24*0.283*100</f>
        <v>249.32300000000001</v>
      </c>
      <c r="BF26" s="50">
        <f t="shared" ref="BF26" si="375">IF(ISBLANK(BE26),"",BG26/A26)</f>
        <v>250.17023124999997</v>
      </c>
      <c r="BG26" s="237">
        <f t="shared" ref="BG26" si="376">BE26+BG25</f>
        <v>4002.7236999999996</v>
      </c>
      <c r="BI26" s="115" t="s">
        <v>45</v>
      </c>
      <c r="BJ26" s="333" t="s">
        <v>50</v>
      </c>
      <c r="BK26" s="334"/>
      <c r="BL26" s="334"/>
      <c r="BM26" s="334"/>
      <c r="BN26" s="334"/>
      <c r="BO26" s="334"/>
      <c r="BP26" s="191"/>
      <c r="BQ26" s="335" t="s">
        <v>100</v>
      </c>
      <c r="BR26" s="336"/>
      <c r="BS26" s="337"/>
      <c r="BT26" s="70"/>
      <c r="BU26" s="15"/>
      <c r="BV26" s="346"/>
      <c r="BW26" s="347"/>
      <c r="BX26" s="347"/>
      <c r="BY26" s="347"/>
      <c r="BZ26" s="347"/>
      <c r="CA26" s="347"/>
      <c r="CB26" s="348"/>
    </row>
    <row r="27" spans="1:92" ht="15" customHeight="1" thickBot="1" x14ac:dyDescent="0.4">
      <c r="A27" s="46">
        <v>17</v>
      </c>
      <c r="B27" s="49">
        <v>622.77</v>
      </c>
      <c r="C27" s="47">
        <f t="shared" ref="C27:C29" si="377">IF(ISBLANK(B27),"",D27/$A27)</f>
        <v>596.9252941176469</v>
      </c>
      <c r="D27" s="163">
        <f t="shared" ref="D27:D29" si="378">B27+D26</f>
        <v>10147.729999999998</v>
      </c>
      <c r="E27" s="49">
        <v>386006</v>
      </c>
      <c r="F27" s="50">
        <f t="shared" si="320"/>
        <v>380258.33339658444</v>
      </c>
      <c r="G27" s="163">
        <f t="shared" si="321"/>
        <v>6464391.6677419357</v>
      </c>
      <c r="H27" s="168"/>
      <c r="I27" s="49">
        <v>59161</v>
      </c>
      <c r="J27" s="50">
        <f t="shared" ref="J27:J28" si="379">IF(ISBLANK(I27),"",K27/$A27)</f>
        <v>55636.77817836812</v>
      </c>
      <c r="K27" s="163">
        <f t="shared" ref="K27:K28" si="380">I27+K26</f>
        <v>945825.22903225804</v>
      </c>
      <c r="L27" s="50">
        <f t="shared" ref="L27:L28" si="381">IF(ISBLANK(I27),"",I27*0.5)</f>
        <v>29580.5</v>
      </c>
      <c r="M27" s="50">
        <f t="shared" ref="M27:M28" si="382">IFERROR(J27*0.5,"")</f>
        <v>27818.38908918406</v>
      </c>
      <c r="N27" s="50">
        <f t="shared" ref="N27:N28" si="383">K27*0.5</f>
        <v>472912.61451612902</v>
      </c>
      <c r="O27" s="49">
        <v>10346</v>
      </c>
      <c r="P27" s="50">
        <f t="shared" ref="P27:P28" si="384">IF(ISBLANK(O27),"",Q27/$A27)</f>
        <v>4452.769323213156</v>
      </c>
      <c r="Q27" s="163">
        <f t="shared" ref="Q27:Q28" si="385">O27+Q26</f>
        <v>75697.078494623653</v>
      </c>
      <c r="R27" s="50">
        <f t="shared" ref="R27:R28" si="386">IF(ISBLANK(O27),"",O27*0.5)</f>
        <v>5173</v>
      </c>
      <c r="S27" s="50">
        <f t="shared" ref="S27:S28" si="387">IFERROR(P27*0.5,"")</f>
        <v>2226.384661606578</v>
      </c>
      <c r="T27" s="50">
        <f t="shared" ref="T27:T28" si="388">Q27*0.5</f>
        <v>37848.539247311826</v>
      </c>
      <c r="U27" s="168"/>
      <c r="V27" s="49">
        <v>150.5</v>
      </c>
      <c r="W27" s="47">
        <f t="shared" si="358"/>
        <v>164.69456864705882</v>
      </c>
      <c r="X27" s="163">
        <f t="shared" si="359"/>
        <v>2799.807667</v>
      </c>
      <c r="Y27" s="169"/>
      <c r="Z27" s="170"/>
      <c r="AA27" s="171"/>
      <c r="AB27" s="172"/>
      <c r="AC27" s="49">
        <v>305.52</v>
      </c>
      <c r="AD27" s="50">
        <f t="shared" ref="AD27" si="389">IF(ISBLANK(AC27),"",AE27/$A27)</f>
        <v>297.12823529411753</v>
      </c>
      <c r="AE27" s="163">
        <f t="shared" ref="AE27" si="390">AC27+AE26</f>
        <v>5051.1799999999985</v>
      </c>
      <c r="AF27" s="49">
        <v>162387</v>
      </c>
      <c r="AG27" s="50">
        <f t="shared" ref="AG27" si="391">IF(ISBLANK(AF27),"",AH27/$A27)</f>
        <v>157719.76470588235</v>
      </c>
      <c r="AH27" s="51">
        <f t="shared" ref="AH27" si="392">AF27+AH26</f>
        <v>2681236</v>
      </c>
      <c r="AI27" s="50">
        <f t="shared" ref="AI27" si="393">IF(AF27*0.3172=0,"",AF27*0.1832)</f>
        <v>29749.2984</v>
      </c>
      <c r="AJ27" s="50">
        <f t="shared" ref="AJ27" si="394">IFERROR(AG27*0.1832,"")</f>
        <v>28894.260894117648</v>
      </c>
      <c r="AK27" s="50">
        <f t="shared" ref="AK27" si="395">AH27*0.1832</f>
        <v>491202.43520000001</v>
      </c>
      <c r="AL27" s="17"/>
      <c r="AM27" s="49">
        <v>125.12</v>
      </c>
      <c r="AN27" s="47">
        <f t="shared" ref="AN27:AN35" si="396">IF(ISBLANK(AM27),"",AO27/$A27)</f>
        <v>123.91411764705884</v>
      </c>
      <c r="AO27" s="163">
        <f t="shared" ref="AO27:AO32" si="397">AM27+AO26</f>
        <v>2106.5400000000004</v>
      </c>
      <c r="AP27" s="49">
        <v>100773</v>
      </c>
      <c r="AQ27" s="50">
        <f t="shared" ref="AQ27" si="398">IF(ISBLANK(AP27),"",AR27/$A27)</f>
        <v>101753.83845667298</v>
      </c>
      <c r="AR27" s="51">
        <f t="shared" ref="AR27" si="399">AP27+AR26</f>
        <v>1729815.2537634408</v>
      </c>
      <c r="AS27" s="17"/>
      <c r="AT27" s="47">
        <f>borrador!G25/6.289</f>
        <v>643.38845603434572</v>
      </c>
      <c r="AU27" s="47">
        <f t="shared" ref="AU27" si="400">IF(ISBLANK(AT27),"",AV27/$A27)</f>
        <v>647.11073489659816</v>
      </c>
      <c r="AV27" s="51">
        <f t="shared" ref="AV27" si="401">AT27+AV26</f>
        <v>11000.882493242168</v>
      </c>
      <c r="AW27" s="2"/>
      <c r="AX27" s="51">
        <f>borrador!H25/6.289</f>
        <v>418.57051995547783</v>
      </c>
      <c r="AY27" s="51">
        <f t="shared" ref="AY27" si="402">IF(ISBLANK(AX27),"",AZ27/$A27)</f>
        <v>419.88196009839783</v>
      </c>
      <c r="AZ27" s="51">
        <f t="shared" ref="AZ27" si="403">AX27+AZ26</f>
        <v>7137.9933216727632</v>
      </c>
      <c r="BA27" s="2"/>
      <c r="BB27" s="47">
        <f>borrador!E25/6.289</f>
        <v>11.133725552552075</v>
      </c>
      <c r="BC27" s="47">
        <f t="shared" ref="BC27" si="404">IF(ISBLANK(BB27),"",BD27/$A27)</f>
        <v>9.0801866938538822</v>
      </c>
      <c r="BD27" s="48">
        <f t="shared" ref="BD27" si="405">BB27+BD26</f>
        <v>154.36317379551599</v>
      </c>
      <c r="BE27" s="49">
        <f>borrador!F25*0.283*100</f>
        <v>249.40790000000001</v>
      </c>
      <c r="BF27" s="50">
        <f t="shared" ref="BF27" si="406">IF(ISBLANK(BE27),"",BG27/A27)</f>
        <v>250.12538823529411</v>
      </c>
      <c r="BG27" s="237">
        <f t="shared" ref="BG27" si="407">BE27+BG26</f>
        <v>4252.1315999999997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49"/>
      <c r="BW27" s="350"/>
      <c r="BX27" s="350"/>
      <c r="BY27" s="350"/>
      <c r="BZ27" s="350"/>
      <c r="CA27" s="350"/>
      <c r="CB27" s="351"/>
    </row>
    <row r="28" spans="1:92" ht="15.75" customHeight="1" thickBot="1" x14ac:dyDescent="0.4">
      <c r="A28" s="46">
        <v>18</v>
      </c>
      <c r="B28" s="49">
        <v>644.33000000000004</v>
      </c>
      <c r="C28" s="47">
        <f t="shared" si="377"/>
        <v>599.55888888888876</v>
      </c>
      <c r="D28" s="163">
        <f t="shared" si="378"/>
        <v>10792.059999999998</v>
      </c>
      <c r="E28" s="49">
        <v>379994</v>
      </c>
      <c r="F28" s="50">
        <f t="shared" si="320"/>
        <v>380243.64820788533</v>
      </c>
      <c r="G28" s="163">
        <f t="shared" si="321"/>
        <v>6844385.6677419357</v>
      </c>
      <c r="H28" s="168"/>
      <c r="I28" s="49">
        <v>58164</v>
      </c>
      <c r="J28" s="50">
        <f t="shared" si="379"/>
        <v>55777.179390681005</v>
      </c>
      <c r="K28" s="163">
        <f t="shared" si="380"/>
        <v>1003989.229032258</v>
      </c>
      <c r="L28" s="50">
        <f t="shared" si="381"/>
        <v>29082</v>
      </c>
      <c r="M28" s="50">
        <f t="shared" si="382"/>
        <v>27888.589695340503</v>
      </c>
      <c r="N28" s="50">
        <f t="shared" si="383"/>
        <v>501994.61451612902</v>
      </c>
      <c r="O28" s="49">
        <v>9176</v>
      </c>
      <c r="P28" s="50">
        <f t="shared" si="384"/>
        <v>4715.1710274790921</v>
      </c>
      <c r="Q28" s="163">
        <f t="shared" si="385"/>
        <v>84873.078494623653</v>
      </c>
      <c r="R28" s="50">
        <f t="shared" si="386"/>
        <v>4588</v>
      </c>
      <c r="S28" s="50">
        <f t="shared" si="387"/>
        <v>2357.5855137395461</v>
      </c>
      <c r="T28" s="50">
        <f t="shared" si="388"/>
        <v>42436.539247311826</v>
      </c>
      <c r="U28" s="168"/>
      <c r="V28" s="49">
        <v>151.80000000000001</v>
      </c>
      <c r="W28" s="47">
        <f t="shared" si="358"/>
        <v>163.97820372222225</v>
      </c>
      <c r="X28" s="163">
        <f t="shared" si="359"/>
        <v>2951.6076670000002</v>
      </c>
      <c r="Y28" s="169"/>
      <c r="Z28" s="170"/>
      <c r="AA28" s="171"/>
      <c r="AB28" s="172"/>
      <c r="AC28" s="49">
        <v>301.29000000000002</v>
      </c>
      <c r="AD28" s="50">
        <f t="shared" ref="AD28" si="408">IF(ISBLANK(AC28),"",AE28/$A28)</f>
        <v>297.35944444444436</v>
      </c>
      <c r="AE28" s="163">
        <f t="shared" ref="AE28" si="409">AC28+AE27</f>
        <v>5352.4699999999984</v>
      </c>
      <c r="AF28" s="49">
        <v>157155</v>
      </c>
      <c r="AG28" s="50">
        <f t="shared" ref="AG28" si="410">IF(ISBLANK(AF28),"",AH28/$A28)</f>
        <v>157688.38888888888</v>
      </c>
      <c r="AH28" s="51">
        <f t="shared" ref="AH28" si="411">AF28+AH27</f>
        <v>2838391</v>
      </c>
      <c r="AI28" s="50">
        <f t="shared" ref="AI28" si="412">IF(AF28*0.3172=0,"",AF28*0.1832)</f>
        <v>28790.795999999998</v>
      </c>
      <c r="AJ28" s="50">
        <f t="shared" ref="AJ28" si="413">IFERROR(AG28*0.1832,"")</f>
        <v>28888.512844444442</v>
      </c>
      <c r="AK28" s="50">
        <f t="shared" ref="AK28" si="414">AH28*0.1832</f>
        <v>519993.23119999998</v>
      </c>
      <c r="AL28" s="17"/>
      <c r="AM28" s="49">
        <v>144.54</v>
      </c>
      <c r="AN28" s="47">
        <f t="shared" si="396"/>
        <v>125.06000000000002</v>
      </c>
      <c r="AO28" s="163">
        <f t="shared" si="397"/>
        <v>2251.0800000000004</v>
      </c>
      <c r="AP28" s="49">
        <v>100217</v>
      </c>
      <c r="AQ28" s="50">
        <f t="shared" ref="AQ28" si="415">IF(ISBLANK(AP28),"",AR28/$A28)</f>
        <v>101668.45854241337</v>
      </c>
      <c r="AR28" s="51">
        <f t="shared" ref="AR28" si="416">AP28+AR27</f>
        <v>1830032.2537634408</v>
      </c>
      <c r="AS28" s="17"/>
      <c r="AT28" s="47">
        <f>borrador!G26/6.289</f>
        <v>560.14946732389888</v>
      </c>
      <c r="AU28" s="47">
        <f t="shared" ref="AU28" si="417">IF(ISBLANK(AT28),"",AV28/$A28)</f>
        <v>642.27955336478158</v>
      </c>
      <c r="AV28" s="51">
        <f t="shared" ref="AV28" si="418">AT28+AV27</f>
        <v>11561.031960566068</v>
      </c>
      <c r="AW28" s="2"/>
      <c r="AX28" s="51">
        <f>borrador!H26/6.289</f>
        <v>420.79503895690891</v>
      </c>
      <c r="AY28" s="51">
        <f t="shared" ref="AY28" si="419">IF(ISBLANK(AX28),"",AZ28/$A28)</f>
        <v>419.93268670164844</v>
      </c>
      <c r="AZ28" s="51">
        <f t="shared" ref="AZ28" si="420">AX28+AZ27</f>
        <v>7558.7883606296718</v>
      </c>
      <c r="BA28" s="2"/>
      <c r="BB28" s="47">
        <f>borrador!E26/6.289</f>
        <v>8.8630942916202908</v>
      </c>
      <c r="BC28" s="47">
        <f t="shared" ref="BC28" si="421">IF(ISBLANK(BB28),"",BD28/$A28)</f>
        <v>9.068126004840904</v>
      </c>
      <c r="BD28" s="48">
        <f t="shared" ref="BD28" si="422">BB28+BD27</f>
        <v>163.22626808713628</v>
      </c>
      <c r="BE28" s="49">
        <f>borrador!F26*0.283*100</f>
        <v>249.29469999999995</v>
      </c>
      <c r="BF28" s="50">
        <f t="shared" ref="BF28" si="423">IF(ISBLANK(BE28),"",BG28/A28)</f>
        <v>250.07923888888888</v>
      </c>
      <c r="BG28" s="237">
        <f t="shared" ref="BG28" si="424">BE28+BG27</f>
        <v>4501.4263000000001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626.37</v>
      </c>
      <c r="C29" s="47">
        <f t="shared" si="377"/>
        <v>600.96999999999991</v>
      </c>
      <c r="D29" s="163">
        <f t="shared" si="378"/>
        <v>11418.429999999998</v>
      </c>
      <c r="E29" s="49">
        <v>373455.83548387093</v>
      </c>
      <c r="F29" s="50">
        <f t="shared" ref="F29" si="425">IF(ISBLANK(E29),"",G29/$A29)</f>
        <v>379886.39490662143</v>
      </c>
      <c r="G29" s="163">
        <f t="shared" ref="G29" si="426">E29+G28</f>
        <v>7217841.5032258071</v>
      </c>
      <c r="H29" s="168"/>
      <c r="I29" s="49">
        <v>58566.862365591398</v>
      </c>
      <c r="J29" s="50">
        <f t="shared" ref="J29" si="427">IF(ISBLANK(I29),"",K29/$A29)</f>
        <v>55924.004810413127</v>
      </c>
      <c r="K29" s="163">
        <f t="shared" ref="K29" si="428">I29+K28</f>
        <v>1062556.0913978494</v>
      </c>
      <c r="L29" s="50">
        <f t="shared" ref="L29" si="429">IF(ISBLANK(I29),"",I29*0.5)</f>
        <v>29283.431182795699</v>
      </c>
      <c r="M29" s="50">
        <f t="shared" ref="M29" si="430">IFERROR(J29*0.5,"")</f>
        <v>27962.002405206564</v>
      </c>
      <c r="N29" s="50">
        <f t="shared" ref="N29" si="431">K29*0.5</f>
        <v>531278.04569892469</v>
      </c>
      <c r="O29" s="49">
        <v>5642.8935483870964</v>
      </c>
      <c r="P29" s="50">
        <f t="shared" ref="P29" si="432">IF(ISBLANK(O29),"",Q29/$A29)</f>
        <v>4763.9985285795137</v>
      </c>
      <c r="Q29" s="163">
        <f t="shared" ref="Q29" si="433">O29+Q28</f>
        <v>90515.972043010755</v>
      </c>
      <c r="R29" s="50">
        <f t="shared" ref="R29" si="434">IF(ISBLANK(O29),"",O29*0.5)</f>
        <v>2821.4467741935482</v>
      </c>
      <c r="S29" s="50">
        <f t="shared" ref="S29" si="435">IFERROR(P29*0.5,"")</f>
        <v>2381.9992642897569</v>
      </c>
      <c r="T29" s="50">
        <f t="shared" ref="T29" si="436">Q29*0.5</f>
        <v>45257.986021505378</v>
      </c>
      <c r="U29" s="168"/>
      <c r="V29" s="49">
        <v>166.2</v>
      </c>
      <c r="W29" s="47">
        <f t="shared" ref="W29" si="437">IF(ISBLANK(V29),"",X29/$A29)</f>
        <v>164.09514036842106</v>
      </c>
      <c r="X29" s="163">
        <f t="shared" ref="X29" si="438">V29+X28</f>
        <v>3117.807667</v>
      </c>
      <c r="Y29" s="169"/>
      <c r="Z29" s="170"/>
      <c r="AA29" s="171"/>
      <c r="AB29" s="172"/>
      <c r="AC29" s="49">
        <v>318.37</v>
      </c>
      <c r="AD29" s="50">
        <f t="shared" ref="AD29" si="439">IF(ISBLANK(AC29),"",AE29/$A29)</f>
        <v>298.46526315789464</v>
      </c>
      <c r="AE29" s="163">
        <f t="shared" ref="AE29" si="440">AC29+AE28</f>
        <v>5670.8399999999983</v>
      </c>
      <c r="AF29" s="49">
        <v>158159</v>
      </c>
      <c r="AG29" s="50">
        <f t="shared" ref="AG29" si="441">IF(ISBLANK(AF29),"",AH29/$A29)</f>
        <v>157713.15789473685</v>
      </c>
      <c r="AH29" s="51">
        <f t="shared" ref="AH29" si="442">AF29+AH28</f>
        <v>2996550</v>
      </c>
      <c r="AI29" s="50">
        <f t="shared" ref="AI29" si="443">IF(AF29*0.3172=0,"",AF29*0.1832)</f>
        <v>28974.728800000001</v>
      </c>
      <c r="AJ29" s="50">
        <f t="shared" ref="AJ29" si="444">IFERROR(AG29*0.1832,"")</f>
        <v>28893.05052631579</v>
      </c>
      <c r="AK29" s="50">
        <f t="shared" ref="AK29" si="445">AH29*0.1832</f>
        <v>548967.96</v>
      </c>
      <c r="AL29" s="17"/>
      <c r="AM29" s="49">
        <v>126.84</v>
      </c>
      <c r="AN29" s="47">
        <f t="shared" si="396"/>
        <v>125.15368421052635</v>
      </c>
      <c r="AO29" s="163">
        <f t="shared" si="397"/>
        <v>2377.9200000000005</v>
      </c>
      <c r="AP29" s="49">
        <v>102642.27096774193</v>
      </c>
      <c r="AQ29" s="50">
        <f t="shared" ref="AQ29" si="446">IF(ISBLANK(AP29),"",AR29/$A29)</f>
        <v>101719.71182795698</v>
      </c>
      <c r="AR29" s="51">
        <f t="shared" ref="AR29" si="447">AP29+AR28</f>
        <v>1932674.5247311827</v>
      </c>
      <c r="AS29" s="17"/>
      <c r="AT29" s="47">
        <f>borrador!G27/6.289</f>
        <v>641.82222928923522</v>
      </c>
      <c r="AU29" s="47">
        <f t="shared" ref="AU29" si="448">IF(ISBLANK(AT29),"",AV29/$A29)</f>
        <v>642.25548367659485</v>
      </c>
      <c r="AV29" s="51">
        <f t="shared" ref="AV29" si="449">AT29+AV28</f>
        <v>12202.854189855303</v>
      </c>
      <c r="AW29" s="2"/>
      <c r="AX29" s="51">
        <f>borrador!H27/6.289</f>
        <v>420.79821911273655</v>
      </c>
      <c r="AY29" s="51">
        <f t="shared" ref="AY29" si="450">IF(ISBLANK(AX29),"",AZ29/$A29)</f>
        <v>419.97824103907413</v>
      </c>
      <c r="AZ29" s="51">
        <f t="shared" ref="AZ29" si="451">AX29+AZ28</f>
        <v>7979.5865797424085</v>
      </c>
      <c r="BA29" s="2"/>
      <c r="BB29" s="47">
        <f>borrador!E27/6.289</f>
        <v>8.9092065511210059</v>
      </c>
      <c r="BC29" s="47">
        <f t="shared" ref="BC29" si="452">IF(ISBLANK(BB29),"",BD29/$A29)</f>
        <v>9.0597618230661734</v>
      </c>
      <c r="BD29" s="48">
        <f t="shared" ref="BD29" si="453">BB29+BD28</f>
        <v>172.13547463825728</v>
      </c>
      <c r="BE29" s="49">
        <f>borrador!F27*0.283*100</f>
        <v>248.41739999999999</v>
      </c>
      <c r="BF29" s="50">
        <f t="shared" ref="BF29" si="454">IF(ISBLANK(BE29),"",BG29/A29)</f>
        <v>249.99177368421056</v>
      </c>
      <c r="BG29" s="237">
        <f t="shared" ref="BG29" si="455">BE29+BG28</f>
        <v>4749.8437000000004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463.83</v>
      </c>
      <c r="C30" s="47">
        <f t="shared" ref="C30" si="456">IF(ISBLANK(B30),"",D30/$A30)</f>
        <v>594.11299999999994</v>
      </c>
      <c r="D30" s="163">
        <f t="shared" ref="D30" si="457">B30+D29</f>
        <v>11882.259999999998</v>
      </c>
      <c r="E30" s="49">
        <v>376572.90967741935</v>
      </c>
      <c r="F30" s="50">
        <f t="shared" ref="F30" si="458">IF(ISBLANK(E30),"",G30/$A30)</f>
        <v>379720.72064516135</v>
      </c>
      <c r="G30" s="163">
        <f t="shared" ref="G30" si="459">E30+G29</f>
        <v>7594414.4129032269</v>
      </c>
      <c r="H30" s="168"/>
      <c r="I30" s="49">
        <v>58589.288172043009</v>
      </c>
      <c r="J30" s="50">
        <f t="shared" ref="J30" si="460">IF(ISBLANK(I30),"",K30/$A30)</f>
        <v>56057.268978494612</v>
      </c>
      <c r="K30" s="163">
        <f t="shared" ref="K30" si="461">I30+K29</f>
        <v>1121145.3795698923</v>
      </c>
      <c r="L30" s="50">
        <f t="shared" ref="L30" si="462">IF(ISBLANK(I30),"",I30*0.5)</f>
        <v>29294.644086021504</v>
      </c>
      <c r="M30" s="50">
        <f t="shared" ref="M30" si="463">IFERROR(J30*0.5,"")</f>
        <v>28028.634489247306</v>
      </c>
      <c r="N30" s="50">
        <f t="shared" ref="N30" si="464">K30*0.5</f>
        <v>560572.68978494615</v>
      </c>
      <c r="O30" s="49">
        <v>6090.4752688172039</v>
      </c>
      <c r="P30" s="50">
        <f t="shared" ref="P30" si="465">IF(ISBLANK(O30),"",Q30/$A30)</f>
        <v>4830.322365591398</v>
      </c>
      <c r="Q30" s="163">
        <f t="shared" ref="Q30" si="466">O30+Q29</f>
        <v>96606.447311827957</v>
      </c>
      <c r="R30" s="50">
        <f t="shared" ref="R30" si="467">IF(ISBLANK(O30),"",O30*0.5)</f>
        <v>3045.2376344086019</v>
      </c>
      <c r="S30" s="50">
        <f t="shared" ref="S30" si="468">IFERROR(P30*0.5,"")</f>
        <v>2415.161182795699</v>
      </c>
      <c r="T30" s="50">
        <f t="shared" ref="T30" si="469">Q30*0.5</f>
        <v>48303.223655913978</v>
      </c>
      <c r="U30" s="173"/>
      <c r="V30" s="49">
        <v>170.5</v>
      </c>
      <c r="W30" s="47">
        <f t="shared" ref="W30" si="470">IF(ISBLANK(V30),"",X30/$A30)</f>
        <v>164.41538335000001</v>
      </c>
      <c r="X30" s="163">
        <f t="shared" ref="X30" si="471">V30+X29</f>
        <v>3288.307667</v>
      </c>
      <c r="Y30" s="117"/>
      <c r="Z30" s="118"/>
      <c r="AA30" s="119"/>
      <c r="AB30" s="120"/>
      <c r="AC30" s="49">
        <v>280.74</v>
      </c>
      <c r="AD30" s="50">
        <f t="shared" ref="AD30" si="472">IF(ISBLANK(AC30),"",AE30/$A30)</f>
        <v>297.57899999999989</v>
      </c>
      <c r="AE30" s="163">
        <f t="shared" ref="AE30" si="473">AC30+AE29</f>
        <v>5951.5799999999981</v>
      </c>
      <c r="AF30" s="49">
        <v>151953</v>
      </c>
      <c r="AG30" s="50">
        <f t="shared" ref="AG30" si="474">IF(ISBLANK(AF30),"",AH30/$A30)</f>
        <v>157425.15</v>
      </c>
      <c r="AH30" s="51">
        <f t="shared" ref="AH30" si="475">AF30+AH29</f>
        <v>3148503</v>
      </c>
      <c r="AI30" s="50">
        <f t="shared" ref="AI30" si="476">IF(AF30*0.3172=0,"",AF30*0.1832)</f>
        <v>27837.7896</v>
      </c>
      <c r="AJ30" s="50">
        <f t="shared" ref="AJ30" si="477">IFERROR(AG30*0.1832,"")</f>
        <v>28840.287479999999</v>
      </c>
      <c r="AK30" s="50">
        <f t="shared" ref="AK30" si="478">AH30*0.1832</f>
        <v>576805.74959999998</v>
      </c>
      <c r="AL30" s="17"/>
      <c r="AM30" s="49">
        <v>101.8</v>
      </c>
      <c r="AN30" s="47">
        <f t="shared" si="396"/>
        <v>123.98600000000003</v>
      </c>
      <c r="AO30" s="163">
        <f t="shared" si="397"/>
        <v>2479.7200000000007</v>
      </c>
      <c r="AP30" s="49">
        <v>100538.61505376344</v>
      </c>
      <c r="AQ30" s="50">
        <f t="shared" ref="AQ30" si="479">IF(ISBLANK(AP30),"",AR30/$A30)</f>
        <v>101660.65698924731</v>
      </c>
      <c r="AR30" s="51">
        <f t="shared" ref="AR30" si="480">AP30+AR29</f>
        <v>2033213.1397849461</v>
      </c>
      <c r="AS30" s="17"/>
      <c r="AT30" s="47">
        <f>borrador!G28/6.289</f>
        <v>636.8723167435204</v>
      </c>
      <c r="AU30" s="47">
        <f t="shared" ref="AU30" si="481">IF(ISBLANK(AT30),"",AV30/$A30)</f>
        <v>641.98632532994111</v>
      </c>
      <c r="AV30" s="51">
        <f t="shared" ref="AV30" si="482">AT30+AV29</f>
        <v>12839.726506598823</v>
      </c>
      <c r="AW30" s="2"/>
      <c r="AX30" s="51">
        <f>borrador!H28/6.289</f>
        <v>423.96565431706159</v>
      </c>
      <c r="AY30" s="51">
        <f t="shared" ref="AY30" si="483">IF(ISBLANK(AX30),"",AZ30/$A30)</f>
        <v>420.17761170297354</v>
      </c>
      <c r="AZ30" s="51">
        <f t="shared" ref="AZ30" si="484">AX30+AZ29</f>
        <v>8403.5522340594707</v>
      </c>
      <c r="BA30" s="2"/>
      <c r="BB30" s="47">
        <f>borrador!E28/6.289</f>
        <v>10.6439815550962</v>
      </c>
      <c r="BC30" s="47">
        <f t="shared" ref="BC30" si="485">IF(ISBLANK(BB30),"",BD30/$A30)</f>
        <v>9.1389728096676741</v>
      </c>
      <c r="BD30" s="48">
        <f t="shared" ref="BD30" si="486">BB30+BD29</f>
        <v>182.77945619335347</v>
      </c>
      <c r="BE30" s="49">
        <f>borrador!F28*0.283*100</f>
        <v>248.38909999999993</v>
      </c>
      <c r="BF30" s="50">
        <f t="shared" ref="BF30" si="487">IF(ISBLANK(BE30),"",BG30/A30)</f>
        <v>249.91164000000003</v>
      </c>
      <c r="BG30" s="237">
        <f t="shared" ref="BG30" si="488">BE30+BG29</f>
        <v>4998.2328000000007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89">BJ30-BK30</f>
        <v>-702.06992753983104</v>
      </c>
      <c r="BM30" s="253">
        <v>4737.68</v>
      </c>
      <c r="BN30" s="21">
        <v>4900.1360709150122</v>
      </c>
      <c r="BO30" s="82">
        <f t="shared" ref="BO30:BO41" si="49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49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9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93">BZ30-CA30</f>
        <v>958.01787220901315</v>
      </c>
    </row>
    <row r="31" spans="1:92" ht="15" customHeight="1" thickBot="1" x14ac:dyDescent="0.4">
      <c r="A31" s="46">
        <v>21</v>
      </c>
      <c r="B31" s="49">
        <v>608.32000000000005</v>
      </c>
      <c r="C31" s="47">
        <f>IF(ISBLANK(B31),"",D31/$A31)</f>
        <v>594.78952380952376</v>
      </c>
      <c r="D31" s="163">
        <f>B31+D30</f>
        <v>12490.579999999998</v>
      </c>
      <c r="E31" s="49">
        <v>372760</v>
      </c>
      <c r="F31" s="50">
        <f t="shared" ref="F31" si="494">IF(ISBLANK(E31),"",G31/$A31)</f>
        <v>379389.25775729649</v>
      </c>
      <c r="G31" s="163">
        <f t="shared" ref="G31" si="495">E31+G30</f>
        <v>7967174.4129032269</v>
      </c>
      <c r="H31" s="168"/>
      <c r="I31" s="49">
        <v>54426</v>
      </c>
      <c r="J31" s="50">
        <f t="shared" ref="J31" si="496">IF(ISBLANK(I31),"",K31/$A31)</f>
        <v>55979.589503328207</v>
      </c>
      <c r="K31" s="163">
        <f t="shared" ref="K31" si="497">I31+K30</f>
        <v>1175571.3795698923</v>
      </c>
      <c r="L31" s="50">
        <f t="shared" ref="L31" si="498">IF(ISBLANK(I31),"",I31*0.5)</f>
        <v>27213</v>
      </c>
      <c r="M31" s="50">
        <f t="shared" ref="M31" si="499">IFERROR(J31*0.5,"")</f>
        <v>27989.794751664103</v>
      </c>
      <c r="N31" s="50">
        <f t="shared" ref="N31" si="500">K31*0.5</f>
        <v>587785.68978494615</v>
      </c>
      <c r="O31" s="49">
        <v>7566</v>
      </c>
      <c r="P31" s="50">
        <f t="shared" ref="P31" si="501">IF(ISBLANK(O31),"",Q31/$A31)</f>
        <v>4960.5927291346643</v>
      </c>
      <c r="Q31" s="163">
        <f t="shared" ref="Q31" si="502">O31+Q30</f>
        <v>104172.44731182796</v>
      </c>
      <c r="R31" s="50">
        <f t="shared" ref="R31" si="503">IF(ISBLANK(O31),"",O31*0.5)</f>
        <v>3783</v>
      </c>
      <c r="S31" s="50">
        <f t="shared" ref="S31" si="504">IFERROR(P31*0.5,"")</f>
        <v>2480.2963645673321</v>
      </c>
      <c r="T31" s="50">
        <f t="shared" ref="T31" si="505">Q31*0.5</f>
        <v>52086.223655913978</v>
      </c>
      <c r="U31" s="173"/>
      <c r="V31" s="49">
        <v>156.30000000000001</v>
      </c>
      <c r="W31" s="47">
        <f t="shared" ref="W31" si="506">IF(ISBLANK(V31),"",X31/$A31)</f>
        <v>164.02893652380953</v>
      </c>
      <c r="X31" s="163">
        <f t="shared" ref="X31" si="507">V31+X30</f>
        <v>3444.6076670000002</v>
      </c>
      <c r="Y31" s="117"/>
      <c r="Z31" s="118"/>
      <c r="AA31" s="119"/>
      <c r="AB31" s="120"/>
      <c r="AC31" s="49">
        <v>276.37</v>
      </c>
      <c r="AD31" s="50">
        <f t="shared" ref="AD31" si="508">IF(ISBLANK(AC31),"",AE31/$A31)</f>
        <v>296.56904761904752</v>
      </c>
      <c r="AE31" s="163">
        <f t="shared" ref="AE31" si="509">AC31+AE30</f>
        <v>6227.949999999998</v>
      </c>
      <c r="AF31" s="49">
        <v>144081</v>
      </c>
      <c r="AG31" s="50">
        <f t="shared" ref="AG31" si="510">IF(ISBLANK(AF31),"",AH31/$A31)</f>
        <v>156789.71428571429</v>
      </c>
      <c r="AH31" s="51">
        <f t="shared" ref="AH31" si="511">AF31+AH30</f>
        <v>3292584</v>
      </c>
      <c r="AI31" s="50">
        <f t="shared" ref="AI31" si="512">IF(AF31*0.3172=0,"",AF31*0.1832)</f>
        <v>26395.639200000001</v>
      </c>
      <c r="AJ31" s="50">
        <f t="shared" ref="AJ31" si="513">IFERROR(AG31*0.1832,"")</f>
        <v>28723.875657142857</v>
      </c>
      <c r="AK31" s="50">
        <f t="shared" ref="AK31" si="514">AH31*0.1832</f>
        <v>603201.38879999996</v>
      </c>
      <c r="AL31" s="17"/>
      <c r="AM31" s="49">
        <v>115.12</v>
      </c>
      <c r="AN31" s="47">
        <f t="shared" si="396"/>
        <v>123.56380952380955</v>
      </c>
      <c r="AO31" s="163">
        <f t="shared" si="397"/>
        <v>2594.8400000000006</v>
      </c>
      <c r="AP31" s="49">
        <v>93640</v>
      </c>
      <c r="AQ31" s="50">
        <f t="shared" ref="AQ31" si="515">IF(ISBLANK(AP31),"",AR31/$A31)</f>
        <v>101278.72094214029</v>
      </c>
      <c r="AR31" s="51">
        <f t="shared" ref="AR31" si="516">AP31+AR30</f>
        <v>2126853.1397849461</v>
      </c>
      <c r="AS31" s="17"/>
      <c r="AT31" s="47">
        <f>borrador!G29/6.289</f>
        <v>637.69438702496427</v>
      </c>
      <c r="AU31" s="47">
        <f t="shared" ref="AU31" si="517">IF(ISBLANK(AT31),"",AV31/$A31)</f>
        <v>641.78194731541851</v>
      </c>
      <c r="AV31" s="51">
        <f t="shared" ref="AV31" si="518">AT31+AV30</f>
        <v>13477.420893623788</v>
      </c>
      <c r="AW31" s="2"/>
      <c r="AX31" s="51">
        <f>borrador!H29/6.289</f>
        <v>413.81459691524884</v>
      </c>
      <c r="AY31" s="51">
        <f t="shared" ref="AY31" si="519">IF(ISBLANK(AX31),"",AZ31/$A31)</f>
        <v>419.87461099879613</v>
      </c>
      <c r="AZ31" s="51">
        <f t="shared" ref="AZ31" si="520">AX31+AZ30</f>
        <v>8817.3668309747191</v>
      </c>
      <c r="BA31" s="2"/>
      <c r="BB31" s="47">
        <f>borrador!E29/6.289</f>
        <v>9.2796947050405478</v>
      </c>
      <c r="BC31" s="47">
        <f t="shared" ref="BC31" si="521">IF(ISBLANK(BB31),"",BD31/$A31)</f>
        <v>9.145673852304478</v>
      </c>
      <c r="BD31" s="48">
        <f t="shared" ref="BD31" si="522">BB31+BD30</f>
        <v>192.05915089839402</v>
      </c>
      <c r="BE31" s="49">
        <f>borrador!F29*0.283*100</f>
        <v>248.5872</v>
      </c>
      <c r="BF31" s="50">
        <f t="shared" ref="BF31" si="523">IF(ISBLANK(BE31),"",BG31/A31)</f>
        <v>249.84857142857146</v>
      </c>
      <c r="BG31" s="237">
        <f t="shared" ref="BG31" si="524">BE31+BG30</f>
        <v>5246.8200000000006</v>
      </c>
      <c r="BI31" s="199" t="s">
        <v>6</v>
      </c>
      <c r="BJ31" s="81">
        <v>8067.8800829999991</v>
      </c>
      <c r="BK31" s="21">
        <v>8963.5767707149025</v>
      </c>
      <c r="BL31" s="92">
        <f t="shared" si="489"/>
        <v>-895.69668771490342</v>
      </c>
      <c r="BM31" s="254">
        <v>4276.2460000000001</v>
      </c>
      <c r="BN31" s="21">
        <v>4462.7581629957967</v>
      </c>
      <c r="BO31" s="82">
        <f t="shared" si="490"/>
        <v>-186.51216299579664</v>
      </c>
      <c r="BP31" s="197"/>
      <c r="BQ31" s="254">
        <v>787.85350000000005</v>
      </c>
      <c r="BR31" s="21">
        <v>1583.6143697070756</v>
      </c>
      <c r="BS31" s="220">
        <f t="shared" si="49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92"/>
        <v>-793.90235442160042</v>
      </c>
      <c r="BY31" s="207"/>
      <c r="BZ31" s="83">
        <v>7179.7383</v>
      </c>
      <c r="CA31" s="109">
        <v>12012.914276065794</v>
      </c>
      <c r="CB31" s="215">
        <f t="shared" si="493"/>
        <v>-4833.1759760657942</v>
      </c>
    </row>
    <row r="32" spans="1:92" ht="15" customHeight="1" thickBot="1" x14ac:dyDescent="0.4">
      <c r="A32" s="46">
        <v>22</v>
      </c>
      <c r="B32" s="49">
        <v>594.59</v>
      </c>
      <c r="C32" s="47">
        <f>IF(ISBLANK(B32),"",D32/$A32)</f>
        <v>594.78045454545452</v>
      </c>
      <c r="D32" s="163">
        <f>B32+D31</f>
        <v>13085.169999999998</v>
      </c>
      <c r="E32" s="49">
        <v>373752</v>
      </c>
      <c r="F32" s="50">
        <f t="shared" ref="F32" si="525">IF(ISBLANK(E32),"",G32/$A32)</f>
        <v>379133.01876832847</v>
      </c>
      <c r="G32" s="163">
        <f t="shared" ref="G32" si="526">E32+G31</f>
        <v>8340926.4129032269</v>
      </c>
      <c r="H32" s="168"/>
      <c r="I32" s="49">
        <v>55687</v>
      </c>
      <c r="J32" s="50">
        <f t="shared" ref="J32" si="527">IF(ISBLANK(I32),"",K32/$A32)</f>
        <v>55966.289980449648</v>
      </c>
      <c r="K32" s="163">
        <f t="shared" ref="K32" si="528">I32+K31</f>
        <v>1231258.3795698923</v>
      </c>
      <c r="L32" s="50">
        <f t="shared" ref="L32" si="529">IF(ISBLANK(I32),"",I32*0.5)</f>
        <v>27843.5</v>
      </c>
      <c r="M32" s="50">
        <f t="shared" ref="M32" si="530">IFERROR(J32*0.5,"")</f>
        <v>27983.144990224824</v>
      </c>
      <c r="N32" s="50">
        <f t="shared" ref="N32" si="531">K32*0.5</f>
        <v>615629.18978494615</v>
      </c>
      <c r="O32" s="49">
        <v>10683</v>
      </c>
      <c r="P32" s="50">
        <f t="shared" ref="P32" si="532">IF(ISBLANK(O32),"",Q32/$A32)</f>
        <v>5220.7021505376342</v>
      </c>
      <c r="Q32" s="163">
        <f t="shared" ref="Q32" si="533">O32+Q31</f>
        <v>114855.44731182796</v>
      </c>
      <c r="R32" s="50">
        <f t="shared" ref="R32" si="534">IF(ISBLANK(O32),"",O32*0.5)</f>
        <v>5341.5</v>
      </c>
      <c r="S32" s="50">
        <f t="shared" ref="S32" si="535">IFERROR(P32*0.5,"")</f>
        <v>2610.3510752688171</v>
      </c>
      <c r="T32" s="50">
        <f t="shared" ref="T32" si="536">Q32*0.5</f>
        <v>57427.723655913978</v>
      </c>
      <c r="U32" s="173"/>
      <c r="V32" s="49">
        <v>148.4</v>
      </c>
      <c r="W32" s="47">
        <f t="shared" ref="W32" si="537">IF(ISBLANK(V32),"",X32/$A32)</f>
        <v>163.31853031818184</v>
      </c>
      <c r="X32" s="163">
        <f t="shared" ref="X32" si="538">V32+X31</f>
        <v>3593.0076670000003</v>
      </c>
      <c r="Y32" s="117"/>
      <c r="Z32" s="118"/>
      <c r="AA32" s="119"/>
      <c r="AB32" s="120"/>
      <c r="AC32" s="49">
        <v>306.83999999999997</v>
      </c>
      <c r="AD32" s="50">
        <f t="shared" ref="AD32" si="539">IF(ISBLANK(AC32),"",AE32/$A32)</f>
        <v>297.035909090909</v>
      </c>
      <c r="AE32" s="163">
        <f t="shared" ref="AE32" si="540">AC32+AE31</f>
        <v>6534.7899999999981</v>
      </c>
      <c r="AF32" s="49">
        <v>156982</v>
      </c>
      <c r="AG32" s="50">
        <f t="shared" ref="AG32" si="541">IF(ISBLANK(AF32),"",AH32/$A32)</f>
        <v>156798.45454545456</v>
      </c>
      <c r="AH32" s="51">
        <f t="shared" ref="AH32" si="542">AF32+AH31</f>
        <v>3449566</v>
      </c>
      <c r="AI32" s="50">
        <f t="shared" ref="AI32" si="543">IF(AF32*0.3172=0,"",AF32*0.1832)</f>
        <v>28759.1024</v>
      </c>
      <c r="AJ32" s="50">
        <f t="shared" ref="AJ32" si="544">IFERROR(AG32*0.1832,"")</f>
        <v>28725.476872727275</v>
      </c>
      <c r="AK32" s="50">
        <f t="shared" ref="AK32" si="545">AH32*0.1832</f>
        <v>631960.49120000005</v>
      </c>
      <c r="AL32" s="17"/>
      <c r="AM32" s="49">
        <v>140.58000000000001</v>
      </c>
      <c r="AN32" s="47">
        <f t="shared" si="396"/>
        <v>124.33727272727275</v>
      </c>
      <c r="AO32" s="163">
        <f t="shared" si="397"/>
        <v>2735.4200000000005</v>
      </c>
      <c r="AP32" s="49">
        <v>103722</v>
      </c>
      <c r="AQ32" s="50">
        <f t="shared" ref="AQ32" si="546">IF(ISBLANK(AP32),"",AR32/$A32)</f>
        <v>101389.77908113391</v>
      </c>
      <c r="AR32" s="51">
        <f t="shared" ref="AR32" si="547">AP32+AR31</f>
        <v>2230575.1397849461</v>
      </c>
      <c r="AS32" s="17"/>
      <c r="AT32" s="47">
        <f>borrador!G30/6.289</f>
        <v>638.30656702178408</v>
      </c>
      <c r="AU32" s="47">
        <f t="shared" ref="AU32" si="548">IF(ISBLANK(AT32),"",AV32/$A32)</f>
        <v>641.62397548388969</v>
      </c>
      <c r="AV32" s="51">
        <f t="shared" ref="AV32" si="549">AT32+AV31</f>
        <v>14115.727460645572</v>
      </c>
      <c r="AW32" s="2"/>
      <c r="AX32" s="51">
        <f>borrador!H30/6.289</f>
        <v>426.3762124344093</v>
      </c>
      <c r="AY32" s="51">
        <f t="shared" ref="AY32" si="550">IF(ISBLANK(AX32),"",AZ32/$A32)</f>
        <v>420.17013833677851</v>
      </c>
      <c r="AZ32" s="51">
        <f t="shared" ref="AZ32" si="551">AX32+AZ31</f>
        <v>9243.7430434091275</v>
      </c>
      <c r="BA32" s="2"/>
      <c r="BB32" s="47">
        <f>borrador!E30/6.289</f>
        <v>8.844013356654477</v>
      </c>
      <c r="BC32" s="47">
        <f t="shared" ref="BC32" si="552">IF(ISBLANK(BB32),"",BD32/$A32)</f>
        <v>9.1319620115931137</v>
      </c>
      <c r="BD32" s="48">
        <f t="shared" ref="BD32" si="553">BB32+BD31</f>
        <v>200.90316425504849</v>
      </c>
      <c r="BE32" s="49">
        <f>borrador!F30*0.283*100</f>
        <v>248.44569999999999</v>
      </c>
      <c r="BF32" s="50">
        <f t="shared" ref="BF32" si="554">IF(ISBLANK(BE32),"",BG32/A32)</f>
        <v>249.78480454545459</v>
      </c>
      <c r="BG32" s="237">
        <f t="shared" ref="BG32" si="555">BE32+BG31</f>
        <v>5495.2657000000008</v>
      </c>
      <c r="BI32" s="199" t="s">
        <v>7</v>
      </c>
      <c r="BJ32" s="81">
        <v>9257</v>
      </c>
      <c r="BK32" s="21">
        <v>10030.647453244723</v>
      </c>
      <c r="BL32" s="92">
        <f t="shared" si="489"/>
        <v>-773.64745324472278</v>
      </c>
      <c r="BM32" s="254">
        <v>3369.9969999999998</v>
      </c>
      <c r="BN32" s="21">
        <v>4980.4230613322788</v>
      </c>
      <c r="BO32" s="82">
        <f t="shared" si="490"/>
        <v>-1610.426061332279</v>
      </c>
      <c r="BP32" s="197"/>
      <c r="BQ32" s="254">
        <v>909.17</v>
      </c>
      <c r="BR32" s="21">
        <v>1693.1915254073704</v>
      </c>
      <c r="BS32" s="220">
        <f t="shared" si="491"/>
        <v>-784.0215254073704</v>
      </c>
      <c r="BT32" s="5"/>
      <c r="BU32" s="15"/>
      <c r="BV32" s="214">
        <v>272.05756082048021</v>
      </c>
      <c r="BW32" s="107">
        <v>1082.6177579290948</v>
      </c>
      <c r="BX32" s="84">
        <f t="shared" si="492"/>
        <v>-810.5601971086146</v>
      </c>
      <c r="BY32" s="207"/>
      <c r="BZ32" s="83">
        <v>7868</v>
      </c>
      <c r="CA32" s="109">
        <v>12456.896493386255</v>
      </c>
      <c r="CB32" s="215">
        <f t="shared" si="49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>
        <v>620.89</v>
      </c>
      <c r="C33" s="47">
        <f t="shared" ref="C33:C35" si="556">IF(ISBLANK(B33),"",D33/$A33)</f>
        <v>595.91565217391292</v>
      </c>
      <c r="D33" s="163">
        <f t="shared" ref="D33:D35" si="557">B33+D32</f>
        <v>13706.059999999998</v>
      </c>
      <c r="E33" s="49">
        <v>373880</v>
      </c>
      <c r="F33" s="50">
        <f t="shared" ref="F33:F35" si="558">IF(ISBLANK(E33),"",G33/$A33)</f>
        <v>378904.62664796639</v>
      </c>
      <c r="G33" s="163">
        <f t="shared" ref="G33:G35" si="559">E33+G32</f>
        <v>8714806.4129032269</v>
      </c>
      <c r="H33" s="173"/>
      <c r="I33" s="49">
        <v>53231</v>
      </c>
      <c r="J33" s="50">
        <f t="shared" ref="J33:J35" si="560">IF(ISBLANK(I33),"",K33/$A33)</f>
        <v>55847.364329125754</v>
      </c>
      <c r="K33" s="163">
        <f t="shared" ref="K33:K35" si="561">I33+K32</f>
        <v>1284489.3795698923</v>
      </c>
      <c r="L33" s="50">
        <f t="shared" ref="L33:L35" si="562">IF(ISBLANK(I33),"",I33*0.5)</f>
        <v>26615.5</v>
      </c>
      <c r="M33" s="50">
        <f t="shared" ref="M33:M35" si="563">IFERROR(J33*0.5,"")</f>
        <v>27923.682164562877</v>
      </c>
      <c r="N33" s="50">
        <f t="shared" ref="N33:N35" si="564">K33*0.5</f>
        <v>642244.68978494615</v>
      </c>
      <c r="O33" s="49">
        <v>1938</v>
      </c>
      <c r="P33" s="50">
        <f t="shared" ref="P33:P35" si="565">IF(ISBLANK(O33),"",Q33/$A33)</f>
        <v>5077.9759700794766</v>
      </c>
      <c r="Q33" s="163">
        <f t="shared" ref="Q33:Q35" si="566">O33+Q32</f>
        <v>116793.44731182796</v>
      </c>
      <c r="R33" s="50">
        <f t="shared" ref="R33:R35" si="567">IF(ISBLANK(O33),"",O33*0.5)</f>
        <v>969</v>
      </c>
      <c r="S33" s="50">
        <f t="shared" ref="S33:S35" si="568">IFERROR(P33*0.5,"")</f>
        <v>2538.9879850397383</v>
      </c>
      <c r="T33" s="50">
        <f t="shared" ref="T33:T35" si="569">Q33*0.5</f>
        <v>58396.723655913978</v>
      </c>
      <c r="U33" s="173"/>
      <c r="V33" s="49">
        <v>148.9</v>
      </c>
      <c r="W33" s="47">
        <f t="shared" ref="W33:W35" si="570">IF(ISBLANK(V33),"",X33/$A33)</f>
        <v>162.69163769565219</v>
      </c>
      <c r="X33" s="163">
        <f t="shared" ref="X33:X35" si="571">V33+X32</f>
        <v>3741.9076670000004</v>
      </c>
      <c r="Y33" s="117"/>
      <c r="Z33" s="118"/>
      <c r="AA33" s="119"/>
      <c r="AB33" s="120"/>
      <c r="AC33" s="49">
        <v>309.02999999999997</v>
      </c>
      <c r="AD33" s="50">
        <f t="shared" ref="AD33:AD35" si="572">IF(ISBLANK(AC33),"",AE33/$A33)</f>
        <v>297.55739130434773</v>
      </c>
      <c r="AE33" s="163">
        <f t="shared" ref="AE33:AE35" si="573">AC33+AE32</f>
        <v>6843.8199999999979</v>
      </c>
      <c r="AF33" s="49">
        <v>155301</v>
      </c>
      <c r="AG33" s="50">
        <f t="shared" ref="AG33:AG35" si="574">IF(ISBLANK(AF33),"",AH33/$A33)</f>
        <v>156733.34782608695</v>
      </c>
      <c r="AH33" s="51">
        <f t="shared" ref="AH33:AH35" si="575">AF33+AH32</f>
        <v>3604867</v>
      </c>
      <c r="AI33" s="50">
        <f t="shared" ref="AI33:AI35" si="576">IF(AF33*0.3172=0,"",AF33*0.1832)</f>
        <v>28451.143199999999</v>
      </c>
      <c r="AJ33" s="50">
        <f t="shared" ref="AJ33:AJ35" si="577">IFERROR(AG33*0.1832,"")</f>
        <v>28713.54932173913</v>
      </c>
      <c r="AK33" s="50">
        <f t="shared" ref="AK33:AK35" si="578">AH33*0.1832</f>
        <v>660411.63439999998</v>
      </c>
      <c r="AL33" s="17"/>
      <c r="AM33" s="49">
        <v>129.4</v>
      </c>
      <c r="AN33" s="47">
        <f t="shared" si="396"/>
        <v>124.55739130434786</v>
      </c>
      <c r="AO33" s="163">
        <f t="shared" ref="AO33:AO35" si="579">AM33+AO32</f>
        <v>2864.8200000000006</v>
      </c>
      <c r="AP33" s="49">
        <v>129366</v>
      </c>
      <c r="AQ33" s="50">
        <f t="shared" ref="AQ33:AQ35" si="580">IF(ISBLANK(AP33),"",AR33/$A33)</f>
        <v>102606.13651238896</v>
      </c>
      <c r="AR33" s="51">
        <f t="shared" ref="AR33:AR35" si="581">AP33+AR32</f>
        <v>2359941.1397849461</v>
      </c>
      <c r="AS33" s="17"/>
      <c r="AT33" s="47">
        <f>borrador!G31/6.289</f>
        <v>637.48290666242656</v>
      </c>
      <c r="AU33" s="47">
        <f t="shared" ref="AU33:AU35" si="582">IF(ISBLANK(AT33),"",AV33/$A33)</f>
        <v>641.4439290133912</v>
      </c>
      <c r="AV33" s="51">
        <f t="shared" ref="AV33:AV35" si="583">AT33+AV32</f>
        <v>14753.210367307998</v>
      </c>
      <c r="AW33" s="2"/>
      <c r="AX33" s="51">
        <f>borrador!H31/6.289</f>
        <v>425.72746064557168</v>
      </c>
      <c r="AY33" s="51">
        <f t="shared" ref="AY33:AY35" si="584">IF(ISBLANK(AX33),"",AZ33/$A33)</f>
        <v>420.41176104585651</v>
      </c>
      <c r="AZ33" s="51">
        <f t="shared" ref="AZ33:AZ35" si="585">AX33+AZ32</f>
        <v>9669.4705040546996</v>
      </c>
      <c r="BA33" s="2"/>
      <c r="BB33" s="47">
        <f>borrador!E31/6.289</f>
        <v>8.9616791222769923</v>
      </c>
      <c r="BC33" s="47">
        <f t="shared" ref="BC33:BC35" si="586">IF(ISBLANK(BB33),"",BD33/$A33)</f>
        <v>9.1245584077098041</v>
      </c>
      <c r="BD33" s="48">
        <f t="shared" ref="BD33:BD35" si="587">BB33+BD32</f>
        <v>209.86484337732549</v>
      </c>
      <c r="BE33" s="49">
        <f>borrador!F31*0.283*100</f>
        <v>239.64439999999999</v>
      </c>
      <c r="BF33" s="50">
        <f t="shared" ref="BF33:BF35" si="588">IF(ISBLANK(BE33),"",BG33/A33)</f>
        <v>249.34391739130439</v>
      </c>
      <c r="BG33" s="237">
        <f t="shared" ref="BG33:BG35" si="589">BE33+BG32</f>
        <v>5734.910100000001</v>
      </c>
      <c r="BI33" s="199" t="s">
        <v>8</v>
      </c>
      <c r="BJ33" s="81">
        <v>8977.5299999999988</v>
      </c>
      <c r="BK33" s="21">
        <v>9972.3536653604879</v>
      </c>
      <c r="BL33" s="92">
        <f t="shared" si="489"/>
        <v>-994.82366536048903</v>
      </c>
      <c r="BM33" s="254">
        <v>4679.8609999999999</v>
      </c>
      <c r="BN33" s="21">
        <v>4992.321976957579</v>
      </c>
      <c r="BO33" s="82">
        <f t="shared" si="490"/>
        <v>-312.46097695757908</v>
      </c>
      <c r="BP33" s="197"/>
      <c r="BQ33" s="254">
        <v>834.04312419354801</v>
      </c>
      <c r="BR33" s="21">
        <v>1971.3672978400978</v>
      </c>
      <c r="BS33" s="220">
        <f t="shared" si="491"/>
        <v>-1137.3241736465498</v>
      </c>
      <c r="BT33" s="5"/>
      <c r="BU33" s="15"/>
      <c r="BV33" s="214"/>
      <c r="BW33" s="107">
        <v>1182.9133153465684</v>
      </c>
      <c r="BX33" s="84">
        <f t="shared" si="492"/>
        <v>-1182.9133153465684</v>
      </c>
      <c r="BY33" s="207"/>
      <c r="BZ33" s="83">
        <v>7468.5398000000005</v>
      </c>
      <c r="CA33" s="107">
        <v>14101.986661586783</v>
      </c>
      <c r="CB33" s="215">
        <f t="shared" si="49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>
        <v>601.67999999999995</v>
      </c>
      <c r="C34" s="47">
        <f t="shared" si="556"/>
        <v>596.15583333333325</v>
      </c>
      <c r="D34" s="163">
        <f t="shared" si="557"/>
        <v>14307.739999999998</v>
      </c>
      <c r="E34" s="49">
        <v>385655</v>
      </c>
      <c r="F34" s="50">
        <f t="shared" si="558"/>
        <v>379185.89220430114</v>
      </c>
      <c r="G34" s="163">
        <f t="shared" si="559"/>
        <v>9100461.4129032269</v>
      </c>
      <c r="H34" s="173"/>
      <c r="I34" s="49">
        <v>54287</v>
      </c>
      <c r="J34" s="50">
        <f t="shared" si="560"/>
        <v>55782.34914874551</v>
      </c>
      <c r="K34" s="163">
        <f t="shared" si="561"/>
        <v>1338776.3795698923</v>
      </c>
      <c r="L34" s="50">
        <f t="shared" si="562"/>
        <v>27143.5</v>
      </c>
      <c r="M34" s="50">
        <f t="shared" si="563"/>
        <v>27891.174574372755</v>
      </c>
      <c r="N34" s="50">
        <f t="shared" si="564"/>
        <v>669388.18978494615</v>
      </c>
      <c r="O34" s="49">
        <v>5344</v>
      </c>
      <c r="P34" s="50">
        <f t="shared" si="565"/>
        <v>5089.0603046594979</v>
      </c>
      <c r="Q34" s="163">
        <f t="shared" si="566"/>
        <v>122137.44731182796</v>
      </c>
      <c r="R34" s="50">
        <f t="shared" si="567"/>
        <v>2672</v>
      </c>
      <c r="S34" s="50">
        <f t="shared" si="568"/>
        <v>2544.5301523297489</v>
      </c>
      <c r="T34" s="50">
        <f t="shared" si="569"/>
        <v>61068.723655913978</v>
      </c>
      <c r="U34" s="173"/>
      <c r="V34" s="49">
        <v>160.30000000000001</v>
      </c>
      <c r="W34" s="47">
        <f t="shared" si="570"/>
        <v>162.59198612500003</v>
      </c>
      <c r="X34" s="163">
        <f t="shared" si="571"/>
        <v>3902.2076670000006</v>
      </c>
      <c r="Y34" s="117"/>
      <c r="Z34" s="118"/>
      <c r="AA34" s="119"/>
      <c r="AB34" s="120"/>
      <c r="AC34" s="49">
        <v>315.97000000000003</v>
      </c>
      <c r="AD34" s="50">
        <f t="shared" si="572"/>
        <v>298.32458333333324</v>
      </c>
      <c r="AE34" s="163">
        <f t="shared" si="573"/>
        <v>7159.7899999999981</v>
      </c>
      <c r="AF34" s="49">
        <v>151703</v>
      </c>
      <c r="AG34" s="50">
        <f t="shared" si="574"/>
        <v>156523.75</v>
      </c>
      <c r="AH34" s="51">
        <f t="shared" si="575"/>
        <v>3756570</v>
      </c>
      <c r="AI34" s="50">
        <f t="shared" si="576"/>
        <v>27791.989600000001</v>
      </c>
      <c r="AJ34" s="50">
        <f t="shared" si="577"/>
        <v>28675.151000000002</v>
      </c>
      <c r="AK34" s="50">
        <f t="shared" si="578"/>
        <v>688203.62399999995</v>
      </c>
      <c r="AL34" s="17"/>
      <c r="AM34" s="49">
        <v>111.85</v>
      </c>
      <c r="AN34" s="47">
        <f t="shared" si="396"/>
        <v>124.02791666666668</v>
      </c>
      <c r="AO34" s="163">
        <f t="shared" si="579"/>
        <v>2976.6700000000005</v>
      </c>
      <c r="AP34" s="49">
        <v>140522</v>
      </c>
      <c r="AQ34" s="50">
        <f t="shared" si="580"/>
        <v>104185.96415770608</v>
      </c>
      <c r="AR34" s="51">
        <f t="shared" si="581"/>
        <v>2500463.1397849461</v>
      </c>
      <c r="AS34" s="17"/>
      <c r="AT34" s="47">
        <f>borrador!G32/6.289</f>
        <v>636.83415487358889</v>
      </c>
      <c r="AU34" s="47">
        <f t="shared" si="582"/>
        <v>641.25185509089943</v>
      </c>
      <c r="AV34" s="51">
        <f t="shared" si="583"/>
        <v>15390.044522181586</v>
      </c>
      <c r="AW34" s="2"/>
      <c r="AX34" s="51">
        <f>borrador!H32/6.289</f>
        <v>424.9403720782318</v>
      </c>
      <c r="AY34" s="51">
        <f t="shared" si="584"/>
        <v>420.6004531722055</v>
      </c>
      <c r="AZ34" s="51">
        <f t="shared" si="585"/>
        <v>10094.410876132932</v>
      </c>
      <c r="BA34" s="2"/>
      <c r="BB34" s="47">
        <f>borrador!E32/6.289</f>
        <v>7.9742407377961522</v>
      </c>
      <c r="BC34" s="47">
        <f t="shared" si="586"/>
        <v>9.0766285047967354</v>
      </c>
      <c r="BD34" s="48">
        <f t="shared" si="587"/>
        <v>217.83908411512164</v>
      </c>
      <c r="BE34" s="49">
        <f>borrador!F32*0.283*100</f>
        <v>248.53059999999996</v>
      </c>
      <c r="BF34" s="50">
        <f t="shared" si="588"/>
        <v>249.31002916666671</v>
      </c>
      <c r="BG34" s="237">
        <f t="shared" si="589"/>
        <v>5983.440700000001</v>
      </c>
      <c r="BI34" s="199" t="s">
        <v>9</v>
      </c>
      <c r="BJ34" s="81"/>
      <c r="BK34" s="21">
        <v>10559.38129531788</v>
      </c>
      <c r="BL34" s="92">
        <f t="shared" si="489"/>
        <v>-10559.38129531788</v>
      </c>
      <c r="BM34" s="254"/>
      <c r="BN34" s="21">
        <v>5444.6415661926649</v>
      </c>
      <c r="BO34" s="82">
        <f t="shared" si="490"/>
        <v>-5444.6415661926649</v>
      </c>
      <c r="BP34" s="197"/>
      <c r="BQ34" s="254"/>
      <c r="BR34" s="21">
        <v>1965.1262146158649</v>
      </c>
      <c r="BS34" s="220">
        <f t="shared" si="491"/>
        <v>-1965.1262146158649</v>
      </c>
      <c r="BT34" s="5"/>
      <c r="BU34" s="15"/>
      <c r="BV34" s="214"/>
      <c r="BW34" s="107">
        <v>1193.6099818595474</v>
      </c>
      <c r="BX34" s="84">
        <f t="shared" si="492"/>
        <v>-1193.6099818595474</v>
      </c>
      <c r="BY34" s="207"/>
      <c r="BZ34" s="83"/>
      <c r="CA34" s="107">
        <v>14314.411886949427</v>
      </c>
      <c r="CB34" s="215">
        <f t="shared" si="493"/>
        <v>-14314.411886949427</v>
      </c>
    </row>
    <row r="35" spans="1:92" ht="15" customHeight="1" thickBot="1" x14ac:dyDescent="0.4">
      <c r="A35" s="46">
        <v>25</v>
      </c>
      <c r="B35" s="49">
        <v>586.34</v>
      </c>
      <c r="C35" s="47">
        <f t="shared" si="556"/>
        <v>595.76319999999987</v>
      </c>
      <c r="D35" s="163">
        <f t="shared" si="557"/>
        <v>14894.079999999998</v>
      </c>
      <c r="E35" s="49">
        <v>377546</v>
      </c>
      <c r="F35" s="50">
        <f t="shared" si="558"/>
        <v>379120.29651612905</v>
      </c>
      <c r="G35" s="163">
        <f t="shared" si="559"/>
        <v>9478007.4129032269</v>
      </c>
      <c r="H35" s="173"/>
      <c r="I35" s="49">
        <v>56036</v>
      </c>
      <c r="J35" s="50">
        <f t="shared" si="560"/>
        <v>55792.49518279569</v>
      </c>
      <c r="K35" s="163">
        <f t="shared" si="561"/>
        <v>1394812.3795698923</v>
      </c>
      <c r="L35" s="50">
        <f t="shared" si="562"/>
        <v>28018</v>
      </c>
      <c r="M35" s="50">
        <f t="shared" si="563"/>
        <v>27896.247591397845</v>
      </c>
      <c r="N35" s="50">
        <f t="shared" si="564"/>
        <v>697406.18978494615</v>
      </c>
      <c r="O35" s="49">
        <v>5720</v>
      </c>
      <c r="P35" s="50">
        <f t="shared" si="565"/>
        <v>5114.2978924731178</v>
      </c>
      <c r="Q35" s="163">
        <f t="shared" si="566"/>
        <v>127857.44731182796</v>
      </c>
      <c r="R35" s="50">
        <f t="shared" si="567"/>
        <v>2860</v>
      </c>
      <c r="S35" s="50">
        <f t="shared" si="568"/>
        <v>2557.1489462365589</v>
      </c>
      <c r="T35" s="50">
        <f t="shared" si="569"/>
        <v>63928.723655913978</v>
      </c>
      <c r="U35" s="173"/>
      <c r="V35" s="49">
        <v>170</v>
      </c>
      <c r="W35" s="47">
        <f t="shared" si="570"/>
        <v>162.88830668000003</v>
      </c>
      <c r="X35" s="163">
        <f t="shared" si="571"/>
        <v>4072.2076670000006</v>
      </c>
      <c r="Y35" s="117"/>
      <c r="Z35" s="118"/>
      <c r="AA35" s="119"/>
      <c r="AB35" s="120"/>
      <c r="AC35" s="49">
        <v>306.64</v>
      </c>
      <c r="AD35" s="50">
        <f t="shared" si="572"/>
        <v>298.65719999999993</v>
      </c>
      <c r="AE35" s="163">
        <f t="shared" si="573"/>
        <v>7466.4299999999985</v>
      </c>
      <c r="AF35" s="49">
        <v>150243</v>
      </c>
      <c r="AG35" s="50">
        <f t="shared" si="574"/>
        <v>156272.51999999999</v>
      </c>
      <c r="AH35" s="51">
        <f t="shared" si="575"/>
        <v>3906813</v>
      </c>
      <c r="AI35" s="50">
        <f t="shared" si="576"/>
        <v>27524.517599999999</v>
      </c>
      <c r="AJ35" s="50">
        <f t="shared" si="577"/>
        <v>28629.125663999999</v>
      </c>
      <c r="AK35" s="50">
        <f t="shared" si="578"/>
        <v>715728.14159999997</v>
      </c>
      <c r="AL35" s="17"/>
      <c r="AM35" s="49">
        <v>123.66</v>
      </c>
      <c r="AN35" s="47">
        <f t="shared" si="396"/>
        <v>124.01320000000001</v>
      </c>
      <c r="AO35" s="163">
        <f t="shared" si="579"/>
        <v>3100.3300000000004</v>
      </c>
      <c r="AP35" s="49">
        <v>139219</v>
      </c>
      <c r="AQ35" s="50">
        <f t="shared" si="580"/>
        <v>105587.28559139784</v>
      </c>
      <c r="AR35" s="51">
        <f t="shared" si="581"/>
        <v>2639682.1397849461</v>
      </c>
      <c r="AS35" s="17"/>
      <c r="AT35" s="47">
        <f>borrador!G33/6.289</f>
        <v>637.43361424709815</v>
      </c>
      <c r="AU35" s="47">
        <f t="shared" si="582"/>
        <v>641.09912545714735</v>
      </c>
      <c r="AV35" s="51">
        <f t="shared" si="583"/>
        <v>16027.478136428685</v>
      </c>
      <c r="AW35" s="2"/>
      <c r="AX35" s="51">
        <f>borrador!H33/6.289</f>
        <v>424.63030688503738</v>
      </c>
      <c r="AY35" s="51">
        <f t="shared" si="584"/>
        <v>420.76164732071879</v>
      </c>
      <c r="AZ35" s="51">
        <f t="shared" si="585"/>
        <v>10519.041183017969</v>
      </c>
      <c r="BA35" s="2"/>
      <c r="BB35" s="47">
        <f>borrador!E33/6.289</f>
        <v>9.3655589123867067</v>
      </c>
      <c r="BC35" s="47">
        <f t="shared" si="586"/>
        <v>9.0881857211003343</v>
      </c>
      <c r="BD35" s="48">
        <f t="shared" si="587"/>
        <v>227.20464302750835</v>
      </c>
      <c r="BE35" s="49">
        <f>borrador!F33*0.283*100</f>
        <v>247.85139999999996</v>
      </c>
      <c r="BF35" s="50">
        <f t="shared" si="588"/>
        <v>249.25168400000001</v>
      </c>
      <c r="BG35" s="237">
        <f t="shared" si="589"/>
        <v>6231.2921000000006</v>
      </c>
      <c r="BI35" s="199" t="s">
        <v>22</v>
      </c>
      <c r="BJ35" s="81"/>
      <c r="BK35" s="21">
        <v>10554.353866119576</v>
      </c>
      <c r="BL35" s="92">
        <f t="shared" si="489"/>
        <v>-10554.353866119576</v>
      </c>
      <c r="BM35" s="270"/>
      <c r="BN35" s="21">
        <v>5572.7632000577723</v>
      </c>
      <c r="BO35" s="82">
        <f t="shared" si="490"/>
        <v>-5572.7632000577723</v>
      </c>
      <c r="BP35" s="197"/>
      <c r="BQ35" s="254"/>
      <c r="BR35" s="21">
        <v>1835.1057112562673</v>
      </c>
      <c r="BS35" s="220">
        <f t="shared" si="491"/>
        <v>-1835.1057112562673</v>
      </c>
      <c r="BT35" s="5"/>
      <c r="BU35" s="15"/>
      <c r="BV35" s="214"/>
      <c r="BW35" s="107">
        <v>1299.9120800151356</v>
      </c>
      <c r="BX35" s="84">
        <f t="shared" si="492"/>
        <v>-1299.9120800151356</v>
      </c>
      <c r="BY35" s="207"/>
      <c r="BZ35" s="83"/>
      <c r="CA35" s="107">
        <v>16098.577615919468</v>
      </c>
      <c r="CB35" s="215">
        <f t="shared" si="493"/>
        <v>-16098.577615919468</v>
      </c>
    </row>
    <row r="36" spans="1:92" ht="15" customHeight="1" thickBot="1" x14ac:dyDescent="0.4">
      <c r="A36" s="46">
        <v>26</v>
      </c>
      <c r="B36" s="49">
        <v>541.46</v>
      </c>
      <c r="C36" s="47">
        <f t="shared" ref="C36" si="590">IF(ISBLANK(B36),"",D36/$A36)</f>
        <v>593.67461538461532</v>
      </c>
      <c r="D36" s="163">
        <f t="shared" ref="D36" si="591">B36+D35</f>
        <v>15435.539999999997</v>
      </c>
      <c r="E36" s="49">
        <v>369779</v>
      </c>
      <c r="F36" s="50">
        <f t="shared" ref="F36" si="592">IF(ISBLANK(E36),"",G36/$A36)</f>
        <v>378761.01588089333</v>
      </c>
      <c r="G36" s="163">
        <f t="shared" ref="G36" si="593">E36+G35</f>
        <v>9847786.4129032269</v>
      </c>
      <c r="H36" s="173"/>
      <c r="I36" s="49">
        <v>56877</v>
      </c>
      <c r="J36" s="50">
        <f t="shared" ref="J36" si="594">IF(ISBLANK(I36),"",K36/$A36)</f>
        <v>55834.206906534317</v>
      </c>
      <c r="K36" s="163">
        <f t="shared" ref="K36" si="595">I36+K35</f>
        <v>1451689.3795698923</v>
      </c>
      <c r="L36" s="50">
        <f t="shared" ref="L36" si="596">IF(ISBLANK(I36),"",I36*0.5)</f>
        <v>28438.5</v>
      </c>
      <c r="M36" s="50">
        <f t="shared" ref="M36" si="597">IFERROR(J36*0.5,"")</f>
        <v>27917.103453267158</v>
      </c>
      <c r="N36" s="50">
        <f t="shared" ref="N36" si="598">K36*0.5</f>
        <v>725844.68978494615</v>
      </c>
      <c r="O36" s="49">
        <v>3638</v>
      </c>
      <c r="P36" s="50">
        <f t="shared" ref="P36" si="599">IF(ISBLANK(O36),"",Q36/$A36)</f>
        <v>5057.5172043010762</v>
      </c>
      <c r="Q36" s="163">
        <f t="shared" ref="Q36" si="600">O36+Q35</f>
        <v>131495.44731182797</v>
      </c>
      <c r="R36" s="50">
        <f t="shared" ref="R36" si="601">IF(ISBLANK(O36),"",O36*0.5)</f>
        <v>1819</v>
      </c>
      <c r="S36" s="50">
        <f t="shared" ref="S36" si="602">IFERROR(P36*0.5,"")</f>
        <v>2528.7586021505381</v>
      </c>
      <c r="T36" s="50">
        <f t="shared" ref="T36" si="603">Q36*0.5</f>
        <v>65747.723655913986</v>
      </c>
      <c r="U36" s="173"/>
      <c r="V36" s="49">
        <v>171.4</v>
      </c>
      <c r="W36" s="47">
        <f t="shared" ref="W36" si="604">IF(ISBLANK(V36),"",X36/$A36)</f>
        <v>163.21567950000002</v>
      </c>
      <c r="X36" s="163">
        <f t="shared" ref="X36" si="605">V36+X35</f>
        <v>4243.6076670000002</v>
      </c>
      <c r="Y36" s="117"/>
      <c r="Z36" s="118"/>
      <c r="AA36" s="119"/>
      <c r="AB36" s="120"/>
      <c r="AC36" s="49">
        <v>303.97000000000003</v>
      </c>
      <c r="AD36" s="50">
        <f t="shared" ref="AD36" si="606">IF(ISBLANK(AC36),"",AE36/$A36)</f>
        <v>298.86153846153843</v>
      </c>
      <c r="AE36" s="163">
        <f t="shared" ref="AE36" si="607">AC36+AE35</f>
        <v>7770.3999999999987</v>
      </c>
      <c r="AF36" s="49">
        <v>154465</v>
      </c>
      <c r="AG36" s="50">
        <f t="shared" ref="AG36" si="608">IF(ISBLANK(AF36),"",AH36/$A36)</f>
        <v>156203</v>
      </c>
      <c r="AH36" s="51">
        <f t="shared" ref="AH36" si="609">AF36+AH35</f>
        <v>4061278</v>
      </c>
      <c r="AI36" s="50">
        <f t="shared" ref="AI36" si="610">IF(AF36*0.3172=0,"",AF36*0.1832)</f>
        <v>28297.988000000001</v>
      </c>
      <c r="AJ36" s="50">
        <f t="shared" ref="AJ36" si="611">IFERROR(AG36*0.1832,"")</f>
        <v>28616.389599999999</v>
      </c>
      <c r="AK36" s="50">
        <f t="shared" ref="AK36" si="612">AH36*0.1832</f>
        <v>744026.12959999999</v>
      </c>
      <c r="AL36" s="17"/>
      <c r="AM36" s="49">
        <v>114.47</v>
      </c>
      <c r="AN36" s="47">
        <f t="shared" ref="AN36" si="613">IF(ISBLANK(AM36),"",AO36/$A36)</f>
        <v>123.64615384615385</v>
      </c>
      <c r="AO36" s="163">
        <f t="shared" ref="AO36" si="614">AM36+AO35</f>
        <v>3214.8</v>
      </c>
      <c r="AP36" s="49">
        <v>144568</v>
      </c>
      <c r="AQ36" s="50">
        <f t="shared" ref="AQ36" si="615">IF(ISBLANK(AP36),"",AR36/$A36)</f>
        <v>107086.54383788255</v>
      </c>
      <c r="AR36" s="51">
        <f t="shared" ref="AR36" si="616">AP36+AR35</f>
        <v>2784250.1397849461</v>
      </c>
      <c r="AS36" s="17"/>
      <c r="AT36" s="47">
        <f>borrador!G34/6.289</f>
        <v>608.01240260772784</v>
      </c>
      <c r="AU36" s="47">
        <f t="shared" ref="AU36" si="617">IF(ISBLANK(AT36),"",AV36/$A36)</f>
        <v>639.82655919370814</v>
      </c>
      <c r="AV36" s="51">
        <f t="shared" ref="AV36" si="618">AT36+AV35</f>
        <v>16635.490539036411</v>
      </c>
      <c r="AW36" s="2"/>
      <c r="AX36" s="51">
        <f>borrador!H34/6.289</f>
        <v>424.4394975353793</v>
      </c>
      <c r="AY36" s="51">
        <f t="shared" ref="AY36" si="619">IF(ISBLANK(AX36),"",AZ36/$A36)</f>
        <v>420.90310309820569</v>
      </c>
      <c r="AZ36" s="51">
        <f t="shared" ref="AZ36" si="620">AX36+AZ35</f>
        <v>10943.480680553348</v>
      </c>
      <c r="BA36" s="2"/>
      <c r="BB36" s="47">
        <f>borrador!E34/6.289</f>
        <v>9.8060104945142328</v>
      </c>
      <c r="BC36" s="47">
        <f t="shared" ref="BC36" si="621">IF(ISBLANK(BB36),"",BD36/$A36)</f>
        <v>9.1157943662316381</v>
      </c>
      <c r="BD36" s="48">
        <f t="shared" ref="BD36" si="622">BB36+BD35</f>
        <v>237.01065352202258</v>
      </c>
      <c r="BE36" s="49">
        <f>borrador!F34*0.283*100</f>
        <v>247.31369999999998</v>
      </c>
      <c r="BF36" s="50">
        <f t="shared" ref="BF36" si="623">IF(ISBLANK(BE36),"",BG36/A36)</f>
        <v>249.17714615384617</v>
      </c>
      <c r="BG36" s="237">
        <f t="shared" ref="BG36" si="624">BE36+BG35</f>
        <v>6478.6058000000003</v>
      </c>
      <c r="BI36" s="199" t="s">
        <v>23</v>
      </c>
      <c r="BJ36" s="81"/>
      <c r="BK36" s="21">
        <v>11059.387897326431</v>
      </c>
      <c r="BL36" s="92">
        <f t="shared" si="489"/>
        <v>-11059.387897326431</v>
      </c>
      <c r="BM36" s="254"/>
      <c r="BN36" s="21">
        <v>5973.8421106670085</v>
      </c>
      <c r="BO36" s="82">
        <f t="shared" si="490"/>
        <v>-5973.8421106670085</v>
      </c>
      <c r="BP36" s="197"/>
      <c r="BQ36" s="254"/>
      <c r="BR36" s="21">
        <v>1830.3720490908759</v>
      </c>
      <c r="BS36" s="220">
        <f t="shared" si="491"/>
        <v>-1830.3720490908759</v>
      </c>
      <c r="BT36" s="5"/>
      <c r="BU36" s="15"/>
      <c r="BV36" s="214"/>
      <c r="BW36" s="107">
        <v>1313.7694143384299</v>
      </c>
      <c r="BX36" s="84">
        <f t="shared" si="492"/>
        <v>-1313.7694143384299</v>
      </c>
      <c r="BY36" s="207"/>
      <c r="BZ36" s="83"/>
      <c r="CA36" s="107">
        <v>16382.86827351331</v>
      </c>
      <c r="CB36" s="215">
        <f t="shared" si="493"/>
        <v>-16382.86827351331</v>
      </c>
    </row>
    <row r="37" spans="1:92" ht="13.5" customHeight="1" thickBot="1" x14ac:dyDescent="0.4">
      <c r="A37" s="46">
        <v>27</v>
      </c>
      <c r="B37" s="49">
        <v>561.41999999999996</v>
      </c>
      <c r="C37" s="47">
        <f t="shared" ref="C37" si="625">IF(ISBLANK(B37),"",D37/$A37)</f>
        <v>592.4799999999999</v>
      </c>
      <c r="D37" s="163">
        <f t="shared" ref="D37" si="626">B37+D36</f>
        <v>15996.959999999997</v>
      </c>
      <c r="E37" s="49">
        <v>368396</v>
      </c>
      <c r="F37" s="50">
        <f t="shared" ref="F37" si="627">IF(ISBLANK(E37),"",G37/$A37)</f>
        <v>378377.1264038232</v>
      </c>
      <c r="G37" s="163">
        <f t="shared" ref="G37" si="628">E37+G36</f>
        <v>10216182.412903227</v>
      </c>
      <c r="H37" s="173"/>
      <c r="I37" s="49">
        <v>54825</v>
      </c>
      <c r="J37" s="50">
        <f t="shared" ref="J37" si="629">IF(ISBLANK(I37),"",K37/$A37)</f>
        <v>55796.828872958977</v>
      </c>
      <c r="K37" s="163">
        <f t="shared" ref="K37" si="630">I37+K36</f>
        <v>1506514.3795698923</v>
      </c>
      <c r="L37" s="50">
        <f t="shared" ref="L37" si="631">IF(ISBLANK(I37),"",I37*0.5)</f>
        <v>27412.5</v>
      </c>
      <c r="M37" s="50">
        <f t="shared" ref="M37" si="632">IFERROR(J37*0.5,"")</f>
        <v>27898.414436479488</v>
      </c>
      <c r="N37" s="50">
        <f t="shared" ref="N37" si="633">K37*0.5</f>
        <v>753257.18978494615</v>
      </c>
      <c r="O37" s="49">
        <v>3240</v>
      </c>
      <c r="P37" s="50">
        <f t="shared" ref="P37" si="634">IF(ISBLANK(O37),"",Q37/$A37)</f>
        <v>4990.201752289925</v>
      </c>
      <c r="Q37" s="163">
        <f t="shared" ref="Q37" si="635">O37+Q36</f>
        <v>134735.44731182797</v>
      </c>
      <c r="R37" s="50">
        <f t="shared" ref="R37" si="636">IF(ISBLANK(O37),"",O37*0.5)</f>
        <v>1620</v>
      </c>
      <c r="S37" s="50">
        <f t="shared" ref="S37" si="637">IFERROR(P37*0.5,"")</f>
        <v>2495.1008761449625</v>
      </c>
      <c r="T37" s="50">
        <f t="shared" ref="T37" si="638">Q37*0.5</f>
        <v>67367.723655913986</v>
      </c>
      <c r="U37" s="173"/>
      <c r="V37" s="49">
        <v>174.7</v>
      </c>
      <c r="W37" s="47">
        <f t="shared" ref="W37" si="639">IF(ISBLANK(V37),"",X37/$A37)</f>
        <v>163.64102470370369</v>
      </c>
      <c r="X37" s="163">
        <f t="shared" ref="X37" si="640">V37+X36</f>
        <v>4418.307667</v>
      </c>
      <c r="Y37" s="117"/>
      <c r="Z37" s="118"/>
      <c r="AA37" s="119"/>
      <c r="AB37" s="120"/>
      <c r="AC37" s="49">
        <v>316.62</v>
      </c>
      <c r="AD37" s="50">
        <f t="shared" ref="AD37" si="641">IF(ISBLANK(AC37),"",AE37/$A37)</f>
        <v>299.51925925925923</v>
      </c>
      <c r="AE37" s="163">
        <f t="shared" ref="AE37" si="642">AC37+AE36</f>
        <v>8087.0199999999986</v>
      </c>
      <c r="AF37" s="49">
        <v>154646</v>
      </c>
      <c r="AG37" s="50">
        <f t="shared" ref="AG37" si="643">IF(ISBLANK(AF37),"",AH37/$A37)</f>
        <v>156145.33333333334</v>
      </c>
      <c r="AH37" s="51">
        <f t="shared" ref="AH37" si="644">AF37+AH36</f>
        <v>4215924</v>
      </c>
      <c r="AI37" s="50">
        <f t="shared" ref="AI37" si="645">IF(AF37*0.3172=0,"",AF37*0.1832)</f>
        <v>28331.147199999999</v>
      </c>
      <c r="AJ37" s="50">
        <f t="shared" ref="AJ37" si="646">IFERROR(AG37*0.1832,"")</f>
        <v>28605.825066666668</v>
      </c>
      <c r="AK37" s="50">
        <f t="shared" ref="AK37" si="647">AH37*0.1832</f>
        <v>772357.27679999999</v>
      </c>
      <c r="AL37" s="17"/>
      <c r="AM37" s="49">
        <v>114.7</v>
      </c>
      <c r="AN37" s="47">
        <f t="shared" ref="AN37" si="648">IF(ISBLANK(AM37),"",AO37/$A37)</f>
        <v>123.31481481481481</v>
      </c>
      <c r="AO37" s="163">
        <f t="shared" ref="AO37" si="649">AM37+AO36</f>
        <v>3329.5</v>
      </c>
      <c r="AP37" s="49">
        <v>154046</v>
      </c>
      <c r="AQ37" s="50">
        <f t="shared" ref="AQ37" si="650">IF(ISBLANK(AP37),"",AR37/$A37)</f>
        <v>108825.78295499801</v>
      </c>
      <c r="AR37" s="51">
        <f t="shared" ref="AR37" si="651">AP37+AR36</f>
        <v>2938296.1397849461</v>
      </c>
      <c r="AS37" s="17"/>
      <c r="AT37" s="47">
        <f>borrador!G35/6.289</f>
        <v>638.26204484019718</v>
      </c>
      <c r="AU37" s="47">
        <f t="shared" ref="AU37" si="652">IF(ISBLANK(AT37),"",AV37/$A37)</f>
        <v>639.76861421765216</v>
      </c>
      <c r="AV37" s="51">
        <f t="shared" ref="AV37" si="653">AT37+AV36</f>
        <v>17273.752583876609</v>
      </c>
      <c r="AW37" s="2"/>
      <c r="AX37" s="51">
        <f>borrador!H35/6.289</f>
        <v>424.11512164096047</v>
      </c>
      <c r="AY37" s="51">
        <f t="shared" ref="AY37" si="654">IF(ISBLANK(AX37),"",AZ37/$A37)</f>
        <v>421.02206674793734</v>
      </c>
      <c r="AZ37" s="51">
        <f t="shared" ref="AZ37" si="655">AX37+AZ36</f>
        <v>11367.595802194308</v>
      </c>
      <c r="BA37" s="2"/>
      <c r="BB37" s="47">
        <f>borrador!E35/6.289</f>
        <v>10.127206233105422</v>
      </c>
      <c r="BC37" s="47">
        <f t="shared" ref="BC37" si="656">IF(ISBLANK(BB37),"",BD37/$A37)</f>
        <v>9.1532540650047416</v>
      </c>
      <c r="BD37" s="48">
        <f t="shared" ref="BD37" si="657">BB37+BD36</f>
        <v>247.13785975512801</v>
      </c>
      <c r="BE37" s="49">
        <f>borrador!F35*0.283*100</f>
        <v>247.42690000000002</v>
      </c>
      <c r="BF37" s="50">
        <f t="shared" ref="BF37" si="658">IF(ISBLANK(BE37),"",BG37/A37)</f>
        <v>249.11232222222225</v>
      </c>
      <c r="BG37" s="237">
        <f t="shared" ref="BG37" si="659">BE37+BG36</f>
        <v>6726.0327000000007</v>
      </c>
      <c r="BI37" s="199" t="s">
        <v>17</v>
      </c>
      <c r="BJ37" s="81"/>
      <c r="BK37" s="21">
        <v>11101.075707872222</v>
      </c>
      <c r="BL37" s="92">
        <f t="shared" si="489"/>
        <v>-11101.075707872222</v>
      </c>
      <c r="BM37" s="254"/>
      <c r="BN37" s="21">
        <v>6052.2746939036369</v>
      </c>
      <c r="BO37" s="82">
        <f t="shared" si="490"/>
        <v>-6052.2746939036369</v>
      </c>
      <c r="BP37" s="197"/>
      <c r="BQ37" s="254"/>
      <c r="BR37" s="21">
        <v>1767.2672236712367</v>
      </c>
      <c r="BS37" s="220">
        <f t="shared" si="491"/>
        <v>-1767.2672236712367</v>
      </c>
      <c r="BT37" s="5"/>
      <c r="BU37" s="15"/>
      <c r="BV37" s="214"/>
      <c r="BW37" s="107">
        <v>1284.1484877921591</v>
      </c>
      <c r="BX37" s="84">
        <f t="shared" si="492"/>
        <v>-1284.1484877921591</v>
      </c>
      <c r="BY37" s="207"/>
      <c r="BZ37" s="83"/>
      <c r="CA37" s="107">
        <v>16128.697029100895</v>
      </c>
      <c r="CB37" s="215">
        <f t="shared" si="493"/>
        <v>-16128.697029100895</v>
      </c>
    </row>
    <row r="38" spans="1:92" ht="15" customHeight="1" x14ac:dyDescent="0.35">
      <c r="A38" s="46">
        <v>28</v>
      </c>
      <c r="B38" s="49">
        <v>619.91</v>
      </c>
      <c r="C38" s="47">
        <f t="shared" ref="C38" si="660">IF(ISBLANK(B38),"",D38/$A38)</f>
        <v>593.45964285714285</v>
      </c>
      <c r="D38" s="163">
        <f t="shared" ref="D38" si="661">B38+D37</f>
        <v>16616.87</v>
      </c>
      <c r="E38" s="49">
        <v>369929</v>
      </c>
      <c r="F38" s="50">
        <f t="shared" ref="F38" si="662">IF(ISBLANK(E38),"",G38/$A38)</f>
        <v>378075.40760368668</v>
      </c>
      <c r="G38" s="163">
        <f t="shared" ref="G38" si="663">E38+G37</f>
        <v>10586111.412903227</v>
      </c>
      <c r="H38" s="173"/>
      <c r="I38" s="49">
        <v>54107</v>
      </c>
      <c r="J38" s="50">
        <f t="shared" ref="J38" si="664">IF(ISBLANK(I38),"",K38/$A38)</f>
        <v>55736.477841781867</v>
      </c>
      <c r="K38" s="163">
        <f t="shared" ref="K38" si="665">I38+K37</f>
        <v>1560621.3795698923</v>
      </c>
      <c r="L38" s="50">
        <f t="shared" ref="L38" si="666">IF(ISBLANK(I38),"",I38*0.5)</f>
        <v>27053.5</v>
      </c>
      <c r="M38" s="50">
        <f t="shared" ref="M38" si="667">IFERROR(J38*0.5,"")</f>
        <v>27868.238920890934</v>
      </c>
      <c r="N38" s="50">
        <f t="shared" ref="N38" si="668">K38*0.5</f>
        <v>780310.68978494615</v>
      </c>
      <c r="O38" s="49">
        <v>3200</v>
      </c>
      <c r="P38" s="50">
        <f t="shared" ref="P38" si="669">IF(ISBLANK(O38),"",Q38/$A38)</f>
        <v>4926.2659754224278</v>
      </c>
      <c r="Q38" s="163">
        <f t="shared" ref="Q38" si="670">O38+Q37</f>
        <v>137935.44731182797</v>
      </c>
      <c r="R38" s="50">
        <f t="shared" ref="R38" si="671">IF(ISBLANK(O38),"",O38*0.5)</f>
        <v>1600</v>
      </c>
      <c r="S38" s="50">
        <f t="shared" ref="S38" si="672">IFERROR(P38*0.5,"")</f>
        <v>2463.1329877112139</v>
      </c>
      <c r="T38" s="50">
        <f t="shared" ref="T38" si="673">Q38*0.5</f>
        <v>68967.723655913986</v>
      </c>
      <c r="U38" s="173"/>
      <c r="V38" s="49">
        <v>173.4</v>
      </c>
      <c r="W38" s="47">
        <f t="shared" ref="W38" si="674">IF(ISBLANK(V38),"",X38/$A38)</f>
        <v>163.98955953571428</v>
      </c>
      <c r="X38" s="163">
        <f t="shared" ref="X38" si="675">V38+X37</f>
        <v>4591.7076669999997</v>
      </c>
      <c r="Y38" s="2"/>
      <c r="Z38" s="53"/>
      <c r="AA38" s="54"/>
      <c r="AB38" s="52"/>
      <c r="AC38" s="49">
        <v>305.02</v>
      </c>
      <c r="AD38" s="50">
        <f t="shared" ref="AD38" si="676">IF(ISBLANK(AC38),"",AE38/$A38)</f>
        <v>299.71571428571423</v>
      </c>
      <c r="AE38" s="163">
        <f t="shared" ref="AE38" si="677">AC38+AE37</f>
        <v>8392.0399999999991</v>
      </c>
      <c r="AF38" s="49">
        <v>155730</v>
      </c>
      <c r="AG38" s="50">
        <f t="shared" ref="AG38" si="678">IF(ISBLANK(AF38),"",AH38/$A38)</f>
        <v>156130.5</v>
      </c>
      <c r="AH38" s="51">
        <f t="shared" ref="AH38" si="679">AF38+AH37</f>
        <v>4371654</v>
      </c>
      <c r="AI38" s="50">
        <f t="shared" ref="AI38" si="680">IF(AF38*0.3172=0,"",AF38*0.1832)</f>
        <v>28529.736000000001</v>
      </c>
      <c r="AJ38" s="50">
        <f t="shared" ref="AJ38" si="681">IFERROR(AG38*0.1832,"")</f>
        <v>28603.107599999999</v>
      </c>
      <c r="AK38" s="50">
        <f t="shared" ref="AK38" si="682">AH38*0.1832</f>
        <v>800887.01280000003</v>
      </c>
      <c r="AL38" s="17"/>
      <c r="AM38" s="49">
        <v>131.97</v>
      </c>
      <c r="AN38" s="47">
        <f t="shared" ref="AN38" si="683">IF(ISBLANK(AM38),"",AO38/$A38)</f>
        <v>123.62392857142856</v>
      </c>
      <c r="AO38" s="163">
        <f t="shared" ref="AO38" si="684">AM38+AO37</f>
        <v>3461.47</v>
      </c>
      <c r="AP38" s="49">
        <v>152315</v>
      </c>
      <c r="AQ38" s="50">
        <f t="shared" ref="AQ38" si="685">IF(ISBLANK(AP38),"",AR38/$A38)</f>
        <v>110378.96927803379</v>
      </c>
      <c r="AR38" s="51">
        <f t="shared" ref="AR38" si="686">AP38+AR37</f>
        <v>3090611.1397849461</v>
      </c>
      <c r="AS38" s="17"/>
      <c r="AT38" s="47">
        <f>borrador!G36/6.289</f>
        <v>634.88948958498975</v>
      </c>
      <c r="AU38" s="47">
        <f t="shared" ref="AU38" si="687">IF(ISBLANK(AT38),"",AV38/$A38)</f>
        <v>639.59435976648558</v>
      </c>
      <c r="AV38" s="51">
        <f t="shared" ref="AV38" si="688">AT38+AV37</f>
        <v>17908.642073461597</v>
      </c>
      <c r="AW38" s="2"/>
      <c r="AX38" s="51">
        <f>borrador!H36/6.289</f>
        <v>423.97360470663062</v>
      </c>
      <c r="AY38" s="51">
        <f t="shared" ref="AY38" si="689">IF(ISBLANK(AX38),"",AZ38/$A38)</f>
        <v>421.12747881789068</v>
      </c>
      <c r="AZ38" s="51">
        <f t="shared" ref="AZ38" si="690">AX38+AZ37</f>
        <v>11791.569406900939</v>
      </c>
      <c r="BA38" s="2"/>
      <c r="BB38" s="47">
        <f>borrador!E36/6.289</f>
        <v>7.9122276991572589</v>
      </c>
      <c r="BC38" s="47">
        <f t="shared" ref="BC38" si="691">IF(ISBLANK(BB38),"",BD38/$A38)</f>
        <v>9.1089316947959027</v>
      </c>
      <c r="BD38" s="48">
        <f t="shared" ref="BD38" si="692">BB38+BD37</f>
        <v>255.05008745428526</v>
      </c>
      <c r="BE38" s="49">
        <f>borrador!F36*0.283*100</f>
        <v>247.76650000000001</v>
      </c>
      <c r="BF38" s="50">
        <f t="shared" ref="BF38" si="693">IF(ISBLANK(BE38),"",BG38/A38)</f>
        <v>249.06425714285714</v>
      </c>
      <c r="BG38" s="237">
        <f t="shared" ref="BG38" si="694">BE38+BG37</f>
        <v>6973.7992000000004</v>
      </c>
      <c r="BI38" s="199" t="s">
        <v>10</v>
      </c>
      <c r="BJ38" s="81"/>
      <c r="BK38" s="21">
        <v>10779.263002463777</v>
      </c>
      <c r="BL38" s="92">
        <f t="shared" si="489"/>
        <v>-10779.263002463777</v>
      </c>
      <c r="BM38" s="254"/>
      <c r="BN38" s="21">
        <v>5872.3145003282016</v>
      </c>
      <c r="BO38" s="82">
        <f t="shared" si="490"/>
        <v>-5872.3145003282016</v>
      </c>
      <c r="BP38" s="197"/>
      <c r="BQ38" s="254"/>
      <c r="BR38" s="21">
        <v>1651.7637108019353</v>
      </c>
      <c r="BS38" s="220">
        <f t="shared" si="491"/>
        <v>-1651.7637108019353</v>
      </c>
      <c r="BT38" s="5"/>
      <c r="BU38" s="15"/>
      <c r="BV38" s="214"/>
      <c r="BW38" s="107">
        <v>1208.7646526683636</v>
      </c>
      <c r="BX38" s="84">
        <f t="shared" si="492"/>
        <v>-1208.7646526683636</v>
      </c>
      <c r="BY38" s="207"/>
      <c r="BZ38" s="83"/>
      <c r="CA38" s="107">
        <v>15277.645896647065</v>
      </c>
      <c r="CB38" s="215">
        <f t="shared" si="493"/>
        <v>-15277.645896647065</v>
      </c>
    </row>
    <row r="39" spans="1:92" ht="15" customHeight="1" x14ac:dyDescent="0.35">
      <c r="A39" s="46">
        <v>29</v>
      </c>
      <c r="B39" s="49">
        <v>566.03</v>
      </c>
      <c r="C39" s="47">
        <f t="shared" ref="C39" si="695">IF(ISBLANK(B39),"",D39/$A39)</f>
        <v>592.51379310344817</v>
      </c>
      <c r="D39" s="163">
        <f t="shared" ref="D39" si="696">B39+D38</f>
        <v>17182.899999999998</v>
      </c>
      <c r="E39" s="49">
        <v>368019.16881720431</v>
      </c>
      <c r="F39" s="50">
        <f t="shared" ref="F39" si="697">IF(ISBLANK(E39),"",G39/$A39)</f>
        <v>377728.64074898034</v>
      </c>
      <c r="G39" s="163">
        <f t="shared" ref="G39" si="698">E39+G38</f>
        <v>10954130.58172043</v>
      </c>
      <c r="H39" s="173"/>
      <c r="I39" s="49">
        <v>54748.868817204304</v>
      </c>
      <c r="J39" s="50">
        <f t="shared" ref="J39" si="699">IF(ISBLANK(I39),"",K39/$A39)</f>
        <v>55702.422358175747</v>
      </c>
      <c r="K39" s="163">
        <f t="shared" ref="K39" si="700">I39+K38</f>
        <v>1615370.2483870967</v>
      </c>
      <c r="L39" s="50">
        <f t="shared" ref="L39" si="701">IF(ISBLANK(I39),"",I39*0.5)</f>
        <v>27374.434408602152</v>
      </c>
      <c r="M39" s="50">
        <f t="shared" ref="M39" si="702">IFERROR(J39*0.5,"")</f>
        <v>27851.211179087873</v>
      </c>
      <c r="N39" s="50">
        <f t="shared" ref="N39" si="703">K39*0.5</f>
        <v>807685.12419354834</v>
      </c>
      <c r="O39" s="49">
        <v>3099.4333333333334</v>
      </c>
      <c r="P39" s="50">
        <f t="shared" ref="P39" si="704">IF(ISBLANK(O39),"",Q39/$A39)</f>
        <v>4863.2717463848721</v>
      </c>
      <c r="Q39" s="163">
        <f t="shared" ref="Q39" si="705">O39+Q38</f>
        <v>141034.88064516129</v>
      </c>
      <c r="R39" s="50">
        <f t="shared" ref="R39" si="706">IF(ISBLANK(O39),"",O39*0.5)</f>
        <v>1549.7166666666667</v>
      </c>
      <c r="S39" s="50">
        <f t="shared" ref="S39" si="707">IFERROR(P39*0.5,"")</f>
        <v>2431.6358731924361</v>
      </c>
      <c r="T39" s="50">
        <f t="shared" ref="T39" si="708">Q39*0.5</f>
        <v>70517.440322580645</v>
      </c>
      <c r="U39" s="173"/>
      <c r="V39" s="49">
        <v>175.4</v>
      </c>
      <c r="W39" s="47">
        <f t="shared" ref="W39" si="709">IF(ISBLANK(V39),"",X39/$A39)</f>
        <v>164.38302299999998</v>
      </c>
      <c r="X39" s="163">
        <f t="shared" ref="X39" si="710">V39+X38</f>
        <v>4767.1076669999993</v>
      </c>
      <c r="Y39" s="2"/>
      <c r="Z39" s="53"/>
      <c r="AA39" s="54"/>
      <c r="AB39" s="52"/>
      <c r="AC39" s="49">
        <v>258.70999999999998</v>
      </c>
      <c r="AD39" s="50">
        <f t="shared" ref="AD39" si="711">IF(ISBLANK(AC39),"",AE39/$A39)</f>
        <v>298.30172413793099</v>
      </c>
      <c r="AE39" s="163">
        <f t="shared" ref="AE39" si="712">AC39+AE38</f>
        <v>8650.7499999999982</v>
      </c>
      <c r="AF39" s="49">
        <v>153904</v>
      </c>
      <c r="AG39" s="50">
        <f t="shared" ref="AG39" si="713">IF(ISBLANK(AF39),"",AH39/$A39)</f>
        <v>156053.72413793104</v>
      </c>
      <c r="AH39" s="51">
        <f t="shared" ref="AH39" si="714">AF39+AH38</f>
        <v>4525558</v>
      </c>
      <c r="AI39" s="50">
        <f t="shared" ref="AI39" si="715">IF(AF39*0.3172=0,"",AF39*0.1832)</f>
        <v>28195.212800000001</v>
      </c>
      <c r="AJ39" s="50">
        <f t="shared" ref="AJ39" si="716">IFERROR(AG39*0.1832,"")</f>
        <v>28589.042262068968</v>
      </c>
      <c r="AK39" s="50">
        <f t="shared" ref="AK39" si="717">AH39*0.1832</f>
        <v>829082.22560000001</v>
      </c>
      <c r="AL39" s="17"/>
      <c r="AM39" s="49">
        <v>114.79</v>
      </c>
      <c r="AN39" s="47">
        <f t="shared" ref="AN39" si="718">IF(ISBLANK(AM39),"",AO39/$A39)</f>
        <v>123.31931034482758</v>
      </c>
      <c r="AO39" s="163">
        <f t="shared" ref="AO39" si="719">AM39+AO38</f>
        <v>3576.2599999999998</v>
      </c>
      <c r="AP39" s="49">
        <v>156039.39784946237</v>
      </c>
      <c r="AQ39" s="50">
        <f t="shared" ref="AQ39" si="720">IF(ISBLANK(AP39),"",AR39/$A39)</f>
        <v>111953.46681497961</v>
      </c>
      <c r="AR39" s="51">
        <f t="shared" ref="AR39" si="721">AP39+AR38</f>
        <v>3246650.5376344086</v>
      </c>
      <c r="AS39" s="17"/>
      <c r="AT39" s="47">
        <f>borrador!G37/6.289</f>
        <v>590.3657179201781</v>
      </c>
      <c r="AU39" s="47">
        <f t="shared" ref="AU39" si="722">IF(ISBLANK(AT39),"",AV39/$A39)</f>
        <v>637.89682039247498</v>
      </c>
      <c r="AV39" s="51">
        <f t="shared" ref="AV39" si="723">AT39+AV38</f>
        <v>18499.007791381773</v>
      </c>
      <c r="AW39" s="2"/>
      <c r="AX39" s="51">
        <f>borrador!H37/6.289</f>
        <v>423.33439338527586</v>
      </c>
      <c r="AY39" s="51">
        <f t="shared" ref="AY39" si="724">IF(ISBLANK(AX39),"",AZ39/$A39)</f>
        <v>421.20357932021432</v>
      </c>
      <c r="AZ39" s="51">
        <f t="shared" ref="AZ39" si="725">AX39+AZ38</f>
        <v>12214.903800286214</v>
      </c>
      <c r="BA39" s="2"/>
      <c r="BB39" s="47">
        <f>borrador!E37/6.289</f>
        <v>9.5197964700270319</v>
      </c>
      <c r="BC39" s="47">
        <f t="shared" ref="BC39" si="726">IF(ISBLANK(BB39),"",BD39/$A39)</f>
        <v>9.1230994456659413</v>
      </c>
      <c r="BD39" s="48">
        <f t="shared" ref="BD39" si="727">BB39+BD38</f>
        <v>264.56988392431231</v>
      </c>
      <c r="BE39" s="49">
        <f>borrador!F37*0.283*100</f>
        <v>247.42690000000002</v>
      </c>
      <c r="BF39" s="50">
        <f t="shared" ref="BF39" si="728">IF(ISBLANK(BE39),"",BG39/A39)</f>
        <v>249.00779655172417</v>
      </c>
      <c r="BG39" s="237">
        <f t="shared" ref="BG39" si="729">BE39+BG38</f>
        <v>7221.2261000000008</v>
      </c>
      <c r="BI39" s="199" t="s">
        <v>25</v>
      </c>
      <c r="BJ39" s="81"/>
      <c r="BK39" s="21">
        <v>11157.159529517237</v>
      </c>
      <c r="BL39" s="92">
        <f t="shared" si="489"/>
        <v>-11157.159529517237</v>
      </c>
      <c r="BM39" s="254"/>
      <c r="BN39" s="21">
        <v>6087.579337493291</v>
      </c>
      <c r="BO39" s="82">
        <f t="shared" si="490"/>
        <v>-6087.579337493291</v>
      </c>
      <c r="BP39" s="197"/>
      <c r="BQ39" s="254"/>
      <c r="BR39" s="21">
        <v>2795.5735691705136</v>
      </c>
      <c r="BS39" s="220">
        <f t="shared" si="491"/>
        <v>-2795.5735691705136</v>
      </c>
      <c r="BT39" s="5"/>
      <c r="BU39" s="15"/>
      <c r="BV39" s="214"/>
      <c r="BW39" s="107">
        <v>1215.1479933416113</v>
      </c>
      <c r="BX39" s="84">
        <f t="shared" si="492"/>
        <v>-1215.1479933416113</v>
      </c>
      <c r="BY39" s="207"/>
      <c r="BZ39" s="83"/>
      <c r="CA39" s="107">
        <v>15450.20609576125</v>
      </c>
      <c r="CB39" s="215">
        <f t="shared" si="493"/>
        <v>-15450.20609576125</v>
      </c>
    </row>
    <row r="40" spans="1:92" ht="14.25" customHeight="1" x14ac:dyDescent="0.35">
      <c r="A40" s="46">
        <v>30</v>
      </c>
      <c r="B40" s="49">
        <v>525.63</v>
      </c>
      <c r="C40" s="47">
        <f t="shared" ref="C40" si="730">IF(ISBLANK(B40),"",D40/$A40)</f>
        <v>590.28433333333328</v>
      </c>
      <c r="D40" s="163">
        <f t="shared" ref="D40" si="731">B40+D39</f>
        <v>17708.53</v>
      </c>
      <c r="E40" s="49">
        <v>366020</v>
      </c>
      <c r="F40" s="50">
        <f t="shared" ref="F40" si="732">IF(ISBLANK(E40),"",G40/$A40)</f>
        <v>377338.35272401437</v>
      </c>
      <c r="G40" s="163">
        <f t="shared" ref="G40" si="733">E40+G39</f>
        <v>11320150.58172043</v>
      </c>
      <c r="H40" s="173"/>
      <c r="I40" s="49">
        <v>52716</v>
      </c>
      <c r="J40" s="50">
        <f t="shared" ref="J40" si="734">IF(ISBLANK(I40),"",K40/$A40)</f>
        <v>55602.874946236559</v>
      </c>
      <c r="K40" s="163">
        <f t="shared" ref="K40" si="735">I40+K39</f>
        <v>1668086.2483870967</v>
      </c>
      <c r="L40" s="50">
        <f t="shared" ref="L40" si="736">IF(ISBLANK(I40),"",I40*0.5)</f>
        <v>26358</v>
      </c>
      <c r="M40" s="50">
        <f t="shared" ref="M40" si="737">IFERROR(J40*0.5,"")</f>
        <v>27801.43747311828</v>
      </c>
      <c r="N40" s="50">
        <f t="shared" ref="N40" si="738">K40*0.5</f>
        <v>834043.12419354834</v>
      </c>
      <c r="O40" s="49">
        <v>1507</v>
      </c>
      <c r="P40" s="50">
        <f t="shared" ref="P40" si="739">IF(ISBLANK(O40),"",Q40/$A40)</f>
        <v>4751.3960215053767</v>
      </c>
      <c r="Q40" s="163">
        <f t="shared" ref="Q40" si="740">O40+Q39</f>
        <v>142541.88064516129</v>
      </c>
      <c r="R40" s="50">
        <f t="shared" ref="R40" si="741">IF(ISBLANK(O40),"",O40*0.5)</f>
        <v>753.5</v>
      </c>
      <c r="S40" s="50">
        <f t="shared" ref="S40" si="742">IFERROR(P40*0.5,"")</f>
        <v>2375.6980107526883</v>
      </c>
      <c r="T40" s="50">
        <f t="shared" ref="T40" si="743">Q40*0.5</f>
        <v>71270.940322580645</v>
      </c>
      <c r="U40" s="173"/>
      <c r="V40" s="49">
        <v>175.6</v>
      </c>
      <c r="W40" s="47">
        <f t="shared" ref="W40" si="744">IF(ISBLANK(V40),"",X40/$A40)</f>
        <v>164.75692223333331</v>
      </c>
      <c r="X40" s="163">
        <f t="shared" ref="X40" si="745">V40+X39</f>
        <v>4942.7076669999997</v>
      </c>
      <c r="Y40" s="2"/>
      <c r="Z40" s="53"/>
      <c r="AA40" s="54"/>
      <c r="AB40" s="52"/>
      <c r="AC40" s="49">
        <v>326.77999999999997</v>
      </c>
      <c r="AD40" s="50">
        <f t="shared" ref="AD40" si="746">IF(ISBLANK(AC40),"",AE40/$A40)</f>
        <v>299.25099999999998</v>
      </c>
      <c r="AE40" s="163">
        <f t="shared" ref="AE40" si="747">AC40+AE39</f>
        <v>8977.5299999999988</v>
      </c>
      <c r="AF40" s="49">
        <v>154303</v>
      </c>
      <c r="AG40" s="50">
        <f t="shared" ref="AG40" si="748">IF(ISBLANK(AF40),"",AH40/$A40)</f>
        <v>155995.36666666667</v>
      </c>
      <c r="AH40" s="51">
        <f t="shared" ref="AH40" si="749">AF40+AH39</f>
        <v>4679861</v>
      </c>
      <c r="AI40" s="50">
        <f t="shared" ref="AI40" si="750">IF(AF40*0.3172=0,"",AF40*0.1832)</f>
        <v>28268.309600000001</v>
      </c>
      <c r="AJ40" s="50">
        <f t="shared" ref="AJ40" si="751">IFERROR(AG40*0.1832,"")</f>
        <v>28578.351173333333</v>
      </c>
      <c r="AK40" s="50">
        <f t="shared" ref="AK40" si="752">AH40*0.1832</f>
        <v>857350.53520000004</v>
      </c>
      <c r="AL40" s="17"/>
      <c r="AM40" s="49">
        <v>110.73</v>
      </c>
      <c r="AN40" s="47">
        <f t="shared" ref="AN40" si="753">IF(ISBLANK(AM40),"",AO40/$A40)</f>
        <v>122.89966666666666</v>
      </c>
      <c r="AO40" s="163">
        <f t="shared" ref="AO40" si="754">AM40+AO39</f>
        <v>3686.99</v>
      </c>
      <c r="AP40" s="49">
        <v>164696</v>
      </c>
      <c r="AQ40" s="50">
        <f t="shared" ref="AQ40" si="755">IF(ISBLANK(AP40),"",AR40/$A40)</f>
        <v>113711.55125448029</v>
      </c>
      <c r="AR40" s="51">
        <f t="shared" ref="AR40" si="756">AP40+AR39</f>
        <v>3411346.5376344086</v>
      </c>
      <c r="AS40" s="17"/>
      <c r="AT40" s="47">
        <f>borrador!G38/6.289</f>
        <v>609.4561933534743</v>
      </c>
      <c r="AU40" s="47">
        <f t="shared" ref="AU40" si="757">IF(ISBLANK(AT40),"",AV40/$A40)</f>
        <v>636.9487994911749</v>
      </c>
      <c r="AV40" s="51">
        <f t="shared" ref="AV40" si="758">AT40+AV39</f>
        <v>19108.463984735248</v>
      </c>
      <c r="AW40" s="2"/>
      <c r="AX40" s="51">
        <f>borrador!H38/6.289</f>
        <v>423.61742725393549</v>
      </c>
      <c r="AY40" s="51">
        <f t="shared" ref="AY40" si="759">IF(ISBLANK(AX40),"",AZ40/$A40)</f>
        <v>421.28404091800502</v>
      </c>
      <c r="AZ40" s="51">
        <f t="shared" ref="AZ40" si="760">AX40+AZ39</f>
        <v>12638.52122754015</v>
      </c>
      <c r="BA40" s="2"/>
      <c r="BB40" s="47">
        <f>borrador!E38/6.289</f>
        <v>7.4876768961679128</v>
      </c>
      <c r="BC40" s="47">
        <f t="shared" ref="BC40" si="761">IF(ISBLANK(BB40),"",BD40/$A40)</f>
        <v>9.0685853606826736</v>
      </c>
      <c r="BD40" s="48">
        <f t="shared" ref="BD40" si="762">BB40+BD39</f>
        <v>272.05756082048021</v>
      </c>
      <c r="BE40" s="49">
        <f>borrador!F38*0.283*100</f>
        <v>247.31369999999998</v>
      </c>
      <c r="BF40" s="50">
        <f t="shared" ref="BF40" si="763">IF(ISBLANK(BE40),"",BG40/A40)</f>
        <v>248.95132666666669</v>
      </c>
      <c r="BG40" s="237">
        <f t="shared" ref="BG40" si="764">BE40+BG39</f>
        <v>7468.5398000000005</v>
      </c>
      <c r="BI40" s="199" t="s">
        <v>11</v>
      </c>
      <c r="BJ40" s="81"/>
      <c r="BK40" s="21">
        <v>10743.073388846915</v>
      </c>
      <c r="BL40" s="92">
        <f t="shared" si="489"/>
        <v>-10743.073388846915</v>
      </c>
      <c r="BM40" s="254"/>
      <c r="BN40" s="21">
        <v>5832.3583361673891</v>
      </c>
      <c r="BO40" s="82">
        <f t="shared" si="490"/>
        <v>-5832.3583361673891</v>
      </c>
      <c r="BP40" s="197"/>
      <c r="BQ40" s="254"/>
      <c r="BR40" s="21">
        <v>2603.1652017662027</v>
      </c>
      <c r="BS40" s="220">
        <f t="shared" si="491"/>
        <v>-2603.1652017662027</v>
      </c>
      <c r="BT40" s="5"/>
      <c r="BU40" s="15"/>
      <c r="BV40" s="214"/>
      <c r="BW40" s="107">
        <v>1153.3893710620828</v>
      </c>
      <c r="BX40" s="84">
        <f t="shared" si="492"/>
        <v>-1153.3893710620828</v>
      </c>
      <c r="BY40" s="207"/>
      <c r="BZ40" s="83"/>
      <c r="CA40" s="107">
        <v>14780.364315283223</v>
      </c>
      <c r="CB40" s="215">
        <f t="shared" si="493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89"/>
        <v>-11004.303480979688</v>
      </c>
      <c r="BM41" s="254"/>
      <c r="BN41" s="21">
        <v>5961.3589319686052</v>
      </c>
      <c r="BO41" s="82">
        <f t="shared" si="490"/>
        <v>-5961.3589319686052</v>
      </c>
      <c r="BP41" s="197"/>
      <c r="BQ41" s="254"/>
      <c r="BR41" s="21">
        <v>2589.4017939279993</v>
      </c>
      <c r="BS41" s="220">
        <f t="shared" si="491"/>
        <v>-2589.4017939279993</v>
      </c>
      <c r="BT41" s="5"/>
      <c r="BU41" s="15"/>
      <c r="BV41" s="214"/>
      <c r="BW41" s="107">
        <v>1164.8762045276405</v>
      </c>
      <c r="BX41" s="84">
        <f t="shared" si="492"/>
        <v>-1164.8762045276405</v>
      </c>
      <c r="BY41" s="207"/>
      <c r="BZ41" s="83"/>
      <c r="CA41" s="107">
        <v>15031.252261225651</v>
      </c>
      <c r="CB41" s="215">
        <f t="shared" si="493"/>
        <v>-15031.252261225651</v>
      </c>
    </row>
    <row r="42" spans="1:92" ht="15" customHeight="1" thickBot="1" x14ac:dyDescent="0.3">
      <c r="A42" s="23"/>
      <c r="B42" s="281"/>
      <c r="C42" s="282"/>
      <c r="D42" s="282"/>
      <c r="E42" s="282"/>
      <c r="F42" s="282"/>
      <c r="G42" s="282"/>
      <c r="H42" s="23"/>
      <c r="I42" s="314"/>
      <c r="J42" s="315"/>
      <c r="K42" s="315"/>
      <c r="L42" s="315"/>
      <c r="M42" s="315"/>
      <c r="N42" s="315"/>
      <c r="O42" s="314"/>
      <c r="P42" s="315"/>
      <c r="Q42" s="315"/>
      <c r="R42" s="315"/>
      <c r="S42" s="315"/>
      <c r="T42" s="315"/>
      <c r="U42" s="23"/>
      <c r="V42" s="290"/>
      <c r="W42" s="291"/>
      <c r="X42" s="291"/>
      <c r="Y42" s="23"/>
      <c r="Z42" s="23"/>
      <c r="AA42" s="23"/>
      <c r="AB42" s="23"/>
      <c r="AC42" s="281"/>
      <c r="AD42" s="292"/>
      <c r="AE42" s="292"/>
      <c r="AF42" s="292"/>
      <c r="AG42" s="292"/>
      <c r="AH42" s="292"/>
      <c r="AI42" s="292"/>
      <c r="AJ42" s="292"/>
      <c r="AK42" s="292"/>
      <c r="AL42" s="23"/>
      <c r="AM42" s="281"/>
      <c r="AN42" s="282"/>
      <c r="AO42" s="282"/>
      <c r="AP42" s="282"/>
      <c r="AQ42" s="282"/>
      <c r="AR42" s="282"/>
      <c r="AS42" s="23"/>
      <c r="AT42" s="290"/>
      <c r="AU42" s="291"/>
      <c r="AV42" s="291"/>
      <c r="AW42" s="23"/>
      <c r="AX42" s="290"/>
      <c r="AY42" s="291"/>
      <c r="AZ42" s="291"/>
      <c r="BA42" s="23"/>
      <c r="BB42" s="281"/>
      <c r="BC42" s="282"/>
      <c r="BD42" s="282"/>
      <c r="BE42" s="282"/>
      <c r="BF42" s="282"/>
      <c r="BG42" s="282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282"/>
      <c r="C43" s="282"/>
      <c r="D43" s="282"/>
      <c r="E43" s="282"/>
      <c r="F43" s="282"/>
      <c r="G43" s="282"/>
      <c r="H43" s="23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  <c r="T43" s="282"/>
      <c r="U43" s="23"/>
      <c r="V43" s="291"/>
      <c r="W43" s="291"/>
      <c r="X43" s="291"/>
      <c r="Y43" s="23"/>
      <c r="Z43" s="23"/>
      <c r="AA43" s="23"/>
      <c r="AB43" s="23"/>
      <c r="AC43" s="292"/>
      <c r="AD43" s="292"/>
      <c r="AE43" s="292"/>
      <c r="AF43" s="292"/>
      <c r="AG43" s="292"/>
      <c r="AH43" s="292"/>
      <c r="AI43" s="292"/>
      <c r="AJ43" s="292"/>
      <c r="AK43" s="292"/>
      <c r="AL43" s="23"/>
      <c r="AM43" s="282"/>
      <c r="AN43" s="282"/>
      <c r="AO43" s="282"/>
      <c r="AP43" s="282"/>
      <c r="AQ43" s="282"/>
      <c r="AR43" s="282"/>
      <c r="AS43" s="23"/>
      <c r="AT43" s="291"/>
      <c r="AU43" s="291"/>
      <c r="AV43" s="291"/>
      <c r="AW43" s="23"/>
      <c r="AX43" s="291"/>
      <c r="AY43" s="291"/>
      <c r="AZ43" s="291"/>
      <c r="BA43" s="23"/>
      <c r="BB43" s="282"/>
      <c r="BC43" s="282"/>
      <c r="BD43" s="282"/>
      <c r="BE43" s="282"/>
      <c r="BF43" s="282"/>
      <c r="BG43" s="282"/>
      <c r="BH43" s="14"/>
      <c r="BJ43" s="20"/>
      <c r="BK43" s="90"/>
    </row>
    <row r="44" spans="1:92" ht="13.5" customHeight="1" x14ac:dyDescent="0.25">
      <c r="A44" s="23"/>
      <c r="B44" s="282"/>
      <c r="C44" s="282"/>
      <c r="D44" s="282"/>
      <c r="E44" s="282"/>
      <c r="F44" s="282"/>
      <c r="G44" s="282"/>
      <c r="H44" s="23"/>
      <c r="I44" s="282"/>
      <c r="J44" s="282"/>
      <c r="K44" s="282"/>
      <c r="L44" s="282"/>
      <c r="M44" s="282"/>
      <c r="N44" s="282"/>
      <c r="O44" s="282"/>
      <c r="P44" s="282"/>
      <c r="Q44" s="282"/>
      <c r="R44" s="282"/>
      <c r="S44" s="282"/>
      <c r="T44" s="282"/>
      <c r="U44" s="23"/>
      <c r="V44" s="291"/>
      <c r="W44" s="291"/>
      <c r="X44" s="291"/>
      <c r="Y44" s="23"/>
      <c r="Z44" s="23"/>
      <c r="AA44" s="23"/>
      <c r="AB44" s="23"/>
      <c r="AC44" s="292"/>
      <c r="AD44" s="292"/>
      <c r="AE44" s="292"/>
      <c r="AF44" s="292"/>
      <c r="AG44" s="292"/>
      <c r="AH44" s="292"/>
      <c r="AI44" s="292"/>
      <c r="AJ44" s="292"/>
      <c r="AK44" s="292"/>
      <c r="AL44" s="23"/>
      <c r="AM44" s="282"/>
      <c r="AN44" s="282"/>
      <c r="AO44" s="282"/>
      <c r="AP44" s="282"/>
      <c r="AQ44" s="282"/>
      <c r="AR44" s="282"/>
      <c r="AS44" s="23"/>
      <c r="AT44" s="291"/>
      <c r="AU44" s="291"/>
      <c r="AV44" s="291"/>
      <c r="AW44" s="23"/>
      <c r="AX44" s="291"/>
      <c r="AY44" s="291"/>
      <c r="AZ44" s="291"/>
      <c r="BA44" s="23"/>
      <c r="BB44" s="282"/>
      <c r="BC44" s="282"/>
      <c r="BD44" s="282"/>
      <c r="BE44" s="282"/>
      <c r="BF44" s="282"/>
      <c r="BG44" s="282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3"/>
      <c r="V45" s="291"/>
      <c r="W45" s="291"/>
      <c r="X45" s="291"/>
      <c r="Y45" s="23"/>
      <c r="Z45" s="23"/>
      <c r="AA45" s="23"/>
      <c r="AB45" s="23"/>
      <c r="AC45" s="293"/>
      <c r="AD45" s="294"/>
      <c r="AE45" s="294"/>
      <c r="AF45" s="294"/>
      <c r="AG45" s="294"/>
      <c r="AH45" s="294"/>
      <c r="AI45" s="294"/>
      <c r="AJ45" s="294"/>
      <c r="AK45" s="294"/>
      <c r="AL45" s="23"/>
      <c r="AM45" s="23"/>
      <c r="AN45" s="23"/>
      <c r="AO45" s="23"/>
      <c r="AP45" s="23"/>
      <c r="AQ45" s="23"/>
      <c r="AR45" s="23"/>
      <c r="AS45" s="23"/>
      <c r="AT45" s="291"/>
      <c r="AU45" s="291"/>
      <c r="AV45" s="291"/>
      <c r="AW45" s="23"/>
      <c r="AX45" s="291"/>
      <c r="AY45" s="291"/>
      <c r="AZ45" s="291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294"/>
      <c r="AD46" s="294"/>
      <c r="AE46" s="294"/>
      <c r="AF46" s="294"/>
      <c r="AG46" s="294"/>
      <c r="AH46" s="294"/>
      <c r="AI46" s="294"/>
      <c r="AJ46" s="294"/>
      <c r="AK46" s="294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294"/>
      <c r="AD47" s="294"/>
      <c r="AE47" s="294"/>
      <c r="AF47" s="294"/>
      <c r="AG47" s="294"/>
      <c r="AH47" s="294"/>
      <c r="AI47" s="294"/>
      <c r="AJ47" s="294"/>
      <c r="AK47" s="294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28" t="s">
        <v>118</v>
      </c>
      <c r="BJ47" s="329"/>
      <c r="BK47" s="329"/>
      <c r="BL47" s="329"/>
      <c r="BM47" s="329"/>
      <c r="BN47" s="329"/>
      <c r="BO47" s="329"/>
      <c r="BP47" s="329"/>
      <c r="BQ47" s="329"/>
      <c r="BR47" s="329"/>
      <c r="BS47" s="329"/>
      <c r="BT47" s="330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22"/>
      <c r="BK49" s="323"/>
      <c r="BL49" s="323"/>
      <c r="BM49" s="323"/>
      <c r="BN49" s="323"/>
      <c r="BO49" s="324"/>
      <c r="BP49" s="60"/>
      <c r="BQ49" s="331"/>
      <c r="BR49" s="331"/>
      <c r="BS49" s="331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25" t="s">
        <v>52</v>
      </c>
      <c r="BK50" s="326"/>
      <c r="BL50" s="326"/>
      <c r="BM50" s="326"/>
      <c r="BN50" s="326"/>
      <c r="BO50" s="327"/>
      <c r="BP50" s="60"/>
      <c r="BQ50" s="332"/>
      <c r="BR50" s="332"/>
      <c r="BS50" s="332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765">BJ54-BK54</f>
        <v>-709.00054269733346</v>
      </c>
      <c r="BM54" s="253">
        <v>3323.3180000000002</v>
      </c>
      <c r="BN54" s="21">
        <v>3352.8927140551687</v>
      </c>
      <c r="BO54" s="220">
        <f t="shared" ref="BO54:BO65" si="766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765"/>
        <v>-697.95352329832804</v>
      </c>
      <c r="BM55" s="253">
        <v>2996.2914576344101</v>
      </c>
      <c r="BN55" s="21">
        <v>3103.0593240260428</v>
      </c>
      <c r="BO55" s="220">
        <f t="shared" si="766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765"/>
        <v>-750.13806617421142</v>
      </c>
      <c r="BM56" s="253">
        <v>3369.9969999999998</v>
      </c>
      <c r="BN56" s="21">
        <v>3503.9933612680038</v>
      </c>
      <c r="BO56" s="220">
        <f t="shared" si="766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765"/>
        <v>-804.14868121166728</v>
      </c>
      <c r="BM57" s="254">
        <v>3411.3465376344102</v>
      </c>
      <c r="BN57" s="21">
        <v>3307.1620041619899</v>
      </c>
      <c r="BO57" s="220">
        <f t="shared" si="766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/>
      <c r="BK58" s="21">
        <v>4530.8850726316477</v>
      </c>
      <c r="BL58" s="92">
        <f t="shared" si="765"/>
        <v>-4530.8850726316477</v>
      </c>
      <c r="BM58" s="254"/>
      <c r="BN58" s="21">
        <v>3325.1405241232474</v>
      </c>
      <c r="BO58" s="220">
        <f t="shared" si="766"/>
        <v>-3325.1405241232474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/>
      <c r="BK59" s="21">
        <v>4283.0861951820316</v>
      </c>
      <c r="BL59" s="92">
        <f t="shared" si="765"/>
        <v>-4283.0861951820316</v>
      </c>
      <c r="BM59" s="270"/>
      <c r="BN59" s="21">
        <v>3129.7852570267542</v>
      </c>
      <c r="BO59" s="220">
        <f t="shared" si="766"/>
        <v>-3129.7852570267542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765"/>
        <v>-4328.4751433553638</v>
      </c>
      <c r="BM60" s="254"/>
      <c r="BN60" s="21">
        <v>3147.5039614155517</v>
      </c>
      <c r="BO60" s="220">
        <f t="shared" si="766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765"/>
        <v>-4230.6362001414072</v>
      </c>
      <c r="BM61" s="254"/>
      <c r="BN61" s="21">
        <v>3062.6357872950184</v>
      </c>
      <c r="BO61" s="220">
        <f t="shared" si="766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765"/>
        <v>-4885.6218678638943</v>
      </c>
      <c r="BM62" s="254"/>
      <c r="BN62" s="21">
        <v>3157.1791464073208</v>
      </c>
      <c r="BO62" s="220">
        <f t="shared" si="766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765"/>
        <v>-6364.0145735796496</v>
      </c>
      <c r="BM63" s="254"/>
      <c r="BN63" s="21">
        <v>3635.166438605439</v>
      </c>
      <c r="BO63" s="220">
        <f t="shared" si="766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765"/>
        <v>-6442.0657546335988</v>
      </c>
      <c r="BM64" s="254"/>
      <c r="BN64" s="21">
        <v>3592.3211179648733</v>
      </c>
      <c r="BO64" s="220">
        <f t="shared" si="766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765"/>
        <v>-6359.5018162868801</v>
      </c>
      <c r="BM65" s="254"/>
      <c r="BN65" s="21">
        <v>3604.9264366143657</v>
      </c>
      <c r="BO65" s="220">
        <f t="shared" si="766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AX5:AZ5"/>
    <mergeCell ref="Z5:AB5"/>
    <mergeCell ref="AX4:AZ4"/>
    <mergeCell ref="Z4:AB4"/>
    <mergeCell ref="BB5:BG5"/>
    <mergeCell ref="AT5:AV5"/>
    <mergeCell ref="AC5:AK5"/>
    <mergeCell ref="AT4:AV4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AT6:AV6"/>
    <mergeCell ref="I42:N45"/>
    <mergeCell ref="I4:T4"/>
    <mergeCell ref="I5:T5"/>
    <mergeCell ref="I6:T6"/>
    <mergeCell ref="I7:T7"/>
    <mergeCell ref="O8:T8"/>
    <mergeCell ref="O42:T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Abril 2021</v>
      </c>
      <c r="E1" s="239"/>
      <c r="F1" s="239"/>
      <c r="G1" s="413" t="s">
        <v>88</v>
      </c>
      <c r="H1" s="414"/>
      <c r="I1" s="414"/>
      <c r="J1" s="414"/>
      <c r="K1" s="414"/>
      <c r="L1" s="18" t="s">
        <v>54</v>
      </c>
      <c r="N1" s="165"/>
      <c r="O1" s="166"/>
      <c r="P1" s="166"/>
      <c r="Q1" s="167" t="str">
        <f>D1</f>
        <v>Abril 2021</v>
      </c>
      <c r="R1" s="166"/>
      <c r="S1" s="415" t="s">
        <v>89</v>
      </c>
      <c r="T1" s="416"/>
      <c r="U1" s="416"/>
      <c r="V1" s="416"/>
      <c r="W1" s="416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607.41999999999996</v>
      </c>
      <c r="C3" s="126" t="s">
        <v>65</v>
      </c>
      <c r="D3" s="126">
        <f>Prodiarias!V11</f>
        <v>166.10766699999999</v>
      </c>
      <c r="E3" s="126">
        <f>Prodiarias!AC11</f>
        <v>302.02</v>
      </c>
      <c r="F3" s="126">
        <f>Prodiarias!AM11</f>
        <v>143.28</v>
      </c>
      <c r="G3" s="126">
        <f>Prodiarias!AT11</f>
        <v>610.65352202257918</v>
      </c>
      <c r="H3" s="126">
        <f>Prodiarias!AX11</f>
        <v>422.36603593576092</v>
      </c>
      <c r="I3" s="126">
        <f>Prodiarias!BB11</f>
        <v>7.8056924789314683</v>
      </c>
      <c r="J3" s="126">
        <f>SUM(B3:I3)</f>
        <v>2259.6529174372718</v>
      </c>
      <c r="K3" s="242">
        <f>J3*6.28</f>
        <v>14190.620321506067</v>
      </c>
      <c r="N3" s="125">
        <v>1</v>
      </c>
      <c r="O3" s="126">
        <f>B3*0.8</f>
        <v>485.93599999999998</v>
      </c>
      <c r="P3" s="126" t="s">
        <v>65</v>
      </c>
      <c r="Q3" s="126">
        <f t="shared" ref="Q3:Q33" si="0">D3</f>
        <v>166.10766699999999</v>
      </c>
      <c r="R3" s="126">
        <f t="shared" ref="R3:R33" si="1">E3*0.8</f>
        <v>241.61599999999999</v>
      </c>
      <c r="S3" s="126">
        <f t="shared" ref="S3:S33" si="2">F3*0.8</f>
        <v>114.62400000000001</v>
      </c>
      <c r="T3" s="126">
        <f t="shared" ref="T3:T33" si="3">G3</f>
        <v>610.65352202257918</v>
      </c>
      <c r="U3" s="126">
        <f t="shared" ref="U3:U33" si="4">H3</f>
        <v>422.36603593576092</v>
      </c>
      <c r="V3" s="127">
        <f t="shared" ref="V3:V33" si="5">I3*0.35</f>
        <v>2.7319923676260136</v>
      </c>
      <c r="W3" s="128">
        <f t="shared" ref="W3:W33" si="6">SUM(O3:V3)</f>
        <v>2044.035217325966</v>
      </c>
      <c r="X3" s="138">
        <f>W3*6.28</f>
        <v>12836.541164807068</v>
      </c>
    </row>
    <row r="4" spans="1:24" ht="14.15" customHeight="1" x14ac:dyDescent="0.2">
      <c r="A4" s="135">
        <v>2</v>
      </c>
      <c r="B4" s="126">
        <f>Prodiarias!B12</f>
        <v>573.42999999999995</v>
      </c>
      <c r="C4" s="126" t="s">
        <v>65</v>
      </c>
      <c r="D4" s="126">
        <f>Prodiarias!V12</f>
        <v>165.8</v>
      </c>
      <c r="E4" s="126">
        <f>Prodiarias!AC12</f>
        <v>294.02</v>
      </c>
      <c r="F4" s="126">
        <f>Prodiarias!AM12</f>
        <v>118.84</v>
      </c>
      <c r="G4" s="126">
        <f>Prodiarias!AT12</f>
        <v>659.94752742884407</v>
      </c>
      <c r="H4" s="126">
        <f>Prodiarias!AX12</f>
        <v>420.28303386865957</v>
      </c>
      <c r="I4" s="126">
        <f>Prodiarias!BB12</f>
        <v>10.042932103673079</v>
      </c>
      <c r="J4" s="126">
        <f t="shared" ref="J4" si="7">SUM(B4:I4)</f>
        <v>2242.3634934011766</v>
      </c>
      <c r="K4" s="242">
        <f t="shared" ref="K4" si="8">J4*6.28</f>
        <v>14082.04273855939</v>
      </c>
      <c r="N4" s="125">
        <v>2</v>
      </c>
      <c r="O4" s="126">
        <f t="shared" ref="O4:O32" si="9">B4*0.8</f>
        <v>458.74399999999997</v>
      </c>
      <c r="P4" s="126" t="s">
        <v>65</v>
      </c>
      <c r="Q4" s="126">
        <f t="shared" si="0"/>
        <v>165.8</v>
      </c>
      <c r="R4" s="126">
        <f t="shared" si="1"/>
        <v>235.21600000000001</v>
      </c>
      <c r="S4" s="126">
        <f t="shared" si="2"/>
        <v>95.072000000000003</v>
      </c>
      <c r="T4" s="126">
        <f t="shared" si="3"/>
        <v>659.94752742884407</v>
      </c>
      <c r="U4" s="126">
        <f t="shared" si="4"/>
        <v>420.28303386865957</v>
      </c>
      <c r="V4" s="127">
        <f t="shared" si="5"/>
        <v>3.5150262362855775</v>
      </c>
      <c r="W4" s="128">
        <f t="shared" si="6"/>
        <v>2038.5775875337893</v>
      </c>
      <c r="X4" s="138">
        <f t="shared" ref="X4:X32" si="10">W4*6.28</f>
        <v>12802.267249712197</v>
      </c>
    </row>
    <row r="5" spans="1:24" ht="14.15" customHeight="1" x14ac:dyDescent="0.2">
      <c r="A5" s="135">
        <v>3</v>
      </c>
      <c r="B5" s="126">
        <f>Prodiarias!B13</f>
        <v>578.64</v>
      </c>
      <c r="C5" s="126" t="s">
        <v>65</v>
      </c>
      <c r="D5" s="126">
        <f>Prodiarias!V13</f>
        <v>165.5</v>
      </c>
      <c r="E5" s="126">
        <f>Prodiarias!AC13</f>
        <v>294.01</v>
      </c>
      <c r="F5" s="126">
        <f>Prodiarias!AM13</f>
        <v>114.92</v>
      </c>
      <c r="G5" s="126">
        <f>Prodiarias!AT13</f>
        <v>656.46048656384164</v>
      </c>
      <c r="H5" s="126">
        <f>Prodiarias!AX13</f>
        <v>422.03688980760057</v>
      </c>
      <c r="I5" s="126">
        <f>Prodiarias!BB13</f>
        <v>7.68961679122277</v>
      </c>
      <c r="J5" s="126">
        <f t="shared" ref="J5:J33" si="11">SUM(B5:I5)</f>
        <v>2239.2569931626649</v>
      </c>
      <c r="K5" s="242">
        <f t="shared" ref="K5:K33" si="12">J5*6.28</f>
        <v>14062.533917061537</v>
      </c>
      <c r="N5" s="125">
        <v>3</v>
      </c>
      <c r="O5" s="126">
        <f t="shared" si="9"/>
        <v>462.91200000000003</v>
      </c>
      <c r="P5" s="126" t="s">
        <v>65</v>
      </c>
      <c r="Q5" s="126">
        <f t="shared" si="0"/>
        <v>165.5</v>
      </c>
      <c r="R5" s="126">
        <f t="shared" si="1"/>
        <v>235.208</v>
      </c>
      <c r="S5" s="126">
        <f t="shared" si="2"/>
        <v>91.936000000000007</v>
      </c>
      <c r="T5" s="126">
        <f t="shared" si="3"/>
        <v>656.46048656384164</v>
      </c>
      <c r="U5" s="126">
        <f t="shared" si="4"/>
        <v>422.03688980760057</v>
      </c>
      <c r="V5" s="127">
        <f t="shared" si="5"/>
        <v>2.6913658769279691</v>
      </c>
      <c r="W5" s="128">
        <f t="shared" si="6"/>
        <v>2036.7447422483701</v>
      </c>
      <c r="X5" s="138">
        <f t="shared" si="10"/>
        <v>12790.756981319764</v>
      </c>
    </row>
    <row r="6" spans="1:24" ht="14.15" customHeight="1" x14ac:dyDescent="0.2">
      <c r="A6" s="135">
        <v>4</v>
      </c>
      <c r="B6" s="126">
        <f>Prodiarias!B14</f>
        <v>611.47</v>
      </c>
      <c r="C6" s="126" t="s">
        <v>65</v>
      </c>
      <c r="D6" s="126">
        <f>Prodiarias!V14</f>
        <v>165.3</v>
      </c>
      <c r="E6" s="126">
        <f>Prodiarias!AC14</f>
        <v>294.27999999999997</v>
      </c>
      <c r="F6" s="126">
        <f>Prodiarias!AM14</f>
        <v>131.15</v>
      </c>
      <c r="G6" s="126">
        <f>Prodiarias!AT14</f>
        <v>656.25536651295909</v>
      </c>
      <c r="H6" s="126">
        <f>Prodiarias!AX14</f>
        <v>421.70138336778501</v>
      </c>
      <c r="I6" s="126">
        <f>Prodiarias!BB14</f>
        <v>7.6832564795674996</v>
      </c>
      <c r="J6" s="126">
        <f t="shared" si="11"/>
        <v>2287.8400063603121</v>
      </c>
      <c r="K6" s="242">
        <f t="shared" si="12"/>
        <v>14367.635239942761</v>
      </c>
      <c r="N6" s="125">
        <v>4</v>
      </c>
      <c r="O6" s="126">
        <f t="shared" si="9"/>
        <v>489.17600000000004</v>
      </c>
      <c r="P6" s="126" t="s">
        <v>65</v>
      </c>
      <c r="Q6" s="126">
        <f t="shared" si="0"/>
        <v>165.3</v>
      </c>
      <c r="R6" s="126">
        <f t="shared" si="1"/>
        <v>235.42399999999998</v>
      </c>
      <c r="S6" s="126">
        <f t="shared" si="2"/>
        <v>104.92000000000002</v>
      </c>
      <c r="T6" s="126">
        <f t="shared" si="3"/>
        <v>656.25536651295909</v>
      </c>
      <c r="U6" s="126">
        <f t="shared" si="4"/>
        <v>421.70138336778501</v>
      </c>
      <c r="V6" s="127">
        <f t="shared" si="5"/>
        <v>2.6891397678486246</v>
      </c>
      <c r="W6" s="128">
        <f t="shared" si="6"/>
        <v>2075.465889648593</v>
      </c>
      <c r="X6" s="138">
        <f t="shared" si="10"/>
        <v>13033.925786993164</v>
      </c>
    </row>
    <row r="7" spans="1:24" ht="14.15" customHeight="1" x14ac:dyDescent="0.2">
      <c r="A7" s="135">
        <v>5</v>
      </c>
      <c r="B7" s="126">
        <f>Prodiarias!B15</f>
        <v>600.24</v>
      </c>
      <c r="C7" s="126" t="s">
        <v>65</v>
      </c>
      <c r="D7" s="126">
        <f>Prodiarias!V15</f>
        <v>160.6</v>
      </c>
      <c r="E7" s="126">
        <f>Prodiarias!AC15</f>
        <v>296.19</v>
      </c>
      <c r="F7" s="126">
        <f>Prodiarias!AM15</f>
        <v>124.61</v>
      </c>
      <c r="G7" s="126">
        <f>Prodiarias!AT15</f>
        <v>654.14851327715053</v>
      </c>
      <c r="H7" s="126">
        <f>Prodiarias!AX15</f>
        <v>421.23072030529494</v>
      </c>
      <c r="I7" s="126">
        <f>Prodiarias!BB15</f>
        <v>8.5721100333916365</v>
      </c>
      <c r="J7" s="126">
        <f t="shared" si="11"/>
        <v>2265.5913436158371</v>
      </c>
      <c r="K7" s="242">
        <f t="shared" si="12"/>
        <v>14227.913637907457</v>
      </c>
      <c r="N7" s="125">
        <v>5</v>
      </c>
      <c r="O7" s="126">
        <f t="shared" si="9"/>
        <v>480.19200000000001</v>
      </c>
      <c r="P7" s="126" t="s">
        <v>65</v>
      </c>
      <c r="Q7" s="126">
        <f t="shared" si="0"/>
        <v>160.6</v>
      </c>
      <c r="R7" s="126">
        <f t="shared" si="1"/>
        <v>236.952</v>
      </c>
      <c r="S7" s="126">
        <f t="shared" si="2"/>
        <v>99.688000000000002</v>
      </c>
      <c r="T7" s="126">
        <f t="shared" si="3"/>
        <v>654.14851327715053</v>
      </c>
      <c r="U7" s="126">
        <f t="shared" si="4"/>
        <v>421.23072030529494</v>
      </c>
      <c r="V7" s="127">
        <f t="shared" si="5"/>
        <v>3.0002385116870727</v>
      </c>
      <c r="W7" s="128">
        <f t="shared" si="6"/>
        <v>2055.811472094133</v>
      </c>
      <c r="X7" s="138">
        <f t="shared" si="10"/>
        <v>12910.496044751157</v>
      </c>
    </row>
    <row r="8" spans="1:24" ht="14.15" customHeight="1" x14ac:dyDescent="0.2">
      <c r="A8" s="135">
        <v>6</v>
      </c>
      <c r="B8" s="126">
        <f>Prodiarias!B16</f>
        <v>605.32000000000005</v>
      </c>
      <c r="C8" s="126" t="s">
        <v>65</v>
      </c>
      <c r="D8" s="126">
        <f>Prodiarias!V16</f>
        <v>163</v>
      </c>
      <c r="E8" s="126">
        <f>Prodiarias!AC16</f>
        <v>290.02</v>
      </c>
      <c r="F8" s="126">
        <f>Prodiarias!AM16</f>
        <v>123.03</v>
      </c>
      <c r="G8" s="126">
        <f>Prodiarias!AT16</f>
        <v>652.51709333757367</v>
      </c>
      <c r="H8" s="126">
        <f>Prodiarias!AX16</f>
        <v>420.91270472253143</v>
      </c>
      <c r="I8" s="126">
        <f>Prodiarias!BB16</f>
        <v>9.888694546032756</v>
      </c>
      <c r="J8" s="126">
        <f t="shared" si="11"/>
        <v>2264.688492606138</v>
      </c>
      <c r="K8" s="242">
        <f t="shared" si="12"/>
        <v>14222.243733566547</v>
      </c>
      <c r="N8" s="125">
        <v>6</v>
      </c>
      <c r="O8" s="126">
        <f t="shared" si="9"/>
        <v>484.25600000000009</v>
      </c>
      <c r="P8" s="126" t="s">
        <v>65</v>
      </c>
      <c r="Q8" s="126">
        <f t="shared" si="0"/>
        <v>163</v>
      </c>
      <c r="R8" s="126">
        <f t="shared" si="1"/>
        <v>232.01599999999999</v>
      </c>
      <c r="S8" s="126">
        <f t="shared" si="2"/>
        <v>98.424000000000007</v>
      </c>
      <c r="T8" s="126">
        <f t="shared" si="3"/>
        <v>652.51709333757367</v>
      </c>
      <c r="U8" s="126">
        <f t="shared" si="4"/>
        <v>420.91270472253143</v>
      </c>
      <c r="V8" s="127">
        <f t="shared" si="5"/>
        <v>3.4610430911114642</v>
      </c>
      <c r="W8" s="128">
        <f t="shared" si="6"/>
        <v>2054.586841151217</v>
      </c>
      <c r="X8" s="138">
        <f t="shared" si="10"/>
        <v>12902.805362429643</v>
      </c>
    </row>
    <row r="9" spans="1:24" ht="14.15" customHeight="1" x14ac:dyDescent="0.2">
      <c r="A9" s="135">
        <v>7</v>
      </c>
      <c r="B9" s="126">
        <f>Prodiarias!B17</f>
        <v>581.88</v>
      </c>
      <c r="C9" s="126" t="s">
        <v>65</v>
      </c>
      <c r="D9" s="126">
        <f>Prodiarias!V17</f>
        <v>162.9</v>
      </c>
      <c r="E9" s="126">
        <f>Prodiarias!AC17</f>
        <v>288.23</v>
      </c>
      <c r="F9" s="126">
        <f>Prodiarias!AM17</f>
        <v>130.91</v>
      </c>
      <c r="G9" s="126">
        <f>Prodiarias!AT17</f>
        <v>651.05422165686127</v>
      </c>
      <c r="H9" s="126">
        <f>Prodiarias!AX17</f>
        <v>420.26713308952139</v>
      </c>
      <c r="I9" s="126">
        <f>Prodiarias!BB17</f>
        <v>8.9410081093973606</v>
      </c>
      <c r="J9" s="126">
        <f t="shared" si="11"/>
        <v>2244.1823628557804</v>
      </c>
      <c r="K9" s="242">
        <f t="shared" si="12"/>
        <v>14093.465238734301</v>
      </c>
      <c r="N9" s="125">
        <v>7</v>
      </c>
      <c r="O9" s="126">
        <f t="shared" si="9"/>
        <v>465.50400000000002</v>
      </c>
      <c r="P9" s="126" t="s">
        <v>65</v>
      </c>
      <c r="Q9" s="126">
        <f t="shared" si="0"/>
        <v>162.9</v>
      </c>
      <c r="R9" s="126">
        <f t="shared" si="1"/>
        <v>230.58400000000003</v>
      </c>
      <c r="S9" s="126">
        <f t="shared" si="2"/>
        <v>104.72800000000001</v>
      </c>
      <c r="T9" s="126">
        <f t="shared" si="3"/>
        <v>651.05422165686127</v>
      </c>
      <c r="U9" s="126">
        <f t="shared" si="4"/>
        <v>420.26713308952139</v>
      </c>
      <c r="V9" s="127">
        <f t="shared" si="5"/>
        <v>3.1293528382890758</v>
      </c>
      <c r="W9" s="128">
        <f t="shared" si="6"/>
        <v>2038.1667075846719</v>
      </c>
      <c r="X9" s="138">
        <f t="shared" si="10"/>
        <v>12799.68692363174</v>
      </c>
    </row>
    <row r="10" spans="1:24" ht="14.15" customHeight="1" x14ac:dyDescent="0.2">
      <c r="A10" s="135">
        <v>8</v>
      </c>
      <c r="B10" s="126">
        <f>Prodiarias!B18</f>
        <v>538.58000000000004</v>
      </c>
      <c r="C10" s="126" t="s">
        <v>65</v>
      </c>
      <c r="D10" s="126">
        <f>Prodiarias!V18</f>
        <v>171.2</v>
      </c>
      <c r="E10" s="126">
        <f>Prodiarias!AC18</f>
        <v>291.47000000000003</v>
      </c>
      <c r="F10" s="126">
        <f>Prodiarias!AM18</f>
        <v>109.1</v>
      </c>
      <c r="G10" s="126">
        <f>Prodiarias!AT18</f>
        <v>630.34504690729841</v>
      </c>
      <c r="H10" s="126">
        <f>Prodiarias!AX18</f>
        <v>420.11607568770876</v>
      </c>
      <c r="I10" s="126">
        <f>Prodiarias!BB18</f>
        <v>7.9440292574336144</v>
      </c>
      <c r="J10" s="126">
        <f t="shared" si="11"/>
        <v>2168.7551518524406</v>
      </c>
      <c r="K10" s="242">
        <f t="shared" si="12"/>
        <v>13619.782353633327</v>
      </c>
      <c r="N10" s="125">
        <v>8</v>
      </c>
      <c r="O10" s="126">
        <f t="shared" si="9"/>
        <v>430.86400000000003</v>
      </c>
      <c r="P10" s="126" t="s">
        <v>65</v>
      </c>
      <c r="Q10" s="126">
        <f t="shared" si="0"/>
        <v>171.2</v>
      </c>
      <c r="R10" s="126">
        <f t="shared" si="1"/>
        <v>233.17600000000004</v>
      </c>
      <c r="S10" s="126">
        <f t="shared" si="2"/>
        <v>87.28</v>
      </c>
      <c r="T10" s="126">
        <f t="shared" si="3"/>
        <v>630.34504690729841</v>
      </c>
      <c r="U10" s="126">
        <f t="shared" si="4"/>
        <v>420.11607568770876</v>
      </c>
      <c r="V10" s="127">
        <f t="shared" si="5"/>
        <v>2.780410240101765</v>
      </c>
      <c r="W10" s="128">
        <f t="shared" si="6"/>
        <v>1975.7615328351092</v>
      </c>
      <c r="X10" s="138">
        <f t="shared" si="10"/>
        <v>12407.782426204487</v>
      </c>
    </row>
    <row r="11" spans="1:24" ht="14.15" customHeight="1" x14ac:dyDescent="0.2">
      <c r="A11" s="135">
        <v>9</v>
      </c>
      <c r="B11" s="126">
        <f>Prodiarias!B19</f>
        <v>547.46</v>
      </c>
      <c r="C11" s="126" t="s">
        <v>65</v>
      </c>
      <c r="D11" s="126">
        <f>Prodiarias!V19</f>
        <v>171.4</v>
      </c>
      <c r="E11" s="126">
        <f>Prodiarias!AC19</f>
        <v>299.83999999999997</v>
      </c>
      <c r="F11" s="126">
        <f>Prodiarias!AM19</f>
        <v>113.19</v>
      </c>
      <c r="G11" s="126">
        <f>Prodiarias!AT19</f>
        <v>650.37207823183337</v>
      </c>
      <c r="H11" s="126">
        <f>Prodiarias!AX19</f>
        <v>419.80601049451423</v>
      </c>
      <c r="I11" s="126">
        <f>Prodiarias!BB19</f>
        <v>10.325965972332645</v>
      </c>
      <c r="J11" s="126">
        <f t="shared" si="11"/>
        <v>2212.3940546986805</v>
      </c>
      <c r="K11" s="242">
        <f t="shared" si="12"/>
        <v>13893.834663507714</v>
      </c>
      <c r="N11" s="125">
        <v>9</v>
      </c>
      <c r="O11" s="126">
        <f t="shared" si="9"/>
        <v>437.96800000000007</v>
      </c>
      <c r="P11" s="126" t="s">
        <v>65</v>
      </c>
      <c r="Q11" s="126">
        <f t="shared" si="0"/>
        <v>171.4</v>
      </c>
      <c r="R11" s="126">
        <f t="shared" si="1"/>
        <v>239.87199999999999</v>
      </c>
      <c r="S11" s="126">
        <f t="shared" si="2"/>
        <v>90.552000000000007</v>
      </c>
      <c r="T11" s="126">
        <f t="shared" si="3"/>
        <v>650.37207823183337</v>
      </c>
      <c r="U11" s="126">
        <f t="shared" si="4"/>
        <v>419.80601049451423</v>
      </c>
      <c r="V11" s="127">
        <f t="shared" si="5"/>
        <v>3.6140880903164252</v>
      </c>
      <c r="W11" s="128">
        <f t="shared" si="6"/>
        <v>2013.584176816664</v>
      </c>
      <c r="X11" s="138">
        <f t="shared" si="10"/>
        <v>12645.30863040865</v>
      </c>
    </row>
    <row r="12" spans="1:24" ht="14.15" customHeight="1" x14ac:dyDescent="0.2">
      <c r="A12" s="135">
        <v>10</v>
      </c>
      <c r="B12" s="126">
        <f>Prodiarias!B20</f>
        <v>648.19000000000005</v>
      </c>
      <c r="C12" s="126" t="s">
        <v>65</v>
      </c>
      <c r="D12" s="126">
        <f>Prodiarias!V20</f>
        <v>171.3</v>
      </c>
      <c r="E12" s="126">
        <f>Prodiarias!AC20</f>
        <v>295.45</v>
      </c>
      <c r="F12" s="126">
        <f>Prodiarias!AM20</f>
        <v>135.19</v>
      </c>
      <c r="G12" s="126">
        <f>Prodiarias!AT20</f>
        <v>648.86468436953419</v>
      </c>
      <c r="H12" s="126">
        <f>Prodiarias!AX20</f>
        <v>419.48481475592303</v>
      </c>
      <c r="I12" s="126">
        <f>Prodiarias!BB20</f>
        <v>9.8680235331531261</v>
      </c>
      <c r="J12" s="126">
        <f t="shared" si="11"/>
        <v>2328.3475226586106</v>
      </c>
      <c r="K12" s="242">
        <f t="shared" si="12"/>
        <v>14622.022442296075</v>
      </c>
      <c r="N12" s="125">
        <v>10</v>
      </c>
      <c r="O12" s="126">
        <f t="shared" si="9"/>
        <v>518.55200000000002</v>
      </c>
      <c r="P12" s="126" t="s">
        <v>65</v>
      </c>
      <c r="Q12" s="126">
        <f t="shared" si="0"/>
        <v>171.3</v>
      </c>
      <c r="R12" s="126">
        <f t="shared" si="1"/>
        <v>236.36</v>
      </c>
      <c r="S12" s="126">
        <f t="shared" si="2"/>
        <v>108.152</v>
      </c>
      <c r="T12" s="126">
        <f t="shared" si="3"/>
        <v>648.86468436953419</v>
      </c>
      <c r="U12" s="126">
        <f t="shared" si="4"/>
        <v>419.48481475592303</v>
      </c>
      <c r="V12" s="127">
        <f t="shared" si="5"/>
        <v>3.453808236603594</v>
      </c>
      <c r="W12" s="128">
        <f t="shared" si="6"/>
        <v>2106.1673073620605</v>
      </c>
      <c r="X12" s="138">
        <f t="shared" si="10"/>
        <v>13226.73069023374</v>
      </c>
    </row>
    <row r="13" spans="1:24" ht="14.15" customHeight="1" x14ac:dyDescent="0.2">
      <c r="A13" s="135">
        <v>11</v>
      </c>
      <c r="B13" s="126">
        <f>Prodiarias!B21</f>
        <v>655.30999999999995</v>
      </c>
      <c r="C13" s="126" t="s">
        <v>65</v>
      </c>
      <c r="D13" s="126">
        <f>Prodiarias!V21</f>
        <v>171.5</v>
      </c>
      <c r="E13" s="126">
        <f>Prodiarias!AC21</f>
        <v>295.45</v>
      </c>
      <c r="F13" s="126">
        <f>Prodiarias!AM21</f>
        <v>126.76</v>
      </c>
      <c r="G13" s="126">
        <f>Prodiarias!AT21</f>
        <v>649.90459532517093</v>
      </c>
      <c r="H13" s="126">
        <f>Prodiarias!AX21</f>
        <v>418.84242327874068</v>
      </c>
      <c r="I13" s="126">
        <f>Prodiarias!BB21</f>
        <v>10.033391636190174</v>
      </c>
      <c r="J13" s="126">
        <f t="shared" si="11"/>
        <v>2327.8004102401019</v>
      </c>
      <c r="K13" s="242">
        <f t="shared" si="12"/>
        <v>14618.58657630784</v>
      </c>
      <c r="N13" s="125">
        <v>11</v>
      </c>
      <c r="O13" s="126">
        <f t="shared" si="9"/>
        <v>524.24799999999993</v>
      </c>
      <c r="P13" s="126" t="s">
        <v>65</v>
      </c>
      <c r="Q13" s="126">
        <f t="shared" si="0"/>
        <v>171.5</v>
      </c>
      <c r="R13" s="126">
        <f t="shared" si="1"/>
        <v>236.36</v>
      </c>
      <c r="S13" s="126">
        <f t="shared" si="2"/>
        <v>101.40800000000002</v>
      </c>
      <c r="T13" s="126">
        <f t="shared" si="3"/>
        <v>649.90459532517093</v>
      </c>
      <c r="U13" s="126">
        <f t="shared" si="4"/>
        <v>418.84242327874068</v>
      </c>
      <c r="V13" s="127">
        <f t="shared" si="5"/>
        <v>3.5116870726665605</v>
      </c>
      <c r="W13" s="128">
        <f t="shared" si="6"/>
        <v>2105.7747056765784</v>
      </c>
      <c r="X13" s="138">
        <f t="shared" si="10"/>
        <v>13224.265151648913</v>
      </c>
    </row>
    <row r="14" spans="1:24" ht="14.15" customHeight="1" x14ac:dyDescent="0.2">
      <c r="A14" s="135">
        <v>12</v>
      </c>
      <c r="B14" s="126">
        <f>Prodiarias!B22</f>
        <v>606.36</v>
      </c>
      <c r="C14" s="126" t="s">
        <v>65</v>
      </c>
      <c r="D14" s="126">
        <f>Prodiarias!V22</f>
        <v>170.1</v>
      </c>
      <c r="E14" s="126">
        <f>Prodiarias!AC22</f>
        <v>307.85000000000002</v>
      </c>
      <c r="F14" s="126">
        <f>Prodiarias!AM22</f>
        <v>124.2</v>
      </c>
      <c r="G14" s="126">
        <f>Prodiarias!AT22</f>
        <v>650.49769438702504</v>
      </c>
      <c r="H14" s="126">
        <f>Prodiarias!AX22</f>
        <v>418.69454603275562</v>
      </c>
      <c r="I14" s="126">
        <f>Prodiarias!BB22</f>
        <v>9.6962951184608048</v>
      </c>
      <c r="J14" s="126">
        <f t="shared" si="11"/>
        <v>2287.3985355382415</v>
      </c>
      <c r="K14" s="242">
        <f t="shared" si="12"/>
        <v>14364.862803180156</v>
      </c>
      <c r="N14" s="125">
        <v>12</v>
      </c>
      <c r="O14" s="126">
        <f t="shared" si="9"/>
        <v>485.08800000000002</v>
      </c>
      <c r="P14" s="126" t="s">
        <v>65</v>
      </c>
      <c r="Q14" s="126">
        <f t="shared" si="0"/>
        <v>170.1</v>
      </c>
      <c r="R14" s="126">
        <f t="shared" si="1"/>
        <v>246.28000000000003</v>
      </c>
      <c r="S14" s="126">
        <f t="shared" si="2"/>
        <v>99.360000000000014</v>
      </c>
      <c r="T14" s="126">
        <f t="shared" si="3"/>
        <v>650.49769438702504</v>
      </c>
      <c r="U14" s="126">
        <f t="shared" si="4"/>
        <v>418.69454603275562</v>
      </c>
      <c r="V14" s="127">
        <f t="shared" si="5"/>
        <v>3.3937032914612817</v>
      </c>
      <c r="W14" s="128">
        <f t="shared" si="6"/>
        <v>2073.4139437112422</v>
      </c>
      <c r="X14" s="138">
        <f t="shared" si="10"/>
        <v>13021.039566506601</v>
      </c>
    </row>
    <row r="15" spans="1:24" ht="14.15" customHeight="1" x14ac:dyDescent="0.2">
      <c r="A15" s="135">
        <v>13</v>
      </c>
      <c r="B15" s="126">
        <f>Prodiarias!B23</f>
        <v>630.79999999999995</v>
      </c>
      <c r="C15" s="126" t="s">
        <v>65</v>
      </c>
      <c r="D15" s="126">
        <f>Prodiarias!V23</f>
        <v>169.8</v>
      </c>
      <c r="E15" s="126">
        <f>Prodiarias!AC23</f>
        <v>303.45</v>
      </c>
      <c r="F15" s="126">
        <f>Prodiarias!AM23</f>
        <v>129.63999999999999</v>
      </c>
      <c r="G15" s="126">
        <f>Prodiarias!AT23</f>
        <v>648.90761647320721</v>
      </c>
      <c r="H15" s="126">
        <f>Prodiarias!AX23</f>
        <v>418.7279376689458</v>
      </c>
      <c r="I15" s="126">
        <f>Prodiarias!BB23</f>
        <v>7.8740658292256329</v>
      </c>
      <c r="J15" s="126">
        <f t="shared" si="11"/>
        <v>2309.199619971379</v>
      </c>
      <c r="K15" s="242">
        <f t="shared" si="12"/>
        <v>14501.773613420261</v>
      </c>
      <c r="N15" s="125">
        <v>13</v>
      </c>
      <c r="O15" s="126">
        <f t="shared" si="9"/>
        <v>504.64</v>
      </c>
      <c r="P15" s="126" t="s">
        <v>65</v>
      </c>
      <c r="Q15" s="126">
        <f t="shared" si="0"/>
        <v>169.8</v>
      </c>
      <c r="R15" s="126">
        <f t="shared" si="1"/>
        <v>242.76</v>
      </c>
      <c r="S15" s="126">
        <f t="shared" si="2"/>
        <v>103.71199999999999</v>
      </c>
      <c r="T15" s="126">
        <f t="shared" si="3"/>
        <v>648.90761647320721</v>
      </c>
      <c r="U15" s="126">
        <f t="shared" si="4"/>
        <v>418.7279376689458</v>
      </c>
      <c r="V15" s="127">
        <f t="shared" si="5"/>
        <v>2.7559230402289714</v>
      </c>
      <c r="W15" s="128">
        <f t="shared" si="6"/>
        <v>2091.3034771823818</v>
      </c>
      <c r="X15" s="138">
        <f t="shared" si="10"/>
        <v>13133.385836705358</v>
      </c>
    </row>
    <row r="16" spans="1:24" ht="14.15" customHeight="1" x14ac:dyDescent="0.2">
      <c r="A16" s="135">
        <v>14</v>
      </c>
      <c r="B16" s="126">
        <f>Prodiarias!B24</f>
        <v>659.96</v>
      </c>
      <c r="C16" s="126" t="s">
        <v>65</v>
      </c>
      <c r="D16" s="126">
        <f>Prodiarias!V24</f>
        <v>170.2</v>
      </c>
      <c r="E16" s="126">
        <f>Prodiarias!AC24</f>
        <v>297.33999999999997</v>
      </c>
      <c r="F16" s="126">
        <f>Prodiarias!AM24</f>
        <v>136.86000000000001</v>
      </c>
      <c r="G16" s="126">
        <f>Prodiarias!AT24</f>
        <v>646.95977102878044</v>
      </c>
      <c r="H16" s="126">
        <f>Prodiarias!AX24</f>
        <v>418.20957226904119</v>
      </c>
      <c r="I16" s="126">
        <f>Prodiarias!BB24</f>
        <v>9.7662585466687872</v>
      </c>
      <c r="J16" s="126">
        <f t="shared" si="11"/>
        <v>2339.2956018444902</v>
      </c>
      <c r="K16" s="242">
        <f t="shared" si="12"/>
        <v>14690.7763795834</v>
      </c>
      <c r="N16" s="125">
        <v>14</v>
      </c>
      <c r="O16" s="126">
        <f t="shared" si="9"/>
        <v>527.96800000000007</v>
      </c>
      <c r="P16" s="126" t="s">
        <v>65</v>
      </c>
      <c r="Q16" s="126">
        <f t="shared" si="0"/>
        <v>170.2</v>
      </c>
      <c r="R16" s="126">
        <f t="shared" si="1"/>
        <v>237.87199999999999</v>
      </c>
      <c r="S16" s="126">
        <f t="shared" si="2"/>
        <v>109.48800000000001</v>
      </c>
      <c r="T16" s="126">
        <f t="shared" si="3"/>
        <v>646.95977102878044</v>
      </c>
      <c r="U16" s="126">
        <f t="shared" si="4"/>
        <v>418.20957226904119</v>
      </c>
      <c r="V16" s="127">
        <f t="shared" si="5"/>
        <v>3.4181904913340753</v>
      </c>
      <c r="W16" s="128">
        <f t="shared" si="6"/>
        <v>2114.1155337891555</v>
      </c>
      <c r="X16" s="138">
        <f t="shared" si="10"/>
        <v>13276.645552195898</v>
      </c>
    </row>
    <row r="17" spans="1:24" ht="14.15" customHeight="1" x14ac:dyDescent="0.2">
      <c r="A17" s="135">
        <v>15</v>
      </c>
      <c r="B17" s="126">
        <f>Prodiarias!B25</f>
        <v>501.8</v>
      </c>
      <c r="C17" s="126" t="s">
        <v>65</v>
      </c>
      <c r="D17" s="126">
        <f>Prodiarias!V25</f>
        <v>153.9</v>
      </c>
      <c r="E17" s="126">
        <f>Prodiarias!AC25</f>
        <v>292.07</v>
      </c>
      <c r="F17" s="126">
        <f>Prodiarias!AM25</f>
        <v>102.92</v>
      </c>
      <c r="G17" s="126">
        <f>Prodiarias!AT25</f>
        <v>645.97074256638587</v>
      </c>
      <c r="H17" s="126">
        <f>Prodiarias!AX25</f>
        <v>418.20639211321355</v>
      </c>
      <c r="I17" s="126">
        <f>Prodiarias!BB25</f>
        <v>8.6913658769279696</v>
      </c>
      <c r="J17" s="126">
        <f t="shared" si="11"/>
        <v>2123.5585005565276</v>
      </c>
      <c r="K17" s="242">
        <f t="shared" si="12"/>
        <v>13335.947383494995</v>
      </c>
      <c r="N17" s="125">
        <v>15</v>
      </c>
      <c r="O17" s="126">
        <f t="shared" si="9"/>
        <v>401.44000000000005</v>
      </c>
      <c r="P17" s="126" t="s">
        <v>65</v>
      </c>
      <c r="Q17" s="126">
        <f t="shared" si="0"/>
        <v>153.9</v>
      </c>
      <c r="R17" s="126">
        <f t="shared" si="1"/>
        <v>233.65600000000001</v>
      </c>
      <c r="S17" s="126">
        <f t="shared" si="2"/>
        <v>82.336000000000013</v>
      </c>
      <c r="T17" s="126">
        <f t="shared" si="3"/>
        <v>645.97074256638587</v>
      </c>
      <c r="U17" s="126">
        <f t="shared" si="4"/>
        <v>418.20639211321355</v>
      </c>
      <c r="V17" s="127">
        <f t="shared" si="5"/>
        <v>3.0419780569247892</v>
      </c>
      <c r="W17" s="128">
        <f t="shared" si="6"/>
        <v>1938.5511127365241</v>
      </c>
      <c r="X17" s="138">
        <f t="shared" si="10"/>
        <v>12174.100987985372</v>
      </c>
    </row>
    <row r="18" spans="1:24" ht="14.15" customHeight="1" x14ac:dyDescent="0.2">
      <c r="A18" s="135">
        <v>16</v>
      </c>
      <c r="B18" s="126">
        <f>Prodiarias!B26</f>
        <v>578.1</v>
      </c>
      <c r="C18" s="126" t="s">
        <v>65</v>
      </c>
      <c r="D18" s="126">
        <f>Prodiarias!V26</f>
        <v>150.69999999999999</v>
      </c>
      <c r="E18" s="126">
        <f>Prodiarias!AC26</f>
        <v>303.97000000000003</v>
      </c>
      <c r="F18" s="126">
        <f>Prodiarias!AM26</f>
        <v>116.82</v>
      </c>
      <c r="G18" s="126">
        <f>Prodiarias!AT26</f>
        <v>644.6350771187789</v>
      </c>
      <c r="H18" s="126">
        <f>Prodiarias!AX26</f>
        <v>418.53712831928766</v>
      </c>
      <c r="I18" s="126">
        <f>Prodiarias!BB26</f>
        <v>8.4067419303545865</v>
      </c>
      <c r="J18" s="126">
        <f t="shared" si="11"/>
        <v>2221.168947368421</v>
      </c>
      <c r="K18" s="242">
        <f t="shared" si="12"/>
        <v>13948.940989473684</v>
      </c>
      <c r="N18" s="125">
        <v>16</v>
      </c>
      <c r="O18" s="126">
        <f t="shared" si="9"/>
        <v>462.48</v>
      </c>
      <c r="P18" s="126" t="s">
        <v>65</v>
      </c>
      <c r="Q18" s="126">
        <f t="shared" si="0"/>
        <v>150.69999999999999</v>
      </c>
      <c r="R18" s="126">
        <f t="shared" si="1"/>
        <v>243.17600000000004</v>
      </c>
      <c r="S18" s="126">
        <f t="shared" si="2"/>
        <v>93.456000000000003</v>
      </c>
      <c r="T18" s="126">
        <f t="shared" si="3"/>
        <v>644.6350771187789</v>
      </c>
      <c r="U18" s="126">
        <f t="shared" si="4"/>
        <v>418.53712831928766</v>
      </c>
      <c r="V18" s="127">
        <f t="shared" si="5"/>
        <v>2.9423596756241053</v>
      </c>
      <c r="W18" s="128">
        <f t="shared" si="6"/>
        <v>2015.9265651136907</v>
      </c>
      <c r="X18" s="138">
        <f t="shared" si="10"/>
        <v>12660.018828913979</v>
      </c>
    </row>
    <row r="19" spans="1:24" ht="14.15" customHeight="1" x14ac:dyDescent="0.2">
      <c r="A19" s="135">
        <v>17</v>
      </c>
      <c r="B19" s="126">
        <f>Prodiarias!B27</f>
        <v>622.77</v>
      </c>
      <c r="C19" s="126" t="s">
        <v>65</v>
      </c>
      <c r="D19" s="126">
        <f>Prodiarias!V27</f>
        <v>150.5</v>
      </c>
      <c r="E19" s="126">
        <f>Prodiarias!AC27</f>
        <v>305.52</v>
      </c>
      <c r="F19" s="126">
        <f>Prodiarias!AM27</f>
        <v>125.12</v>
      </c>
      <c r="G19" s="126">
        <f>Prodiarias!AT27</f>
        <v>643.38845603434572</v>
      </c>
      <c r="H19" s="126">
        <f>Prodiarias!AX27</f>
        <v>418.57051995547783</v>
      </c>
      <c r="I19" s="126">
        <f>Prodiarias!BB27</f>
        <v>11.133725552552075</v>
      </c>
      <c r="J19" s="126">
        <f t="shared" si="11"/>
        <v>2277.0027015423757</v>
      </c>
      <c r="K19" s="242">
        <f t="shared" si="12"/>
        <v>14299.576965686119</v>
      </c>
      <c r="N19" s="125">
        <v>17</v>
      </c>
      <c r="O19" s="126">
        <f t="shared" si="9"/>
        <v>498.21600000000001</v>
      </c>
      <c r="P19" s="126" t="s">
        <v>65</v>
      </c>
      <c r="Q19" s="126">
        <f t="shared" si="0"/>
        <v>150.5</v>
      </c>
      <c r="R19" s="126">
        <f t="shared" si="1"/>
        <v>244.416</v>
      </c>
      <c r="S19" s="126">
        <f t="shared" si="2"/>
        <v>100.096</v>
      </c>
      <c r="T19" s="126">
        <f t="shared" si="3"/>
        <v>643.38845603434572</v>
      </c>
      <c r="U19" s="126">
        <f t="shared" si="4"/>
        <v>418.57051995547783</v>
      </c>
      <c r="V19" s="127">
        <f t="shared" si="5"/>
        <v>3.896803943393226</v>
      </c>
      <c r="W19" s="128">
        <f t="shared" si="6"/>
        <v>2059.0837799332166</v>
      </c>
      <c r="X19" s="138">
        <f t="shared" si="10"/>
        <v>12931.0461379806</v>
      </c>
    </row>
    <row r="20" spans="1:24" ht="14.15" customHeight="1" x14ac:dyDescent="0.2">
      <c r="A20" s="135">
        <v>18</v>
      </c>
      <c r="B20" s="126">
        <f>Prodiarias!B28</f>
        <v>644.33000000000004</v>
      </c>
      <c r="C20" s="126" t="s">
        <v>65</v>
      </c>
      <c r="D20" s="126">
        <f>Prodiarias!V28</f>
        <v>151.80000000000001</v>
      </c>
      <c r="E20" s="126">
        <f>Prodiarias!AC28</f>
        <v>301.29000000000002</v>
      </c>
      <c r="F20" s="126">
        <f>Prodiarias!AM28</f>
        <v>144.54</v>
      </c>
      <c r="G20" s="126">
        <f>Prodiarias!AT28</f>
        <v>560.14946732389888</v>
      </c>
      <c r="H20" s="126">
        <f>Prodiarias!AX28</f>
        <v>420.79503895690891</v>
      </c>
      <c r="I20" s="126">
        <f>Prodiarias!BB28</f>
        <v>8.8630942916202908</v>
      </c>
      <c r="J20" s="126">
        <f t="shared" si="11"/>
        <v>2231.7676005724284</v>
      </c>
      <c r="K20" s="242">
        <f t="shared" si="12"/>
        <v>14015.500531594851</v>
      </c>
      <c r="N20" s="125">
        <v>18</v>
      </c>
      <c r="O20" s="126">
        <f t="shared" si="9"/>
        <v>515.46400000000006</v>
      </c>
      <c r="P20" s="126" t="s">
        <v>65</v>
      </c>
      <c r="Q20" s="126">
        <f t="shared" si="0"/>
        <v>151.80000000000001</v>
      </c>
      <c r="R20" s="126">
        <f t="shared" si="1"/>
        <v>241.03200000000004</v>
      </c>
      <c r="S20" s="126">
        <f t="shared" si="2"/>
        <v>115.63200000000001</v>
      </c>
      <c r="T20" s="126">
        <f t="shared" si="3"/>
        <v>560.14946732389888</v>
      </c>
      <c r="U20" s="126">
        <f t="shared" si="4"/>
        <v>420.79503895690891</v>
      </c>
      <c r="V20" s="127">
        <f t="shared" si="5"/>
        <v>3.1020830020671015</v>
      </c>
      <c r="W20" s="128">
        <f t="shared" si="6"/>
        <v>2007.9745892828748</v>
      </c>
      <c r="X20" s="138">
        <f t="shared" si="10"/>
        <v>12610.080420696455</v>
      </c>
    </row>
    <row r="21" spans="1:24" ht="14.15" customHeight="1" x14ac:dyDescent="0.2">
      <c r="A21" s="135">
        <v>19</v>
      </c>
      <c r="B21" s="126">
        <f>Prodiarias!B29</f>
        <v>626.37</v>
      </c>
      <c r="C21" s="126" t="s">
        <v>65</v>
      </c>
      <c r="D21" s="126">
        <f>Prodiarias!V29</f>
        <v>166.2</v>
      </c>
      <c r="E21" s="126">
        <f>Prodiarias!AC29</f>
        <v>318.37</v>
      </c>
      <c r="F21" s="126">
        <f>Prodiarias!AM29</f>
        <v>126.84</v>
      </c>
      <c r="G21" s="126">
        <f>Prodiarias!AT29</f>
        <v>641.82222928923522</v>
      </c>
      <c r="H21" s="126">
        <f>Prodiarias!AX29</f>
        <v>420.79821911273655</v>
      </c>
      <c r="I21" s="126">
        <f>Prodiarias!BB29</f>
        <v>8.9092065511210059</v>
      </c>
      <c r="J21" s="126">
        <f t="shared" si="11"/>
        <v>2309.3096549530928</v>
      </c>
      <c r="K21" s="242">
        <f t="shared" si="12"/>
        <v>14502.464633105423</v>
      </c>
      <c r="N21" s="125">
        <v>19</v>
      </c>
      <c r="O21" s="126">
        <f t="shared" si="9"/>
        <v>501.096</v>
      </c>
      <c r="P21" s="126" t="s">
        <v>65</v>
      </c>
      <c r="Q21" s="126">
        <f t="shared" si="0"/>
        <v>166.2</v>
      </c>
      <c r="R21" s="126">
        <f t="shared" si="1"/>
        <v>254.69600000000003</v>
      </c>
      <c r="S21" s="126">
        <f t="shared" si="2"/>
        <v>101.47200000000001</v>
      </c>
      <c r="T21" s="126">
        <f t="shared" si="3"/>
        <v>641.82222928923522</v>
      </c>
      <c r="U21" s="126">
        <f t="shared" si="4"/>
        <v>420.79821911273655</v>
      </c>
      <c r="V21" s="127">
        <f t="shared" si="5"/>
        <v>3.118222292892352</v>
      </c>
      <c r="W21" s="128">
        <f t="shared" si="6"/>
        <v>2089.2026706948641</v>
      </c>
      <c r="X21" s="138">
        <f t="shared" si="10"/>
        <v>13120.192771963746</v>
      </c>
    </row>
    <row r="22" spans="1:24" ht="14.15" customHeight="1" x14ac:dyDescent="0.2">
      <c r="A22" s="135">
        <v>20</v>
      </c>
      <c r="B22" s="126">
        <f>Prodiarias!B30</f>
        <v>463.83</v>
      </c>
      <c r="C22" s="126" t="s">
        <v>65</v>
      </c>
      <c r="D22" s="126">
        <f>Prodiarias!V30</f>
        <v>170.5</v>
      </c>
      <c r="E22" s="126">
        <f>Prodiarias!AC30</f>
        <v>280.74</v>
      </c>
      <c r="F22" s="126">
        <f>Prodiarias!AM30</f>
        <v>101.8</v>
      </c>
      <c r="G22" s="126">
        <f>Prodiarias!AT30</f>
        <v>636.8723167435204</v>
      </c>
      <c r="H22" s="126">
        <f>Prodiarias!AX30</f>
        <v>423.96565431706159</v>
      </c>
      <c r="I22" s="126">
        <f>Prodiarias!BB30</f>
        <v>10.6439815550962</v>
      </c>
      <c r="J22" s="126">
        <f t="shared" si="11"/>
        <v>2088.3519526156783</v>
      </c>
      <c r="K22" s="242">
        <f t="shared" si="12"/>
        <v>13114.85026242646</v>
      </c>
      <c r="N22" s="125">
        <v>20</v>
      </c>
      <c r="O22" s="126">
        <f t="shared" si="9"/>
        <v>371.06400000000002</v>
      </c>
      <c r="P22" s="126" t="s">
        <v>65</v>
      </c>
      <c r="Q22" s="126">
        <f t="shared" si="0"/>
        <v>170.5</v>
      </c>
      <c r="R22" s="126">
        <f t="shared" si="1"/>
        <v>224.59200000000001</v>
      </c>
      <c r="S22" s="126">
        <f t="shared" si="2"/>
        <v>81.44</v>
      </c>
      <c r="T22" s="126">
        <f t="shared" si="3"/>
        <v>636.8723167435204</v>
      </c>
      <c r="U22" s="126">
        <f t="shared" si="4"/>
        <v>423.96565431706159</v>
      </c>
      <c r="V22" s="127">
        <f t="shared" si="5"/>
        <v>3.7253935442836696</v>
      </c>
      <c r="W22" s="128">
        <f t="shared" si="6"/>
        <v>1912.1593646048657</v>
      </c>
      <c r="X22" s="138">
        <f t="shared" si="10"/>
        <v>12008.360809718557</v>
      </c>
    </row>
    <row r="23" spans="1:24" ht="14.15" customHeight="1" x14ac:dyDescent="0.2">
      <c r="A23" s="135">
        <v>21</v>
      </c>
      <c r="B23" s="126">
        <f>Prodiarias!B31</f>
        <v>608.32000000000005</v>
      </c>
      <c r="C23" s="126" t="s">
        <v>65</v>
      </c>
      <c r="D23" s="126">
        <f>Prodiarias!V31</f>
        <v>156.30000000000001</v>
      </c>
      <c r="E23" s="126">
        <f>Prodiarias!AC31</f>
        <v>276.37</v>
      </c>
      <c r="F23" s="126">
        <f>Prodiarias!AM31</f>
        <v>115.12</v>
      </c>
      <c r="G23" s="126">
        <f>Prodiarias!AT31</f>
        <v>637.69438702496427</v>
      </c>
      <c r="H23" s="126">
        <f>Prodiarias!AX31</f>
        <v>413.81459691524884</v>
      </c>
      <c r="I23" s="126">
        <f>Prodiarias!BB31</f>
        <v>9.2796947050405478</v>
      </c>
      <c r="J23" s="126">
        <f t="shared" si="11"/>
        <v>2216.8986786452538</v>
      </c>
      <c r="K23" s="242">
        <f t="shared" si="12"/>
        <v>13922.123701892195</v>
      </c>
      <c r="N23" s="125">
        <v>21</v>
      </c>
      <c r="O23" s="126">
        <f t="shared" si="9"/>
        <v>486.65600000000006</v>
      </c>
      <c r="P23" s="126" t="s">
        <v>65</v>
      </c>
      <c r="Q23" s="126">
        <f t="shared" si="0"/>
        <v>156.30000000000001</v>
      </c>
      <c r="R23" s="126">
        <f t="shared" si="1"/>
        <v>221.096</v>
      </c>
      <c r="S23" s="126">
        <f t="shared" si="2"/>
        <v>92.096000000000004</v>
      </c>
      <c r="T23" s="126">
        <f t="shared" si="3"/>
        <v>637.69438702496427</v>
      </c>
      <c r="U23" s="126">
        <f t="shared" si="4"/>
        <v>413.81459691524884</v>
      </c>
      <c r="V23" s="127">
        <f t="shared" si="5"/>
        <v>3.2478931467641914</v>
      </c>
      <c r="W23" s="128">
        <f t="shared" si="6"/>
        <v>2010.9048770869774</v>
      </c>
      <c r="X23" s="138">
        <f t="shared" si="10"/>
        <v>12628.482628106218</v>
      </c>
    </row>
    <row r="24" spans="1:24" ht="14.15" customHeight="1" x14ac:dyDescent="0.2">
      <c r="A24" s="135">
        <v>22</v>
      </c>
      <c r="B24" s="126">
        <f>Prodiarias!B32</f>
        <v>594.59</v>
      </c>
      <c r="C24" s="126" t="s">
        <v>65</v>
      </c>
      <c r="D24" s="126">
        <f>Prodiarias!V32</f>
        <v>148.4</v>
      </c>
      <c r="E24" s="126">
        <f>Prodiarias!AC32</f>
        <v>306.83999999999997</v>
      </c>
      <c r="F24" s="126">
        <f>Prodiarias!AM32</f>
        <v>140.58000000000001</v>
      </c>
      <c r="G24" s="126">
        <f>Prodiarias!AT32</f>
        <v>638.30656702178408</v>
      </c>
      <c r="H24" s="126">
        <f>Prodiarias!AX32</f>
        <v>426.3762124344093</v>
      </c>
      <c r="I24" s="126">
        <f>Prodiarias!BB32</f>
        <v>8.844013356654477</v>
      </c>
      <c r="J24" s="126">
        <f t="shared" si="11"/>
        <v>2263.9367928128477</v>
      </c>
      <c r="K24" s="242">
        <f t="shared" si="12"/>
        <v>14217.523058864685</v>
      </c>
      <c r="N24" s="125">
        <v>22</v>
      </c>
      <c r="O24" s="126">
        <f t="shared" si="9"/>
        <v>475.67200000000003</v>
      </c>
      <c r="P24" s="126" t="s">
        <v>65</v>
      </c>
      <c r="Q24" s="126">
        <f t="shared" si="0"/>
        <v>148.4</v>
      </c>
      <c r="R24" s="126">
        <f t="shared" si="1"/>
        <v>245.47199999999998</v>
      </c>
      <c r="S24" s="126">
        <f t="shared" si="2"/>
        <v>112.46400000000001</v>
      </c>
      <c r="T24" s="126">
        <f t="shared" si="3"/>
        <v>638.30656702178408</v>
      </c>
      <c r="U24" s="126">
        <f t="shared" si="4"/>
        <v>426.3762124344093</v>
      </c>
      <c r="V24" s="127">
        <f t="shared" si="5"/>
        <v>3.0954046748290667</v>
      </c>
      <c r="W24" s="128">
        <f t="shared" si="6"/>
        <v>2049.7861841310223</v>
      </c>
      <c r="X24" s="138">
        <f t="shared" si="10"/>
        <v>12872.65723634282</v>
      </c>
    </row>
    <row r="25" spans="1:24" ht="14.15" customHeight="1" x14ac:dyDescent="0.2">
      <c r="A25" s="135">
        <v>23</v>
      </c>
      <c r="B25" s="126">
        <f>Prodiarias!B33</f>
        <v>620.89</v>
      </c>
      <c r="C25" s="126" t="s">
        <v>65</v>
      </c>
      <c r="D25" s="126">
        <f>Prodiarias!V33</f>
        <v>148.9</v>
      </c>
      <c r="E25" s="126">
        <f>Prodiarias!AC33</f>
        <v>309.02999999999997</v>
      </c>
      <c r="F25" s="126">
        <f>Prodiarias!AM33</f>
        <v>129.4</v>
      </c>
      <c r="G25" s="126">
        <f>Prodiarias!AT33</f>
        <v>637.48290666242656</v>
      </c>
      <c r="H25" s="126">
        <f>Prodiarias!AX33</f>
        <v>425.72746064557168</v>
      </c>
      <c r="I25" s="126">
        <f>Prodiarias!BB33</f>
        <v>8.9616791222769923</v>
      </c>
      <c r="J25" s="126">
        <f t="shared" si="11"/>
        <v>2280.3920464302755</v>
      </c>
      <c r="K25" s="242">
        <f t="shared" si="12"/>
        <v>14320.862051582131</v>
      </c>
      <c r="N25" s="125">
        <v>23</v>
      </c>
      <c r="O25" s="126">
        <f t="shared" si="9"/>
        <v>496.71199999999999</v>
      </c>
      <c r="P25" s="126" t="s">
        <v>65</v>
      </c>
      <c r="Q25" s="126">
        <f t="shared" si="0"/>
        <v>148.9</v>
      </c>
      <c r="R25" s="126">
        <f t="shared" si="1"/>
        <v>247.22399999999999</v>
      </c>
      <c r="S25" s="126">
        <f t="shared" si="2"/>
        <v>103.52000000000001</v>
      </c>
      <c r="T25" s="126">
        <f t="shared" si="3"/>
        <v>637.48290666242656</v>
      </c>
      <c r="U25" s="126">
        <f t="shared" si="4"/>
        <v>425.72746064557168</v>
      </c>
      <c r="V25" s="127">
        <f t="shared" si="5"/>
        <v>3.1365876927969469</v>
      </c>
      <c r="W25" s="128">
        <f t="shared" si="6"/>
        <v>2062.7029550007951</v>
      </c>
      <c r="X25" s="138">
        <f t="shared" si="10"/>
        <v>12953.774557404993</v>
      </c>
    </row>
    <row r="26" spans="1:24" ht="14.15" customHeight="1" x14ac:dyDescent="0.2">
      <c r="A26" s="135">
        <v>24</v>
      </c>
      <c r="B26" s="126">
        <f>Prodiarias!B34</f>
        <v>601.67999999999995</v>
      </c>
      <c r="C26" s="126" t="s">
        <v>65</v>
      </c>
      <c r="D26" s="126">
        <f>Prodiarias!V34</f>
        <v>160.30000000000001</v>
      </c>
      <c r="E26" s="126">
        <f>Prodiarias!AC34</f>
        <v>315.97000000000003</v>
      </c>
      <c r="F26" s="126">
        <f>Prodiarias!AM34</f>
        <v>111.85</v>
      </c>
      <c r="G26" s="126">
        <f>Prodiarias!AT34</f>
        <v>636.83415487358889</v>
      </c>
      <c r="H26" s="126">
        <f>Prodiarias!AX34</f>
        <v>424.9403720782318</v>
      </c>
      <c r="I26" s="126">
        <f>Prodiarias!BB34</f>
        <v>7.9742407377961522</v>
      </c>
      <c r="J26" s="126">
        <f t="shared" si="11"/>
        <v>2259.5487676896169</v>
      </c>
      <c r="K26" s="242">
        <f t="shared" si="12"/>
        <v>14189.966261090794</v>
      </c>
      <c r="N26" s="125">
        <v>24</v>
      </c>
      <c r="O26" s="126">
        <f t="shared" si="9"/>
        <v>481.34399999999999</v>
      </c>
      <c r="P26" s="126" t="s">
        <v>65</v>
      </c>
      <c r="Q26" s="126">
        <f t="shared" si="0"/>
        <v>160.30000000000001</v>
      </c>
      <c r="R26" s="126">
        <f t="shared" si="1"/>
        <v>252.77600000000004</v>
      </c>
      <c r="S26" s="126">
        <f t="shared" si="2"/>
        <v>89.48</v>
      </c>
      <c r="T26" s="126">
        <f t="shared" si="3"/>
        <v>636.83415487358889</v>
      </c>
      <c r="U26" s="126">
        <f t="shared" si="4"/>
        <v>424.9403720782318</v>
      </c>
      <c r="V26" s="127">
        <f t="shared" si="5"/>
        <v>2.790984258228653</v>
      </c>
      <c r="W26" s="128">
        <f t="shared" si="6"/>
        <v>2048.4655112100495</v>
      </c>
      <c r="X26" s="138">
        <f t="shared" si="10"/>
        <v>12864.363410399112</v>
      </c>
    </row>
    <row r="27" spans="1:24" ht="14.15" customHeight="1" x14ac:dyDescent="0.2">
      <c r="A27" s="135">
        <v>25</v>
      </c>
      <c r="B27" s="126">
        <f>Prodiarias!B35</f>
        <v>586.34</v>
      </c>
      <c r="C27" s="126" t="s">
        <v>65</v>
      </c>
      <c r="D27" s="126">
        <f>Prodiarias!V35</f>
        <v>170</v>
      </c>
      <c r="E27" s="126">
        <f>Prodiarias!AC35</f>
        <v>306.64</v>
      </c>
      <c r="F27" s="126">
        <f>Prodiarias!AM35</f>
        <v>123.66</v>
      </c>
      <c r="G27" s="126">
        <f>Prodiarias!AT35</f>
        <v>637.43361424709815</v>
      </c>
      <c r="H27" s="126">
        <f>Prodiarias!AX35</f>
        <v>424.63030688503738</v>
      </c>
      <c r="I27" s="126">
        <f>Prodiarias!BB35</f>
        <v>9.3655589123867067</v>
      </c>
      <c r="J27" s="126">
        <f t="shared" si="11"/>
        <v>2258.0694800445226</v>
      </c>
      <c r="K27" s="242">
        <f t="shared" si="12"/>
        <v>14180.676334679603</v>
      </c>
      <c r="N27" s="125">
        <v>25</v>
      </c>
      <c r="O27" s="126">
        <f t="shared" si="9"/>
        <v>469.07200000000006</v>
      </c>
      <c r="P27" s="126" t="s">
        <v>65</v>
      </c>
      <c r="Q27" s="126">
        <f t="shared" si="0"/>
        <v>170</v>
      </c>
      <c r="R27" s="126">
        <f t="shared" si="1"/>
        <v>245.31200000000001</v>
      </c>
      <c r="S27" s="126">
        <f t="shared" si="2"/>
        <v>98.927999999999997</v>
      </c>
      <c r="T27" s="126">
        <f t="shared" si="3"/>
        <v>637.43361424709815</v>
      </c>
      <c r="U27" s="126">
        <f t="shared" si="4"/>
        <v>424.63030688503738</v>
      </c>
      <c r="V27" s="127">
        <f t="shared" si="5"/>
        <v>3.2779456193353473</v>
      </c>
      <c r="W27" s="128">
        <f t="shared" si="6"/>
        <v>2048.653866751471</v>
      </c>
      <c r="X27" s="138">
        <f t="shared" si="10"/>
        <v>12865.546283199239</v>
      </c>
    </row>
    <row r="28" spans="1:24" ht="14.15" customHeight="1" x14ac:dyDescent="0.2">
      <c r="A28" s="135">
        <v>26</v>
      </c>
      <c r="B28" s="126">
        <f>Prodiarias!B36</f>
        <v>541.46</v>
      </c>
      <c r="C28" s="126" t="s">
        <v>65</v>
      </c>
      <c r="D28" s="126">
        <f>Prodiarias!V36</f>
        <v>171.4</v>
      </c>
      <c r="E28" s="126">
        <f>Prodiarias!AC36</f>
        <v>303.97000000000003</v>
      </c>
      <c r="F28" s="126">
        <f>Prodiarias!AM36</f>
        <v>114.47</v>
      </c>
      <c r="G28" s="126">
        <f>Prodiarias!AT36</f>
        <v>608.01240260772784</v>
      </c>
      <c r="H28" s="126">
        <f>Prodiarias!AX36</f>
        <v>424.4394975353793</v>
      </c>
      <c r="I28" s="126">
        <f>Prodiarias!BB36</f>
        <v>9.8060104945142328</v>
      </c>
      <c r="J28" s="126">
        <f t="shared" si="11"/>
        <v>2173.5579106376213</v>
      </c>
      <c r="K28" s="242">
        <f t="shared" si="12"/>
        <v>13649.943678804262</v>
      </c>
      <c r="N28" s="125">
        <v>26</v>
      </c>
      <c r="O28" s="126">
        <f t="shared" si="9"/>
        <v>433.16800000000006</v>
      </c>
      <c r="P28" s="126" t="s">
        <v>65</v>
      </c>
      <c r="Q28" s="126">
        <f t="shared" si="0"/>
        <v>171.4</v>
      </c>
      <c r="R28" s="126">
        <f t="shared" si="1"/>
        <v>243.17600000000004</v>
      </c>
      <c r="S28" s="126">
        <f t="shared" si="2"/>
        <v>91.576000000000008</v>
      </c>
      <c r="T28" s="126">
        <f t="shared" si="3"/>
        <v>608.01240260772784</v>
      </c>
      <c r="U28" s="126">
        <f t="shared" si="4"/>
        <v>424.4394975353793</v>
      </c>
      <c r="V28" s="127">
        <f t="shared" si="5"/>
        <v>3.4321036730799812</v>
      </c>
      <c r="W28" s="128">
        <f t="shared" si="6"/>
        <v>1975.2040038161874</v>
      </c>
      <c r="X28" s="138">
        <f t="shared" si="10"/>
        <v>12404.281143965658</v>
      </c>
    </row>
    <row r="29" spans="1:24" ht="14.15" customHeight="1" x14ac:dyDescent="0.2">
      <c r="A29" s="135">
        <v>27</v>
      </c>
      <c r="B29" s="126">
        <f>Prodiarias!B37</f>
        <v>561.41999999999996</v>
      </c>
      <c r="C29" s="126" t="s">
        <v>65</v>
      </c>
      <c r="D29" s="126">
        <f>Prodiarias!V37</f>
        <v>174.7</v>
      </c>
      <c r="E29" s="126">
        <f>Prodiarias!AC37</f>
        <v>316.62</v>
      </c>
      <c r="F29" s="126">
        <f>Prodiarias!AM37</f>
        <v>114.7</v>
      </c>
      <c r="G29" s="126">
        <f>Prodiarias!AT37</f>
        <v>638.26204484019718</v>
      </c>
      <c r="H29" s="126">
        <f>Prodiarias!AX37</f>
        <v>424.11512164096047</v>
      </c>
      <c r="I29" s="126">
        <f>Prodiarias!BB37</f>
        <v>10.127206233105422</v>
      </c>
      <c r="J29" s="126">
        <f t="shared" si="11"/>
        <v>2239.944372714263</v>
      </c>
      <c r="K29" s="242">
        <f t="shared" si="12"/>
        <v>14066.850660645572</v>
      </c>
      <c r="N29" s="125">
        <v>27</v>
      </c>
      <c r="O29" s="126">
        <f t="shared" si="9"/>
        <v>449.13599999999997</v>
      </c>
      <c r="P29" s="126" t="s">
        <v>65</v>
      </c>
      <c r="Q29" s="126">
        <f t="shared" si="0"/>
        <v>174.7</v>
      </c>
      <c r="R29" s="126">
        <f t="shared" si="1"/>
        <v>253.29600000000002</v>
      </c>
      <c r="S29" s="126">
        <f t="shared" si="2"/>
        <v>91.76</v>
      </c>
      <c r="T29" s="126">
        <f t="shared" si="3"/>
        <v>638.26204484019718</v>
      </c>
      <c r="U29" s="126">
        <f t="shared" si="4"/>
        <v>424.11512164096047</v>
      </c>
      <c r="V29" s="127">
        <f t="shared" si="5"/>
        <v>3.5445221815868977</v>
      </c>
      <c r="W29" s="128">
        <f t="shared" si="6"/>
        <v>2034.8136886627447</v>
      </c>
      <c r="X29" s="138">
        <f t="shared" si="10"/>
        <v>12778.629964802038</v>
      </c>
    </row>
    <row r="30" spans="1:24" ht="14.15" customHeight="1" x14ac:dyDescent="0.2">
      <c r="A30" s="135">
        <v>28</v>
      </c>
      <c r="B30" s="126">
        <f>Prodiarias!B38</f>
        <v>619.91</v>
      </c>
      <c r="C30" s="126" t="s">
        <v>65</v>
      </c>
      <c r="D30" s="126">
        <f>Prodiarias!V38</f>
        <v>173.4</v>
      </c>
      <c r="E30" s="126">
        <f>Prodiarias!AC38</f>
        <v>305.02</v>
      </c>
      <c r="F30" s="126">
        <f>Prodiarias!AM38</f>
        <v>131.97</v>
      </c>
      <c r="G30" s="126">
        <f>Prodiarias!AT38</f>
        <v>634.88948958498975</v>
      </c>
      <c r="H30" s="126">
        <f>Prodiarias!AX38</f>
        <v>423.97360470663062</v>
      </c>
      <c r="I30" s="126">
        <f>Prodiarias!BB38</f>
        <v>7.9122276991572589</v>
      </c>
      <c r="J30" s="126">
        <f t="shared" si="11"/>
        <v>2297.0753219907779</v>
      </c>
      <c r="K30" s="242">
        <f t="shared" si="12"/>
        <v>14425.633022102085</v>
      </c>
      <c r="N30" s="125">
        <v>28</v>
      </c>
      <c r="O30" s="126">
        <f t="shared" si="9"/>
        <v>495.928</v>
      </c>
      <c r="P30" s="126" t="s">
        <v>65</v>
      </c>
      <c r="Q30" s="126">
        <f t="shared" si="0"/>
        <v>173.4</v>
      </c>
      <c r="R30" s="126">
        <f t="shared" si="1"/>
        <v>244.01599999999999</v>
      </c>
      <c r="S30" s="126">
        <f t="shared" si="2"/>
        <v>105.57600000000001</v>
      </c>
      <c r="T30" s="126">
        <f t="shared" si="3"/>
        <v>634.88948958498975</v>
      </c>
      <c r="U30" s="126">
        <f t="shared" si="4"/>
        <v>423.97360470663062</v>
      </c>
      <c r="V30" s="127">
        <f t="shared" si="5"/>
        <v>2.7692796947050407</v>
      </c>
      <c r="W30" s="128">
        <f t="shared" si="6"/>
        <v>2080.5523739863252</v>
      </c>
      <c r="X30" s="138">
        <f t="shared" si="10"/>
        <v>13065.868908634122</v>
      </c>
    </row>
    <row r="31" spans="1:24" ht="14.15" customHeight="1" x14ac:dyDescent="0.2">
      <c r="A31" s="135">
        <v>29</v>
      </c>
      <c r="B31" s="126">
        <f>Prodiarias!B39</f>
        <v>566.03</v>
      </c>
      <c r="C31" s="126" t="s">
        <v>65</v>
      </c>
      <c r="D31" s="126">
        <f>Prodiarias!V39</f>
        <v>175.4</v>
      </c>
      <c r="E31" s="126">
        <f>Prodiarias!AC39</f>
        <v>258.70999999999998</v>
      </c>
      <c r="F31" s="126">
        <f>Prodiarias!AM39</f>
        <v>114.79</v>
      </c>
      <c r="G31" s="126">
        <f>Prodiarias!AM39</f>
        <v>114.79</v>
      </c>
      <c r="H31" s="126">
        <f>Prodiarias!AX39</f>
        <v>423.33439338527586</v>
      </c>
      <c r="I31" s="126">
        <f>Prodiarias!BB39</f>
        <v>9.5197964700270319</v>
      </c>
      <c r="J31" s="126">
        <f t="shared" si="11"/>
        <v>1662.5741898553028</v>
      </c>
      <c r="K31" s="242">
        <f t="shared" si="12"/>
        <v>10440.965912291302</v>
      </c>
      <c r="N31" s="125">
        <v>29</v>
      </c>
      <c r="O31" s="126">
        <f t="shared" si="9"/>
        <v>452.82400000000001</v>
      </c>
      <c r="P31" s="126" t="s">
        <v>65</v>
      </c>
      <c r="Q31" s="126">
        <f t="shared" si="0"/>
        <v>175.4</v>
      </c>
      <c r="R31" s="126">
        <f t="shared" si="1"/>
        <v>206.96799999999999</v>
      </c>
      <c r="S31" s="126">
        <f t="shared" si="2"/>
        <v>91.832000000000008</v>
      </c>
      <c r="T31" s="126">
        <f t="shared" si="3"/>
        <v>114.79</v>
      </c>
      <c r="U31" s="126">
        <f t="shared" si="4"/>
        <v>423.33439338527586</v>
      </c>
      <c r="V31" s="127">
        <f t="shared" si="5"/>
        <v>3.3319287645094611</v>
      </c>
      <c r="W31" s="128">
        <f t="shared" si="6"/>
        <v>1468.4803221497855</v>
      </c>
      <c r="X31" s="138">
        <f t="shared" si="10"/>
        <v>9222.0564231006538</v>
      </c>
    </row>
    <row r="32" spans="1:24" ht="14.15" customHeight="1" x14ac:dyDescent="0.2">
      <c r="A32" s="135">
        <v>30</v>
      </c>
      <c r="B32" s="126">
        <f>Prodiarias!B40</f>
        <v>525.63</v>
      </c>
      <c r="C32" s="126" t="s">
        <v>65</v>
      </c>
      <c r="D32" s="126">
        <f>Prodiarias!V40</f>
        <v>175.6</v>
      </c>
      <c r="E32" s="126">
        <f>Prodiarias!AC40</f>
        <v>326.77999999999997</v>
      </c>
      <c r="F32" s="126">
        <f>Prodiarias!AM40</f>
        <v>110.73</v>
      </c>
      <c r="G32" s="126">
        <f>Prodiarias!AT40</f>
        <v>609.4561933534743</v>
      </c>
      <c r="H32" s="126">
        <f>Prodiarias!AX40</f>
        <v>423.61742725393549</v>
      </c>
      <c r="I32" s="126">
        <f>Prodiarias!BB40</f>
        <v>7.4876768961679128</v>
      </c>
      <c r="J32" s="126">
        <f t="shared" si="11"/>
        <v>2179.3012975035781</v>
      </c>
      <c r="K32" s="242">
        <f t="shared" si="12"/>
        <v>13686.01214832247</v>
      </c>
      <c r="N32" s="125">
        <v>30</v>
      </c>
      <c r="O32" s="126">
        <f t="shared" si="9"/>
        <v>420.50400000000002</v>
      </c>
      <c r="P32" s="126" t="s">
        <v>65</v>
      </c>
      <c r="Q32" s="126">
        <f t="shared" si="0"/>
        <v>175.6</v>
      </c>
      <c r="R32" s="126">
        <f t="shared" si="1"/>
        <v>261.42399999999998</v>
      </c>
      <c r="S32" s="126">
        <f t="shared" si="2"/>
        <v>88.584000000000003</v>
      </c>
      <c r="T32" s="126">
        <f t="shared" si="3"/>
        <v>609.4561933534743</v>
      </c>
      <c r="U32" s="126">
        <f t="shared" si="4"/>
        <v>423.61742725393549</v>
      </c>
      <c r="V32" s="127">
        <f t="shared" si="5"/>
        <v>2.6206869136587692</v>
      </c>
      <c r="W32" s="128">
        <f t="shared" si="6"/>
        <v>1981.8063075210687</v>
      </c>
      <c r="X32" s="138">
        <f t="shared" si="10"/>
        <v>12445.743611232312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09" t="s">
        <v>78</v>
      </c>
      <c r="C36" s="409"/>
      <c r="D36" s="409"/>
      <c r="E36" s="409"/>
      <c r="F36" s="409"/>
      <c r="G36" s="409"/>
      <c r="H36" s="409"/>
      <c r="I36" s="409"/>
      <c r="O36" s="409" t="s">
        <v>77</v>
      </c>
      <c r="P36" s="409"/>
      <c r="Q36" s="409"/>
      <c r="R36" s="409"/>
      <c r="S36" s="409"/>
      <c r="T36" s="409"/>
      <c r="U36" s="409"/>
      <c r="V36" s="409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378.298</v>
      </c>
      <c r="C38" s="126">
        <f>Prodiarias!O11/1000</f>
        <v>5.9290000000000003</v>
      </c>
      <c r="D38" s="126" t="s">
        <v>65</v>
      </c>
      <c r="E38" s="126">
        <f>Prodiarias!AF11/1000</f>
        <v>158.107</v>
      </c>
      <c r="F38" s="126">
        <f>Prodiarias!AP11/1000</f>
        <v>105.011</v>
      </c>
      <c r="G38" s="126" t="s">
        <v>65</v>
      </c>
      <c r="H38" s="126" t="s">
        <v>65</v>
      </c>
      <c r="I38" s="126">
        <f>Prodiarias!BE11</f>
        <v>251.07759999999999</v>
      </c>
      <c r="J38" s="126">
        <f>SUM(B38:I38)</f>
        <v>898.42259999999987</v>
      </c>
      <c r="K38" s="129">
        <f>J38*35.336/1000</f>
        <v>31.746660993599995</v>
      </c>
      <c r="L38" s="139">
        <f>J38/1000*6289</f>
        <v>5650.1797313999987</v>
      </c>
      <c r="N38" s="125">
        <v>1</v>
      </c>
      <c r="O38" s="126">
        <f>B38*0.8</f>
        <v>302.63839999999999</v>
      </c>
      <c r="P38" s="126">
        <f>C38*0.5</f>
        <v>2.9645000000000001</v>
      </c>
      <c r="Q38" s="126" t="s">
        <v>65</v>
      </c>
      <c r="R38" s="126">
        <f t="shared" ref="R38:R68" si="13">E38*0.3172</f>
        <v>50.151540399999995</v>
      </c>
      <c r="S38" s="126">
        <f t="shared" ref="S38:S68" si="14">F38*0.8</f>
        <v>84.008800000000008</v>
      </c>
      <c r="T38" s="126" t="s">
        <v>65</v>
      </c>
      <c r="U38" s="126" t="s">
        <v>65</v>
      </c>
      <c r="V38" s="126">
        <f t="shared" ref="V38:V68" si="15">I38*0.35</f>
        <v>87.877159999999989</v>
      </c>
      <c r="W38" s="126">
        <f t="shared" ref="W38:W68" si="16">SUM(O38:V38)</f>
        <v>527.64040039999998</v>
      </c>
      <c r="X38" s="129">
        <f>W38*35.336/1000</f>
        <v>18.644701188534398</v>
      </c>
      <c r="Y38" s="139">
        <f>W38/1000*6289</f>
        <v>3318.3304781155994</v>
      </c>
    </row>
    <row r="39" spans="1:27" x14ac:dyDescent="0.2">
      <c r="A39" s="125">
        <v>2</v>
      </c>
      <c r="B39" s="126">
        <f>Prodiarias!E12/1000</f>
        <v>375.41800000000001</v>
      </c>
      <c r="C39" s="126">
        <f>Prodiarias!O12/1000</f>
        <v>4.75</v>
      </c>
      <c r="D39" s="126" t="s">
        <v>65</v>
      </c>
      <c r="E39" s="126">
        <f>Prodiarias!AF12/1000</f>
        <v>159.744</v>
      </c>
      <c r="F39" s="126">
        <f>Prodiarias!AP12/1000</f>
        <v>103.744</v>
      </c>
      <c r="G39" s="126" t="s">
        <v>65</v>
      </c>
      <c r="H39" s="126" t="s">
        <v>65</v>
      </c>
      <c r="I39" s="126">
        <f>Prodiarias!BE12</f>
        <v>250.96439999999998</v>
      </c>
      <c r="J39" s="126">
        <f t="shared" ref="J39:J49" si="17">SUM(B39:I39)</f>
        <v>894.62040000000002</v>
      </c>
      <c r="K39" s="129">
        <f t="shared" ref="K39:K49" si="18">J39*35.336/1000</f>
        <v>31.612306454400002</v>
      </c>
      <c r="L39" s="139">
        <f>J39/1000*6289</f>
        <v>5626.2676955999996</v>
      </c>
      <c r="N39" s="125">
        <v>2</v>
      </c>
      <c r="O39" s="126">
        <f t="shared" ref="O39:O53" si="19">B39*0.8</f>
        <v>300.33440000000002</v>
      </c>
      <c r="P39" s="126">
        <f t="shared" ref="P39:P68" si="20">C39*0.5</f>
        <v>2.375</v>
      </c>
      <c r="Q39" s="126" t="s">
        <v>65</v>
      </c>
      <c r="R39" s="126">
        <f t="shared" si="13"/>
        <v>50.670796799999998</v>
      </c>
      <c r="S39" s="126">
        <f t="shared" si="14"/>
        <v>82.995200000000011</v>
      </c>
      <c r="T39" s="126" t="s">
        <v>65</v>
      </c>
      <c r="U39" s="126" t="s">
        <v>65</v>
      </c>
      <c r="V39" s="126">
        <f t="shared" si="15"/>
        <v>87.83753999999999</v>
      </c>
      <c r="W39" s="126">
        <f t="shared" si="16"/>
        <v>524.21293680000008</v>
      </c>
      <c r="X39" s="129">
        <f t="shared" ref="X39:X67" si="21">W39*35.336/1000</f>
        <v>18.523588334764803</v>
      </c>
      <c r="Y39" s="139">
        <f t="shared" ref="Y39:Y53" si="22">W39/1000*6289</f>
        <v>3296.7751595352001</v>
      </c>
      <c r="AA39" s="18" t="s">
        <v>54</v>
      </c>
    </row>
    <row r="40" spans="1:27" x14ac:dyDescent="0.2">
      <c r="A40" s="125">
        <v>3</v>
      </c>
      <c r="B40" s="126">
        <f>Prodiarias!E13/1000</f>
        <v>384.74599999999998</v>
      </c>
      <c r="C40" s="126">
        <f>Prodiarias!O13/1000</f>
        <v>1.8380000000000001</v>
      </c>
      <c r="D40" s="126" t="s">
        <v>65</v>
      </c>
      <c r="E40" s="126">
        <f>Prodiarias!AF13/1000</f>
        <v>150.83000000000001</v>
      </c>
      <c r="F40" s="126">
        <f>Prodiarias!AP13/1000</f>
        <v>103.116</v>
      </c>
      <c r="G40" s="126" t="s">
        <v>65</v>
      </c>
      <c r="H40" s="126" t="s">
        <v>65</v>
      </c>
      <c r="I40" s="126">
        <f>Prodiarias!BE13</f>
        <v>251.04929999999999</v>
      </c>
      <c r="J40" s="126">
        <f t="shared" si="17"/>
        <v>891.57929999999999</v>
      </c>
      <c r="K40" s="129">
        <f t="shared" si="18"/>
        <v>31.504846144799998</v>
      </c>
      <c r="L40" s="139">
        <f>J40/1000*6289</f>
        <v>5607.1422176999995</v>
      </c>
      <c r="N40" s="125">
        <v>3</v>
      </c>
      <c r="O40" s="126">
        <f t="shared" si="19"/>
        <v>307.79680000000002</v>
      </c>
      <c r="P40" s="126">
        <f t="shared" si="20"/>
        <v>0.91900000000000004</v>
      </c>
      <c r="Q40" s="126" t="s">
        <v>65</v>
      </c>
      <c r="R40" s="126">
        <f t="shared" si="13"/>
        <v>47.843276000000003</v>
      </c>
      <c r="S40" s="126">
        <f t="shared" si="14"/>
        <v>82.492800000000003</v>
      </c>
      <c r="T40" s="126" t="s">
        <v>65</v>
      </c>
      <c r="U40" s="126" t="s">
        <v>65</v>
      </c>
      <c r="V40" s="126">
        <f t="shared" si="15"/>
        <v>87.867254999999986</v>
      </c>
      <c r="W40" s="126">
        <f t="shared" si="16"/>
        <v>526.91913099999999</v>
      </c>
      <c r="X40" s="129">
        <f t="shared" si="21"/>
        <v>18.619214413015996</v>
      </c>
      <c r="Y40" s="139">
        <f t="shared" si="22"/>
        <v>3313.794414859</v>
      </c>
      <c r="AA40" s="18" t="s">
        <v>54</v>
      </c>
    </row>
    <row r="41" spans="1:27" x14ac:dyDescent="0.2">
      <c r="A41" s="125">
        <v>4</v>
      </c>
      <c r="B41" s="126">
        <f>Prodiarias!E14/1000</f>
        <v>379.928</v>
      </c>
      <c r="C41" s="126">
        <f>Prodiarias!O14/1000</f>
        <v>2.8519999999999999</v>
      </c>
      <c r="D41" s="126" t="s">
        <v>65</v>
      </c>
      <c r="E41" s="126">
        <f>Prodiarias!AF14/1000</f>
        <v>149.47900000000001</v>
      </c>
      <c r="F41" s="126">
        <f>Prodiarias!AP14/1000</f>
        <v>104.333</v>
      </c>
      <c r="G41" s="126" t="s">
        <v>65</v>
      </c>
      <c r="H41" s="126" t="s">
        <v>65</v>
      </c>
      <c r="I41" s="126">
        <f>Prodiarias!BE14</f>
        <v>250.39840000000001</v>
      </c>
      <c r="J41" s="126">
        <f t="shared" si="17"/>
        <v>886.99040000000002</v>
      </c>
      <c r="K41" s="129">
        <f t="shared" si="18"/>
        <v>31.3426927744</v>
      </c>
      <c r="L41" s="139">
        <f t="shared" ref="L41:L49" si="23">J41/1000*6289</f>
        <v>5578.2826256000008</v>
      </c>
      <c r="N41" s="125">
        <v>4</v>
      </c>
      <c r="O41" s="126">
        <f t="shared" si="19"/>
        <v>303.94240000000002</v>
      </c>
      <c r="P41" s="126">
        <f t="shared" si="20"/>
        <v>1.4259999999999999</v>
      </c>
      <c r="Q41" s="126" t="s">
        <v>65</v>
      </c>
      <c r="R41" s="126">
        <f t="shared" si="13"/>
        <v>47.414738800000002</v>
      </c>
      <c r="S41" s="126">
        <f t="shared" si="14"/>
        <v>83.466400000000007</v>
      </c>
      <c r="T41" s="126" t="s">
        <v>65</v>
      </c>
      <c r="U41" s="126" t="s">
        <v>65</v>
      </c>
      <c r="V41" s="126">
        <f t="shared" si="15"/>
        <v>87.639439999999993</v>
      </c>
      <c r="W41" s="126">
        <f t="shared" si="16"/>
        <v>523.88897880000002</v>
      </c>
      <c r="X41" s="129">
        <f t="shared" si="21"/>
        <v>18.512140954876799</v>
      </c>
      <c r="Y41" s="139">
        <f t="shared" si="22"/>
        <v>3294.7377876732003</v>
      </c>
    </row>
    <row r="42" spans="1:27" x14ac:dyDescent="0.2">
      <c r="A42" s="125">
        <v>5</v>
      </c>
      <c r="B42" s="126">
        <f>Prodiarias!E15/1000</f>
        <v>374.09100000000001</v>
      </c>
      <c r="C42" s="126">
        <f>Prodiarias!O15/1000</f>
        <v>4.7679999999999998</v>
      </c>
      <c r="D42" s="126" t="s">
        <v>65</v>
      </c>
      <c r="E42" s="126">
        <f>Prodiarias!AF15/1000</f>
        <v>167.392</v>
      </c>
      <c r="F42" s="126">
        <f>Prodiarias!AP15/1000</f>
        <v>104.292</v>
      </c>
      <c r="G42" s="126" t="s">
        <v>65</v>
      </c>
      <c r="H42" s="126" t="s">
        <v>65</v>
      </c>
      <c r="I42" s="126">
        <f>Prodiarias!BE15</f>
        <v>250.90779999999998</v>
      </c>
      <c r="J42" s="126">
        <f t="shared" si="17"/>
        <v>901.45079999999996</v>
      </c>
      <c r="K42" s="129">
        <f t="shared" si="18"/>
        <v>31.853665468799999</v>
      </c>
      <c r="L42" s="139">
        <f t="shared" si="23"/>
        <v>5669.2240812</v>
      </c>
      <c r="N42" s="125">
        <v>5</v>
      </c>
      <c r="O42" s="126">
        <f t="shared" si="19"/>
        <v>299.27280000000002</v>
      </c>
      <c r="P42" s="126">
        <f t="shared" si="20"/>
        <v>2.3839999999999999</v>
      </c>
      <c r="Q42" s="126" t="s">
        <v>65</v>
      </c>
      <c r="R42" s="126">
        <f t="shared" si="13"/>
        <v>53.096742399999997</v>
      </c>
      <c r="S42" s="126">
        <f t="shared" si="14"/>
        <v>83.433600000000013</v>
      </c>
      <c r="T42" s="126" t="s">
        <v>65</v>
      </c>
      <c r="U42" s="126" t="s">
        <v>65</v>
      </c>
      <c r="V42" s="126">
        <f t="shared" si="15"/>
        <v>87.817729999999983</v>
      </c>
      <c r="W42" s="126">
        <f t="shared" si="16"/>
        <v>526.00487240000007</v>
      </c>
      <c r="X42" s="129">
        <f t="shared" si="21"/>
        <v>18.586908171126399</v>
      </c>
      <c r="Y42" s="139">
        <f t="shared" si="22"/>
        <v>3308.0446425236005</v>
      </c>
    </row>
    <row r="43" spans="1:27" x14ac:dyDescent="0.2">
      <c r="A43" s="125">
        <v>6</v>
      </c>
      <c r="B43" s="126">
        <f>Prodiarias!E16/1000</f>
        <v>387.21899999999999</v>
      </c>
      <c r="C43" s="126">
        <f>Prodiarias!O16/1000</f>
        <v>3.0419999999999998</v>
      </c>
      <c r="D43" s="126" t="s">
        <v>65</v>
      </c>
      <c r="E43" s="126">
        <f>Prodiarias!AF16/1000</f>
        <v>159.142</v>
      </c>
      <c r="F43" s="126">
        <f>Prodiarias!AP16/1000</f>
        <v>103.96299999999999</v>
      </c>
      <c r="G43" s="126" t="s">
        <v>65</v>
      </c>
      <c r="H43" s="126" t="s">
        <v>65</v>
      </c>
      <c r="I43" s="126">
        <f>Prodiarias!BE16</f>
        <v>250.65309999999994</v>
      </c>
      <c r="J43" s="126">
        <f t="shared" si="17"/>
        <v>904.01909999999998</v>
      </c>
      <c r="K43" s="129">
        <f t="shared" si="18"/>
        <v>31.944418917599997</v>
      </c>
      <c r="L43" s="139">
        <f t="shared" si="23"/>
        <v>5685.3761199</v>
      </c>
      <c r="N43" s="125">
        <v>6</v>
      </c>
      <c r="O43" s="126">
        <f t="shared" si="19"/>
        <v>309.77520000000004</v>
      </c>
      <c r="P43" s="126">
        <f t="shared" si="20"/>
        <v>1.5209999999999999</v>
      </c>
      <c r="Q43" s="126" t="s">
        <v>65</v>
      </c>
      <c r="R43" s="126">
        <f t="shared" si="13"/>
        <v>50.479842399999995</v>
      </c>
      <c r="S43" s="126">
        <f t="shared" si="14"/>
        <v>83.170400000000001</v>
      </c>
      <c r="T43" s="126" t="s">
        <v>65</v>
      </c>
      <c r="U43" s="126" t="s">
        <v>65</v>
      </c>
      <c r="V43" s="126">
        <f t="shared" si="15"/>
        <v>87.728584999999967</v>
      </c>
      <c r="W43" s="126">
        <f t="shared" si="16"/>
        <v>532.67502739999998</v>
      </c>
      <c r="X43" s="129">
        <f t="shared" si="21"/>
        <v>18.822604768206396</v>
      </c>
      <c r="Y43" s="139">
        <f t="shared" si="22"/>
        <v>3349.9932473185995</v>
      </c>
    </row>
    <row r="44" spans="1:27" x14ac:dyDescent="0.2">
      <c r="A44" s="125">
        <v>7</v>
      </c>
      <c r="B44" s="126">
        <f>Prodiarias!E17/1000</f>
        <v>384.053</v>
      </c>
      <c r="C44" s="126">
        <f>Prodiarias!O17/1000</f>
        <v>1.5580000000000001</v>
      </c>
      <c r="D44" s="126" t="s">
        <v>65</v>
      </c>
      <c r="E44" s="126">
        <f>Prodiarias!AF17/1000</f>
        <v>157.36600000000001</v>
      </c>
      <c r="F44" s="126">
        <f>Prodiarias!AP17/1000</f>
        <v>104.55200000000001</v>
      </c>
      <c r="G44" s="126" t="s">
        <v>65</v>
      </c>
      <c r="H44" s="126" t="s">
        <v>65</v>
      </c>
      <c r="I44" s="126">
        <f>Prodiarias!BE17</f>
        <v>250.59649999999999</v>
      </c>
      <c r="J44" s="126">
        <f t="shared" si="17"/>
        <v>898.12549999999999</v>
      </c>
      <c r="K44" s="129">
        <f t="shared" si="18"/>
        <v>31.736162667999999</v>
      </c>
      <c r="L44" s="139">
        <f t="shared" si="23"/>
        <v>5648.3112695</v>
      </c>
      <c r="N44" s="125">
        <v>7</v>
      </c>
      <c r="O44" s="126">
        <f t="shared" si="19"/>
        <v>307.24240000000003</v>
      </c>
      <c r="P44" s="126">
        <f t="shared" si="20"/>
        <v>0.77900000000000003</v>
      </c>
      <c r="Q44" s="126" t="s">
        <v>65</v>
      </c>
      <c r="R44" s="126">
        <f t="shared" si="13"/>
        <v>49.9164952</v>
      </c>
      <c r="S44" s="126">
        <f t="shared" si="14"/>
        <v>83.641600000000011</v>
      </c>
      <c r="T44" s="126" t="s">
        <v>65</v>
      </c>
      <c r="U44" s="126" t="s">
        <v>65</v>
      </c>
      <c r="V44" s="126">
        <f t="shared" si="15"/>
        <v>87.708774999999989</v>
      </c>
      <c r="W44" s="126">
        <f t="shared" si="16"/>
        <v>529.28827019999994</v>
      </c>
      <c r="X44" s="129">
        <f t="shared" si="21"/>
        <v>18.702930315787199</v>
      </c>
      <c r="Y44" s="139">
        <f t="shared" si="22"/>
        <v>3328.6939312877994</v>
      </c>
    </row>
    <row r="45" spans="1:27" x14ac:dyDescent="0.2">
      <c r="A45" s="125">
        <v>8</v>
      </c>
      <c r="B45" s="126">
        <f>Prodiarias!E18/1000</f>
        <v>377.92700000000002</v>
      </c>
      <c r="C45" s="126">
        <f>Prodiarias!O18/1000</f>
        <v>0.34</v>
      </c>
      <c r="D45" s="126" t="s">
        <v>65</v>
      </c>
      <c r="E45" s="126">
        <f>Prodiarias!AF18/1000</f>
        <v>155.48099999999999</v>
      </c>
      <c r="F45" s="126">
        <f>Prodiarias!AP18/1000</f>
        <v>103.479</v>
      </c>
      <c r="G45" s="126" t="s">
        <v>65</v>
      </c>
      <c r="H45" s="126" t="s">
        <v>65</v>
      </c>
      <c r="I45" s="126">
        <f>Prodiarias!BE18</f>
        <v>249.74749999999997</v>
      </c>
      <c r="J45" s="126">
        <f t="shared" si="17"/>
        <v>886.97450000000003</v>
      </c>
      <c r="K45" s="129">
        <f t="shared" si="18"/>
        <v>31.342130932</v>
      </c>
      <c r="L45" s="139">
        <f t="shared" si="23"/>
        <v>5578.1826305000004</v>
      </c>
      <c r="N45" s="125">
        <v>8</v>
      </c>
      <c r="O45" s="126">
        <f t="shared" si="19"/>
        <v>302.34160000000003</v>
      </c>
      <c r="P45" s="126">
        <f t="shared" si="20"/>
        <v>0.17</v>
      </c>
      <c r="Q45" s="126" t="s">
        <v>65</v>
      </c>
      <c r="R45" s="126">
        <f t="shared" si="13"/>
        <v>49.318573199999996</v>
      </c>
      <c r="S45" s="126">
        <f t="shared" si="14"/>
        <v>82.783200000000008</v>
      </c>
      <c r="T45" s="126" t="s">
        <v>65</v>
      </c>
      <c r="U45" s="126" t="s">
        <v>65</v>
      </c>
      <c r="V45" s="126">
        <f t="shared" si="15"/>
        <v>87.411624999999987</v>
      </c>
      <c r="W45" s="126">
        <f t="shared" si="16"/>
        <v>522.02499820000003</v>
      </c>
      <c r="X45" s="129">
        <f t="shared" si="21"/>
        <v>18.4462753363952</v>
      </c>
      <c r="Y45" s="139">
        <f t="shared" si="22"/>
        <v>3283.0152136798001</v>
      </c>
    </row>
    <row r="46" spans="1:27" x14ac:dyDescent="0.2">
      <c r="A46" s="125">
        <v>9</v>
      </c>
      <c r="B46" s="126">
        <f>Prodiarias!E19/1000</f>
        <v>383.83300000000003</v>
      </c>
      <c r="C46" s="126">
        <f>Prodiarias!O19/1000</f>
        <v>0.64800000000000002</v>
      </c>
      <c r="D46" s="126" t="s">
        <v>65</v>
      </c>
      <c r="E46" s="126">
        <f>Prodiarias!AF19/1000</f>
        <v>157.233</v>
      </c>
      <c r="F46" s="126">
        <f>Prodiarias!AP19/1000</f>
        <v>101.52800000000001</v>
      </c>
      <c r="G46" s="126" t="s">
        <v>65</v>
      </c>
      <c r="H46" s="126" t="s">
        <v>65</v>
      </c>
      <c r="I46" s="126">
        <f>Prodiarias!BE19</f>
        <v>250.45499999999996</v>
      </c>
      <c r="J46" s="126">
        <f t="shared" si="17"/>
        <v>893.697</v>
      </c>
      <c r="K46" s="129">
        <f t="shared" si="18"/>
        <v>31.579677191999998</v>
      </c>
      <c r="L46" s="139">
        <f t="shared" si="23"/>
        <v>5620.4604330000002</v>
      </c>
      <c r="N46" s="125">
        <v>9</v>
      </c>
      <c r="O46" s="126">
        <f t="shared" si="19"/>
        <v>307.06640000000004</v>
      </c>
      <c r="P46" s="126">
        <f t="shared" si="20"/>
        <v>0.32400000000000001</v>
      </c>
      <c r="Q46" s="126" t="s">
        <v>65</v>
      </c>
      <c r="R46" s="126">
        <f t="shared" si="13"/>
        <v>49.874307600000002</v>
      </c>
      <c r="S46" s="126">
        <f t="shared" si="14"/>
        <v>81.222400000000007</v>
      </c>
      <c r="T46" s="126" t="s">
        <v>65</v>
      </c>
      <c r="U46" s="126" t="s">
        <v>65</v>
      </c>
      <c r="V46" s="126">
        <f t="shared" si="15"/>
        <v>87.659249999999986</v>
      </c>
      <c r="W46" s="126">
        <f t="shared" si="16"/>
        <v>526.1463576000001</v>
      </c>
      <c r="X46" s="129">
        <f t="shared" si="21"/>
        <v>18.591907692153605</v>
      </c>
      <c r="Y46" s="139">
        <f t="shared" si="22"/>
        <v>3308.9344429464004</v>
      </c>
    </row>
    <row r="47" spans="1:27" x14ac:dyDescent="0.2">
      <c r="A47" s="125">
        <v>10</v>
      </c>
      <c r="B47" s="126">
        <f>Prodiarias!E20/1000</f>
        <v>379.81200000000001</v>
      </c>
      <c r="C47" s="126">
        <f>Prodiarias!O20/1000</f>
        <v>2.4569999999999999</v>
      </c>
      <c r="D47" s="126" t="s">
        <v>65</v>
      </c>
      <c r="E47" s="126">
        <f>Prodiarias!AF20/1000</f>
        <v>156.98099999999999</v>
      </c>
      <c r="F47" s="126">
        <f>Prodiarias!AP20/1000</f>
        <v>100.117</v>
      </c>
      <c r="G47" s="126" t="s">
        <v>65</v>
      </c>
      <c r="H47" s="126" t="s">
        <v>65</v>
      </c>
      <c r="I47" s="126">
        <f>Prodiarias!BE20</f>
        <v>250.48330000000001</v>
      </c>
      <c r="J47" s="126">
        <f t="shared" si="17"/>
        <v>889.85029999999995</v>
      </c>
      <c r="K47" s="129">
        <f t="shared" si="18"/>
        <v>31.443750200799997</v>
      </c>
      <c r="L47" s="139">
        <f t="shared" si="23"/>
        <v>5596.2685366999995</v>
      </c>
      <c r="N47" s="125">
        <v>10</v>
      </c>
      <c r="O47" s="126">
        <f t="shared" si="19"/>
        <v>303.84960000000001</v>
      </c>
      <c r="P47" s="126">
        <f t="shared" si="20"/>
        <v>1.2284999999999999</v>
      </c>
      <c r="Q47" s="126" t="s">
        <v>65</v>
      </c>
      <c r="R47" s="126">
        <f t="shared" si="13"/>
        <v>49.794373199999995</v>
      </c>
      <c r="S47" s="126">
        <f t="shared" si="14"/>
        <v>80.093600000000009</v>
      </c>
      <c r="T47" s="126" t="s">
        <v>65</v>
      </c>
      <c r="U47" s="126" t="s">
        <v>65</v>
      </c>
      <c r="V47" s="126">
        <f t="shared" si="15"/>
        <v>87.669155000000003</v>
      </c>
      <c r="W47" s="126">
        <f t="shared" si="16"/>
        <v>522.63522820000003</v>
      </c>
      <c r="X47" s="129">
        <f t="shared" si="21"/>
        <v>18.4678384236752</v>
      </c>
      <c r="Y47" s="139">
        <f t="shared" si="22"/>
        <v>3286.8529501498006</v>
      </c>
    </row>
    <row r="48" spans="1:27" x14ac:dyDescent="0.2">
      <c r="A48" s="125">
        <v>11</v>
      </c>
      <c r="B48" s="126">
        <f>Prodiarias!E21/1000</f>
        <v>376.82600000000002</v>
      </c>
      <c r="C48" s="126">
        <f>Prodiarias!O21/1000</f>
        <v>0</v>
      </c>
      <c r="D48" s="126" t="s">
        <v>65</v>
      </c>
      <c r="E48" s="126">
        <f>Prodiarias!AF21/1000</f>
        <v>157.12700000000001</v>
      </c>
      <c r="F48" s="126">
        <f>Prodiarias!AP21/1000</f>
        <v>100.283</v>
      </c>
      <c r="G48" s="126" t="s">
        <v>65</v>
      </c>
      <c r="H48" s="126" t="s">
        <v>65</v>
      </c>
      <c r="I48" s="126">
        <f>Prodiarias!BE21</f>
        <v>249.80409999999998</v>
      </c>
      <c r="J48" s="126">
        <f t="shared" si="17"/>
        <v>884.04009999999994</v>
      </c>
      <c r="K48" s="129">
        <f t="shared" si="18"/>
        <v>31.238440973599999</v>
      </c>
      <c r="L48" s="139">
        <f t="shared" si="23"/>
        <v>5559.7281888999996</v>
      </c>
      <c r="N48" s="125">
        <v>11</v>
      </c>
      <c r="O48" s="126">
        <f t="shared" si="19"/>
        <v>301.46080000000001</v>
      </c>
      <c r="P48" s="126">
        <f t="shared" si="20"/>
        <v>0</v>
      </c>
      <c r="Q48" s="126" t="s">
        <v>65</v>
      </c>
      <c r="R48" s="126">
        <f t="shared" si="13"/>
        <v>49.840684400000001</v>
      </c>
      <c r="S48" s="126">
        <f t="shared" si="14"/>
        <v>80.226400000000012</v>
      </c>
      <c r="T48" s="126" t="s">
        <v>65</v>
      </c>
      <c r="U48" s="126" t="s">
        <v>65</v>
      </c>
      <c r="V48" s="126">
        <f t="shared" si="15"/>
        <v>87.431434999999993</v>
      </c>
      <c r="W48" s="126">
        <f t="shared" si="16"/>
        <v>518.95931940000003</v>
      </c>
      <c r="X48" s="129">
        <f t="shared" si="21"/>
        <v>18.3379465103184</v>
      </c>
      <c r="Y48" s="139">
        <f t="shared" si="22"/>
        <v>3263.7351597066004</v>
      </c>
    </row>
    <row r="49" spans="1:25" x14ac:dyDescent="0.2">
      <c r="A49" s="125">
        <v>12</v>
      </c>
      <c r="B49" s="126">
        <f>Prodiarias!E22/1000</f>
        <v>366.68700000000001</v>
      </c>
      <c r="C49" s="126">
        <f>Prodiarias!O22/1000</f>
        <v>3.2120000000000002</v>
      </c>
      <c r="D49" s="126" t="s">
        <v>65</v>
      </c>
      <c r="E49" s="126">
        <f>Prodiarias!AF22/1000</f>
        <v>158.37899999999999</v>
      </c>
      <c r="F49" s="126">
        <f>Prodiarias!AP22/1000</f>
        <v>97.046000000000006</v>
      </c>
      <c r="G49" s="126" t="s">
        <v>65</v>
      </c>
      <c r="H49" s="126" t="s">
        <v>65</v>
      </c>
      <c r="I49" s="126">
        <f>Prodiarias!BE22</f>
        <v>249.66259999999997</v>
      </c>
      <c r="J49" s="126">
        <f t="shared" si="17"/>
        <v>874.98660000000007</v>
      </c>
      <c r="K49" s="129">
        <f t="shared" si="18"/>
        <v>30.918526497599998</v>
      </c>
      <c r="L49" s="139">
        <f t="shared" si="23"/>
        <v>5502.7907273999999</v>
      </c>
      <c r="N49" s="125">
        <v>12</v>
      </c>
      <c r="O49" s="126">
        <f t="shared" si="19"/>
        <v>293.34960000000001</v>
      </c>
      <c r="P49" s="126">
        <f t="shared" si="20"/>
        <v>1.6060000000000001</v>
      </c>
      <c r="Q49" s="126" t="s">
        <v>65</v>
      </c>
      <c r="R49" s="126">
        <f t="shared" si="13"/>
        <v>50.237818799999992</v>
      </c>
      <c r="S49" s="126">
        <f t="shared" si="14"/>
        <v>77.636800000000008</v>
      </c>
      <c r="T49" s="126" t="s">
        <v>65</v>
      </c>
      <c r="U49" s="126" t="s">
        <v>65</v>
      </c>
      <c r="V49" s="126">
        <f t="shared" si="15"/>
        <v>87.381909999999991</v>
      </c>
      <c r="W49" s="126">
        <f t="shared" si="16"/>
        <v>510.21212880000002</v>
      </c>
      <c r="X49" s="129">
        <f t="shared" si="21"/>
        <v>18.0288557832768</v>
      </c>
      <c r="Y49" s="139">
        <f t="shared" si="22"/>
        <v>3208.7240780232</v>
      </c>
    </row>
    <row r="50" spans="1:25" x14ac:dyDescent="0.2">
      <c r="A50" s="125">
        <v>13</v>
      </c>
      <c r="B50" s="126">
        <f>Prodiarias!E23/1000</f>
        <v>372.11200000000002</v>
      </c>
      <c r="C50" s="126">
        <f>Prodiarias!O23/1000</f>
        <v>7.9349999999999996</v>
      </c>
      <c r="D50" s="126" t="s">
        <v>65</v>
      </c>
      <c r="E50" s="126">
        <f>Prodiarias!AF23/1000</f>
        <v>155.69200000000001</v>
      </c>
      <c r="F50" s="126">
        <f>Prodiarias!AP23/1000</f>
        <v>95.141999999999996</v>
      </c>
      <c r="G50" s="126" t="s">
        <v>65</v>
      </c>
      <c r="H50" s="126" t="s">
        <v>65</v>
      </c>
      <c r="I50" s="126">
        <f>Prodiarias!BE23</f>
        <v>249.40790000000001</v>
      </c>
      <c r="J50" s="126">
        <f t="shared" ref="J50:J67" si="24">SUM(B50:I50)</f>
        <v>880.28890000000013</v>
      </c>
      <c r="K50" s="129">
        <f t="shared" ref="K50:K67" si="25">J50*35.336/1000</f>
        <v>31.105888570400001</v>
      </c>
      <c r="L50" s="139">
        <f t="shared" ref="L50:L67" si="26">J50/1000*6289</f>
        <v>5536.1368921000012</v>
      </c>
      <c r="N50" s="125">
        <v>13</v>
      </c>
      <c r="O50" s="126">
        <f t="shared" si="19"/>
        <v>297.68960000000004</v>
      </c>
      <c r="P50" s="126">
        <f t="shared" si="20"/>
        <v>3.9674999999999998</v>
      </c>
      <c r="Q50" s="126" t="s">
        <v>65</v>
      </c>
      <c r="R50" s="126">
        <f t="shared" si="13"/>
        <v>49.3855024</v>
      </c>
      <c r="S50" s="126">
        <f t="shared" si="14"/>
        <v>76.113600000000005</v>
      </c>
      <c r="T50" s="126" t="s">
        <v>65</v>
      </c>
      <c r="U50" s="126" t="s">
        <v>65</v>
      </c>
      <c r="V50" s="126">
        <f t="shared" si="15"/>
        <v>87.292765000000003</v>
      </c>
      <c r="W50" s="126">
        <f t="shared" si="16"/>
        <v>514.44896740000002</v>
      </c>
      <c r="X50" s="129">
        <f t="shared" si="21"/>
        <v>18.178568712046399</v>
      </c>
      <c r="Y50" s="139">
        <f t="shared" si="22"/>
        <v>3235.3695559786001</v>
      </c>
    </row>
    <row r="51" spans="1:25" x14ac:dyDescent="0.2">
      <c r="A51" s="125">
        <v>14</v>
      </c>
      <c r="B51" s="126">
        <f>Prodiarias!E24/1000</f>
        <v>390.82400000000001</v>
      </c>
      <c r="C51" s="126">
        <f>Prodiarias!O24/1000</f>
        <v>8.8810000000000002</v>
      </c>
      <c r="D51" s="126" t="s">
        <v>65</v>
      </c>
      <c r="E51" s="126">
        <f>Prodiarias!AF24/1000</f>
        <v>157.97200000000001</v>
      </c>
      <c r="F51" s="126">
        <f>Prodiarias!AP24/1000</f>
        <v>99.688999999999993</v>
      </c>
      <c r="G51" s="126" t="s">
        <v>65</v>
      </c>
      <c r="H51" s="126" t="s">
        <v>65</v>
      </c>
      <c r="I51" s="126">
        <f>Prodiarias!BE24</f>
        <v>248.89849999999996</v>
      </c>
      <c r="J51" s="126">
        <f t="shared" si="24"/>
        <v>906.2645</v>
      </c>
      <c r="K51" s="129">
        <f t="shared" si="25"/>
        <v>32.023762372</v>
      </c>
      <c r="L51" s="139">
        <f t="shared" si="26"/>
        <v>5699.4974405000003</v>
      </c>
      <c r="N51" s="125">
        <v>14</v>
      </c>
      <c r="O51" s="126">
        <f t="shared" si="19"/>
        <v>312.65920000000006</v>
      </c>
      <c r="P51" s="126">
        <f t="shared" si="20"/>
        <v>4.4405000000000001</v>
      </c>
      <c r="Q51" s="126" t="s">
        <v>65</v>
      </c>
      <c r="R51" s="126">
        <f t="shared" si="13"/>
        <v>50.108718400000001</v>
      </c>
      <c r="S51" s="126">
        <f t="shared" si="14"/>
        <v>79.751199999999997</v>
      </c>
      <c r="T51" s="126" t="s">
        <v>65</v>
      </c>
      <c r="U51" s="126" t="s">
        <v>65</v>
      </c>
      <c r="V51" s="126">
        <f t="shared" si="15"/>
        <v>87.114474999999985</v>
      </c>
      <c r="W51" s="126">
        <f t="shared" si="16"/>
        <v>534.07409340000004</v>
      </c>
      <c r="X51" s="129">
        <f t="shared" si="21"/>
        <v>18.8720421643824</v>
      </c>
      <c r="Y51" s="139">
        <f t="shared" si="22"/>
        <v>3358.7919733926001</v>
      </c>
    </row>
    <row r="52" spans="1:25" x14ac:dyDescent="0.2">
      <c r="A52" s="125">
        <v>15</v>
      </c>
      <c r="B52" s="126">
        <f>Prodiarias!E25/1000</f>
        <v>382.029</v>
      </c>
      <c r="C52" s="126">
        <f>Prodiarias!O25/1000</f>
        <v>10.005000000000001</v>
      </c>
      <c r="D52" s="126" t="s">
        <v>65</v>
      </c>
      <c r="E52" s="126">
        <f>Prodiarias!AF25/1000</f>
        <v>155.93899999999999</v>
      </c>
      <c r="F52" s="126">
        <f>Prodiarias!AP25/1000</f>
        <v>101.849</v>
      </c>
      <c r="G52" s="126" t="s">
        <v>65</v>
      </c>
      <c r="H52" s="126" t="s">
        <v>65</v>
      </c>
      <c r="I52" s="126">
        <f>Prodiarias!BE25</f>
        <v>249.29469999999995</v>
      </c>
      <c r="J52" s="126">
        <f t="shared" si="24"/>
        <v>899.11669999999992</v>
      </c>
      <c r="K52" s="129">
        <f t="shared" si="25"/>
        <v>31.771187711199996</v>
      </c>
      <c r="L52" s="139">
        <f t="shared" si="26"/>
        <v>5654.5449262999991</v>
      </c>
      <c r="N52" s="125">
        <v>15</v>
      </c>
      <c r="O52" s="126">
        <f t="shared" si="19"/>
        <v>305.6232</v>
      </c>
      <c r="P52" s="126">
        <f t="shared" si="20"/>
        <v>5.0025000000000004</v>
      </c>
      <c r="Q52" s="126" t="s">
        <v>65</v>
      </c>
      <c r="R52" s="126">
        <f t="shared" si="13"/>
        <v>49.463850799999996</v>
      </c>
      <c r="S52" s="126">
        <f t="shared" si="14"/>
        <v>81.479200000000006</v>
      </c>
      <c r="T52" s="126" t="s">
        <v>65</v>
      </c>
      <c r="U52" s="126" t="s">
        <v>65</v>
      </c>
      <c r="V52" s="126">
        <f t="shared" si="15"/>
        <v>87.253144999999975</v>
      </c>
      <c r="W52" s="126">
        <f t="shared" si="16"/>
        <v>528.82189579999999</v>
      </c>
      <c r="X52" s="129">
        <f t="shared" si="21"/>
        <v>18.686450509988799</v>
      </c>
      <c r="Y52" s="139">
        <f t="shared" si="22"/>
        <v>3325.7609026861996</v>
      </c>
    </row>
    <row r="53" spans="1:25" x14ac:dyDescent="0.2">
      <c r="A53" s="125">
        <v>16</v>
      </c>
      <c r="B53" s="126">
        <f>Prodiarias!E26/1000</f>
        <v>384.5826677419355</v>
      </c>
      <c r="C53" s="126">
        <f>Prodiarias!O26/1000</f>
        <v>7.1360784946236562</v>
      </c>
      <c r="D53" s="126" t="s">
        <v>65</v>
      </c>
      <c r="E53" s="126">
        <f>Prodiarias!AF26/1000</f>
        <v>161.98500000000001</v>
      </c>
      <c r="F53" s="126">
        <f>Prodiarias!AP26/1000</f>
        <v>100.89825376344086</v>
      </c>
      <c r="G53" s="126" t="s">
        <v>65</v>
      </c>
      <c r="H53" s="126" t="s">
        <v>65</v>
      </c>
      <c r="I53" s="126">
        <f>Prodiarias!BE26</f>
        <v>249.32300000000001</v>
      </c>
      <c r="J53" s="126">
        <f t="shared" si="24"/>
        <v>903.92499999999995</v>
      </c>
      <c r="K53" s="129">
        <f t="shared" si="25"/>
        <v>31.941093799999997</v>
      </c>
      <c r="L53" s="139">
        <f t="shared" si="26"/>
        <v>5684.7843249999996</v>
      </c>
      <c r="N53" s="125">
        <v>16</v>
      </c>
      <c r="O53" s="126">
        <f t="shared" si="19"/>
        <v>307.66613419354843</v>
      </c>
      <c r="P53" s="126">
        <f t="shared" si="20"/>
        <v>3.5680392473118281</v>
      </c>
      <c r="Q53" s="126" t="s">
        <v>65</v>
      </c>
      <c r="R53" s="126">
        <f t="shared" si="13"/>
        <v>51.381641999999999</v>
      </c>
      <c r="S53" s="126">
        <f t="shared" si="14"/>
        <v>80.718603010752702</v>
      </c>
      <c r="T53" s="126" t="s">
        <v>65</v>
      </c>
      <c r="U53" s="126" t="s">
        <v>65</v>
      </c>
      <c r="V53" s="126">
        <f t="shared" si="15"/>
        <v>87.263049999999993</v>
      </c>
      <c r="W53" s="126">
        <f t="shared" si="16"/>
        <v>530.59746845161294</v>
      </c>
      <c r="X53" s="129">
        <f t="shared" si="21"/>
        <v>18.749192145206194</v>
      </c>
      <c r="Y53" s="139">
        <f t="shared" si="22"/>
        <v>3336.9274790921936</v>
      </c>
    </row>
    <row r="54" spans="1:25" x14ac:dyDescent="0.2">
      <c r="A54" s="125">
        <v>17</v>
      </c>
      <c r="B54" s="126">
        <f>Prodiarias!E27/1000</f>
        <v>386.00599999999997</v>
      </c>
      <c r="C54" s="126">
        <f>Prodiarias!O27/1000</f>
        <v>10.346</v>
      </c>
      <c r="D54" s="126" t="s">
        <v>65</v>
      </c>
      <c r="E54" s="126">
        <f>Prodiarias!AF27/1000</f>
        <v>162.387</v>
      </c>
      <c r="F54" s="126">
        <f>Prodiarias!AP27/1000</f>
        <v>100.773</v>
      </c>
      <c r="G54" s="126" t="s">
        <v>65</v>
      </c>
      <c r="H54" s="126" t="s">
        <v>65</v>
      </c>
      <c r="I54" s="126">
        <f>Prodiarias!BE27</f>
        <v>249.40790000000001</v>
      </c>
      <c r="J54" s="126">
        <f t="shared" si="24"/>
        <v>908.9199000000001</v>
      </c>
      <c r="K54" s="129">
        <f t="shared" si="25"/>
        <v>32.117593586400005</v>
      </c>
      <c r="L54" s="139">
        <f t="shared" si="26"/>
        <v>5716.1972511000004</v>
      </c>
      <c r="N54" s="125">
        <v>17</v>
      </c>
      <c r="O54" s="126">
        <f t="shared" ref="O54:O67" si="27">B54*0.8</f>
        <v>308.8048</v>
      </c>
      <c r="P54" s="126">
        <f t="shared" si="20"/>
        <v>5.173</v>
      </c>
      <c r="Q54" s="126" t="s">
        <v>65</v>
      </c>
      <c r="R54" s="126">
        <f t="shared" si="13"/>
        <v>51.509156399999995</v>
      </c>
      <c r="S54" s="126">
        <f t="shared" si="14"/>
        <v>80.618400000000008</v>
      </c>
      <c r="T54" s="126" t="s">
        <v>65</v>
      </c>
      <c r="U54" s="126" t="s">
        <v>65</v>
      </c>
      <c r="V54" s="126">
        <f t="shared" si="15"/>
        <v>87.292765000000003</v>
      </c>
      <c r="W54" s="126">
        <f t="shared" si="16"/>
        <v>533.39812140000004</v>
      </c>
      <c r="X54" s="129">
        <f t="shared" si="21"/>
        <v>18.848156017790398</v>
      </c>
      <c r="Y54" s="139">
        <f t="shared" ref="Y54:Y67" si="28">W54/1000*6289</f>
        <v>3354.5407854846007</v>
      </c>
    </row>
    <row r="55" spans="1:25" x14ac:dyDescent="0.2">
      <c r="A55" s="125">
        <v>18</v>
      </c>
      <c r="B55" s="126">
        <f>Prodiarias!E28/1000</f>
        <v>379.99400000000003</v>
      </c>
      <c r="C55" s="126">
        <f>Prodiarias!O28/1000</f>
        <v>9.1760000000000002</v>
      </c>
      <c r="D55" s="126" t="s">
        <v>65</v>
      </c>
      <c r="E55" s="126">
        <f>Prodiarias!AF28/1000</f>
        <v>157.155</v>
      </c>
      <c r="F55" s="126">
        <f>Prodiarias!AP28/1000</f>
        <v>100.217</v>
      </c>
      <c r="G55" s="126" t="s">
        <v>65</v>
      </c>
      <c r="H55" s="126" t="s">
        <v>65</v>
      </c>
      <c r="I55" s="126">
        <f>Prodiarias!BE28</f>
        <v>249.29469999999995</v>
      </c>
      <c r="J55" s="126">
        <f t="shared" si="24"/>
        <v>895.83669999999995</v>
      </c>
      <c r="K55" s="129">
        <f t="shared" si="25"/>
        <v>31.655285631199998</v>
      </c>
      <c r="L55" s="139">
        <f t="shared" si="26"/>
        <v>5633.9170062999992</v>
      </c>
      <c r="N55" s="125">
        <v>18</v>
      </c>
      <c r="O55" s="126">
        <f t="shared" si="27"/>
        <v>303.99520000000001</v>
      </c>
      <c r="P55" s="126">
        <f t="shared" si="20"/>
        <v>4.5880000000000001</v>
      </c>
      <c r="Q55" s="126" t="s">
        <v>65</v>
      </c>
      <c r="R55" s="126">
        <f t="shared" si="13"/>
        <v>49.849565999999996</v>
      </c>
      <c r="S55" s="126">
        <f t="shared" si="14"/>
        <v>80.173600000000008</v>
      </c>
      <c r="T55" s="126" t="s">
        <v>65</v>
      </c>
      <c r="U55" s="126" t="s">
        <v>65</v>
      </c>
      <c r="V55" s="126">
        <f t="shared" si="15"/>
        <v>87.253144999999975</v>
      </c>
      <c r="W55" s="126">
        <f t="shared" si="16"/>
        <v>525.859511</v>
      </c>
      <c r="X55" s="129">
        <f t="shared" si="21"/>
        <v>18.581771680695997</v>
      </c>
      <c r="Y55" s="139">
        <f t="shared" si="28"/>
        <v>3307.1304646789995</v>
      </c>
    </row>
    <row r="56" spans="1:25" x14ac:dyDescent="0.2">
      <c r="A56" s="125">
        <v>19</v>
      </c>
      <c r="B56" s="126">
        <f>Prodiarias!E29/1000</f>
        <v>373.45583548387094</v>
      </c>
      <c r="C56" s="126">
        <f>Prodiarias!O29/1000</f>
        <v>5.6428935483870966</v>
      </c>
      <c r="D56" s="126" t="s">
        <v>65</v>
      </c>
      <c r="E56" s="126">
        <f>Prodiarias!AF29/1000</f>
        <v>158.15899999999999</v>
      </c>
      <c r="F56" s="126">
        <f>Prodiarias!AP29/1000</f>
        <v>102.64227096774194</v>
      </c>
      <c r="G56" s="126" t="s">
        <v>65</v>
      </c>
      <c r="H56" s="126" t="s">
        <v>65</v>
      </c>
      <c r="I56" s="126">
        <f>Prodiarias!BE29</f>
        <v>248.41739999999999</v>
      </c>
      <c r="J56" s="126">
        <f t="shared" si="24"/>
        <v>888.31740000000013</v>
      </c>
      <c r="K56" s="129">
        <f t="shared" si="25"/>
        <v>31.389583646400002</v>
      </c>
      <c r="L56" s="139">
        <f t="shared" si="26"/>
        <v>5586.6281286000012</v>
      </c>
      <c r="N56" s="125">
        <v>19</v>
      </c>
      <c r="O56" s="126">
        <f t="shared" si="27"/>
        <v>298.76466838709678</v>
      </c>
      <c r="P56" s="126">
        <f t="shared" si="20"/>
        <v>2.8214467741935483</v>
      </c>
      <c r="Q56" s="126" t="s">
        <v>65</v>
      </c>
      <c r="R56" s="126">
        <f t="shared" si="13"/>
        <v>50.168034799999994</v>
      </c>
      <c r="S56" s="126">
        <f t="shared" si="14"/>
        <v>82.113816774193552</v>
      </c>
      <c r="T56" s="126" t="s">
        <v>65</v>
      </c>
      <c r="U56" s="126" t="s">
        <v>65</v>
      </c>
      <c r="V56" s="126">
        <f t="shared" si="15"/>
        <v>86.946089999999984</v>
      </c>
      <c r="W56" s="126">
        <f t="shared" si="16"/>
        <v>520.81405673548386</v>
      </c>
      <c r="X56" s="129">
        <f t="shared" si="21"/>
        <v>18.403485508805058</v>
      </c>
      <c r="Y56" s="139">
        <f t="shared" si="28"/>
        <v>3275.399602809458</v>
      </c>
    </row>
    <row r="57" spans="1:25" x14ac:dyDescent="0.2">
      <c r="A57" s="125">
        <v>20</v>
      </c>
      <c r="B57" s="126">
        <f>Prodiarias!E30/1000</f>
        <v>376.57290967741932</v>
      </c>
      <c r="C57" s="126">
        <f>Prodiarias!O30/1000</f>
        <v>6.0904752688172037</v>
      </c>
      <c r="D57" s="126" t="s">
        <v>65</v>
      </c>
      <c r="E57" s="126">
        <f>Prodiarias!AF30/1000</f>
        <v>151.953</v>
      </c>
      <c r="F57" s="126">
        <f>Prodiarias!AP30/1000</f>
        <v>100.53861505376344</v>
      </c>
      <c r="G57" s="126" t="s">
        <v>65</v>
      </c>
      <c r="H57" s="126" t="s">
        <v>65</v>
      </c>
      <c r="I57" s="126">
        <f>Prodiarias!BE30</f>
        <v>248.38909999999993</v>
      </c>
      <c r="J57" s="126">
        <f t="shared" si="24"/>
        <v>883.54409999999984</v>
      </c>
      <c r="K57" s="129">
        <f t="shared" si="25"/>
        <v>31.220914317599991</v>
      </c>
      <c r="L57" s="139">
        <f t="shared" si="26"/>
        <v>5556.608844899999</v>
      </c>
      <c r="N57" s="125">
        <v>20</v>
      </c>
      <c r="O57" s="126">
        <f t="shared" si="27"/>
        <v>301.25832774193549</v>
      </c>
      <c r="P57" s="126">
        <f t="shared" si="20"/>
        <v>3.0452376344086018</v>
      </c>
      <c r="Q57" s="126" t="s">
        <v>65</v>
      </c>
      <c r="R57" s="126">
        <f t="shared" si="13"/>
        <v>48.199491599999995</v>
      </c>
      <c r="S57" s="126">
        <f t="shared" si="14"/>
        <v>80.430892043010758</v>
      </c>
      <c r="T57" s="126" t="s">
        <v>65</v>
      </c>
      <c r="U57" s="126" t="s">
        <v>65</v>
      </c>
      <c r="V57" s="126">
        <f t="shared" si="15"/>
        <v>86.936184999999966</v>
      </c>
      <c r="W57" s="126">
        <f t="shared" si="16"/>
        <v>519.87013401935474</v>
      </c>
      <c r="X57" s="129">
        <f t="shared" si="21"/>
        <v>18.370131055707919</v>
      </c>
      <c r="Y57" s="139">
        <f t="shared" si="28"/>
        <v>3269.4632728477222</v>
      </c>
    </row>
    <row r="58" spans="1:25" x14ac:dyDescent="0.2">
      <c r="A58" s="125">
        <v>21</v>
      </c>
      <c r="B58" s="126">
        <f>Prodiarias!E31/1000</f>
        <v>372.76</v>
      </c>
      <c r="C58" s="126">
        <f>Prodiarias!O31/1000</f>
        <v>7.5659999999999998</v>
      </c>
      <c r="D58" s="126" t="s">
        <v>65</v>
      </c>
      <c r="E58" s="126">
        <f>Prodiarias!AF31/1000</f>
        <v>144.08099999999999</v>
      </c>
      <c r="F58" s="126">
        <f>Prodiarias!AP31/1000</f>
        <v>93.64</v>
      </c>
      <c r="G58" s="126" t="s">
        <v>65</v>
      </c>
      <c r="H58" s="126" t="s">
        <v>65</v>
      </c>
      <c r="I58" s="126">
        <f>Prodiarias!BE31</f>
        <v>248.5872</v>
      </c>
      <c r="J58" s="126">
        <f t="shared" si="24"/>
        <v>866.63419999999996</v>
      </c>
      <c r="K58" s="129">
        <f t="shared" si="25"/>
        <v>30.623386091199997</v>
      </c>
      <c r="L58" s="139">
        <f t="shared" si="26"/>
        <v>5450.2624837999992</v>
      </c>
      <c r="N58" s="125">
        <v>21</v>
      </c>
      <c r="O58" s="126">
        <f t="shared" si="27"/>
        <v>298.20800000000003</v>
      </c>
      <c r="P58" s="126">
        <f t="shared" si="20"/>
        <v>3.7829999999999999</v>
      </c>
      <c r="Q58" s="126" t="s">
        <v>65</v>
      </c>
      <c r="R58" s="126">
        <f t="shared" si="13"/>
        <v>45.702493199999992</v>
      </c>
      <c r="S58" s="126">
        <f t="shared" si="14"/>
        <v>74.912000000000006</v>
      </c>
      <c r="T58" s="126" t="s">
        <v>65</v>
      </c>
      <c r="U58" s="126" t="s">
        <v>65</v>
      </c>
      <c r="V58" s="126">
        <f t="shared" si="15"/>
        <v>87.00551999999999</v>
      </c>
      <c r="W58" s="126">
        <f t="shared" si="16"/>
        <v>509.61101320000006</v>
      </c>
      <c r="X58" s="129">
        <f t="shared" si="21"/>
        <v>18.007614762435203</v>
      </c>
      <c r="Y58" s="139">
        <f t="shared" si="28"/>
        <v>3204.9436620148003</v>
      </c>
    </row>
    <row r="59" spans="1:25" x14ac:dyDescent="0.2">
      <c r="A59" s="125">
        <v>22</v>
      </c>
      <c r="B59" s="126">
        <f>Prodiarias!E32/1000</f>
        <v>373.75200000000001</v>
      </c>
      <c r="C59" s="126">
        <f>Prodiarias!O32/1000</f>
        <v>10.683</v>
      </c>
      <c r="D59" s="126" t="s">
        <v>65</v>
      </c>
      <c r="E59" s="126">
        <f>Prodiarias!AF32/1000</f>
        <v>156.982</v>
      </c>
      <c r="F59" s="126">
        <f>Prodiarias!AP32/1000</f>
        <v>103.72199999999999</v>
      </c>
      <c r="G59" s="126" t="s">
        <v>65</v>
      </c>
      <c r="H59" s="126" t="s">
        <v>65</v>
      </c>
      <c r="I59" s="126">
        <f>Prodiarias!BE32</f>
        <v>248.44569999999999</v>
      </c>
      <c r="J59" s="126">
        <f t="shared" si="24"/>
        <v>893.5847</v>
      </c>
      <c r="K59" s="129">
        <f t="shared" si="25"/>
        <v>31.575708959199996</v>
      </c>
      <c r="L59" s="139">
        <f t="shared" si="26"/>
        <v>5619.7541782999997</v>
      </c>
      <c r="N59" s="125">
        <v>22</v>
      </c>
      <c r="O59" s="126">
        <f t="shared" si="27"/>
        <v>299.0016</v>
      </c>
      <c r="P59" s="126">
        <f t="shared" si="20"/>
        <v>5.3414999999999999</v>
      </c>
      <c r="Q59" s="126" t="s">
        <v>65</v>
      </c>
      <c r="R59" s="126">
        <f t="shared" si="13"/>
        <v>49.7946904</v>
      </c>
      <c r="S59" s="126">
        <f t="shared" si="14"/>
        <v>82.977599999999995</v>
      </c>
      <c r="T59" s="126" t="s">
        <v>65</v>
      </c>
      <c r="U59" s="126" t="s">
        <v>65</v>
      </c>
      <c r="V59" s="126">
        <f t="shared" si="15"/>
        <v>86.955994999999987</v>
      </c>
      <c r="W59" s="126">
        <f t="shared" si="16"/>
        <v>524.07138539999994</v>
      </c>
      <c r="X59" s="129">
        <f t="shared" si="21"/>
        <v>18.518586474494398</v>
      </c>
      <c r="Y59" s="139">
        <f t="shared" si="28"/>
        <v>3295.8849427805999</v>
      </c>
    </row>
    <row r="60" spans="1:25" x14ac:dyDescent="0.2">
      <c r="A60" s="125">
        <v>23</v>
      </c>
      <c r="B60" s="126">
        <f>Prodiarias!E33/1000</f>
        <v>373.88</v>
      </c>
      <c r="C60" s="126">
        <f>Prodiarias!O33/1000</f>
        <v>1.9379999999999999</v>
      </c>
      <c r="D60" s="126" t="s">
        <v>65</v>
      </c>
      <c r="E60" s="126">
        <f>Prodiarias!AF33/1000</f>
        <v>155.30099999999999</v>
      </c>
      <c r="F60" s="126">
        <f>Prodiarias!AP33/1000</f>
        <v>129.36600000000001</v>
      </c>
      <c r="G60" s="126" t="s">
        <v>65</v>
      </c>
      <c r="H60" s="126" t="s">
        <v>65</v>
      </c>
      <c r="I60" s="126">
        <f>Prodiarias!BE33</f>
        <v>239.64439999999999</v>
      </c>
      <c r="J60" s="126">
        <f t="shared" si="24"/>
        <v>900.12939999999992</v>
      </c>
      <c r="K60" s="129">
        <f t="shared" si="25"/>
        <v>31.806972478399995</v>
      </c>
      <c r="L60" s="139">
        <f t="shared" si="26"/>
        <v>5660.9137965999998</v>
      </c>
      <c r="N60" s="125">
        <v>23</v>
      </c>
      <c r="O60" s="126">
        <f t="shared" si="27"/>
        <v>299.10399999999998</v>
      </c>
      <c r="P60" s="126">
        <f t="shared" si="20"/>
        <v>0.96899999999999997</v>
      </c>
      <c r="Q60" s="126" t="s">
        <v>65</v>
      </c>
      <c r="R60" s="126">
        <f t="shared" si="13"/>
        <v>49.261477199999995</v>
      </c>
      <c r="S60" s="126">
        <f t="shared" si="14"/>
        <v>103.49280000000002</v>
      </c>
      <c r="T60" s="126" t="s">
        <v>65</v>
      </c>
      <c r="U60" s="126" t="s">
        <v>65</v>
      </c>
      <c r="V60" s="126">
        <f t="shared" si="15"/>
        <v>83.875539999999987</v>
      </c>
      <c r="W60" s="126">
        <f t="shared" si="16"/>
        <v>536.70281720000003</v>
      </c>
      <c r="X60" s="129">
        <f t="shared" si="21"/>
        <v>18.964930748579203</v>
      </c>
      <c r="Y60" s="139">
        <f t="shared" si="28"/>
        <v>3375.3240173708</v>
      </c>
    </row>
    <row r="61" spans="1:25" x14ac:dyDescent="0.2">
      <c r="A61" s="125">
        <v>24</v>
      </c>
      <c r="B61" s="126">
        <f>Prodiarias!E34/1000</f>
        <v>385.65499999999997</v>
      </c>
      <c r="C61" s="126">
        <f>Prodiarias!O34/1000</f>
        <v>5.3440000000000003</v>
      </c>
      <c r="D61" s="126" t="s">
        <v>65</v>
      </c>
      <c r="E61" s="126">
        <f>Prodiarias!AF34/1000</f>
        <v>151.703</v>
      </c>
      <c r="F61" s="126">
        <f>Prodiarias!AP34/1000</f>
        <v>140.52199999999999</v>
      </c>
      <c r="G61" s="126" t="s">
        <v>65</v>
      </c>
      <c r="H61" s="126" t="s">
        <v>65</v>
      </c>
      <c r="I61" s="126">
        <f>Prodiarias!BE34</f>
        <v>248.53059999999996</v>
      </c>
      <c r="J61" s="126">
        <f t="shared" si="24"/>
        <v>931.75459999999987</v>
      </c>
      <c r="K61" s="129">
        <f t="shared" si="25"/>
        <v>32.924480545599998</v>
      </c>
      <c r="L61" s="139">
        <f t="shared" si="26"/>
        <v>5859.8046793999993</v>
      </c>
      <c r="N61" s="125">
        <v>24</v>
      </c>
      <c r="O61" s="126">
        <f t="shared" si="27"/>
        <v>308.524</v>
      </c>
      <c r="P61" s="126">
        <f t="shared" si="20"/>
        <v>2.6720000000000002</v>
      </c>
      <c r="Q61" s="126" t="s">
        <v>65</v>
      </c>
      <c r="R61" s="126">
        <f t="shared" si="13"/>
        <v>48.120191599999998</v>
      </c>
      <c r="S61" s="126">
        <f t="shared" si="14"/>
        <v>112.41759999999999</v>
      </c>
      <c r="T61" s="126" t="s">
        <v>65</v>
      </c>
      <c r="U61" s="126" t="s">
        <v>65</v>
      </c>
      <c r="V61" s="126">
        <f t="shared" si="15"/>
        <v>86.985709999999983</v>
      </c>
      <c r="W61" s="126">
        <f t="shared" si="16"/>
        <v>558.71950160000006</v>
      </c>
      <c r="X61" s="129">
        <f t="shared" si="21"/>
        <v>19.742912308537601</v>
      </c>
      <c r="Y61" s="139">
        <f t="shared" si="28"/>
        <v>3513.7869455624004</v>
      </c>
    </row>
    <row r="62" spans="1:25" x14ac:dyDescent="0.2">
      <c r="A62" s="125">
        <v>25</v>
      </c>
      <c r="B62" s="126">
        <f>Prodiarias!E35/1000</f>
        <v>377.54599999999999</v>
      </c>
      <c r="C62" s="126">
        <f>Prodiarias!O35/1000</f>
        <v>5.72</v>
      </c>
      <c r="D62" s="126" t="s">
        <v>65</v>
      </c>
      <c r="E62" s="126">
        <f>Prodiarias!AF35/1000</f>
        <v>150.24299999999999</v>
      </c>
      <c r="F62" s="126">
        <f>Prodiarias!AP35/1000</f>
        <v>139.21899999999999</v>
      </c>
      <c r="G62" s="126" t="s">
        <v>65</v>
      </c>
      <c r="H62" s="126" t="s">
        <v>65</v>
      </c>
      <c r="I62" s="126">
        <f>Prodiarias!BE35</f>
        <v>247.85139999999996</v>
      </c>
      <c r="J62" s="126">
        <f t="shared" si="24"/>
        <v>920.57940000000008</v>
      </c>
      <c r="K62" s="129">
        <f t="shared" si="25"/>
        <v>32.529593678399998</v>
      </c>
      <c r="L62" s="139">
        <f t="shared" si="26"/>
        <v>5789.5238466000001</v>
      </c>
      <c r="N62" s="125">
        <v>25</v>
      </c>
      <c r="O62" s="126">
        <f t="shared" si="27"/>
        <v>302.03680000000003</v>
      </c>
      <c r="P62" s="126">
        <f t="shared" si="20"/>
        <v>2.86</v>
      </c>
      <c r="Q62" s="126" t="s">
        <v>65</v>
      </c>
      <c r="R62" s="126">
        <f t="shared" si="13"/>
        <v>47.657079599999996</v>
      </c>
      <c r="S62" s="126">
        <f t="shared" si="14"/>
        <v>111.37520000000001</v>
      </c>
      <c r="T62" s="126" t="s">
        <v>65</v>
      </c>
      <c r="U62" s="126" t="s">
        <v>65</v>
      </c>
      <c r="V62" s="126">
        <f t="shared" si="15"/>
        <v>86.747989999999973</v>
      </c>
      <c r="W62" s="126">
        <f t="shared" si="16"/>
        <v>550.67706959999998</v>
      </c>
      <c r="X62" s="129">
        <f t="shared" si="21"/>
        <v>19.458724931385596</v>
      </c>
      <c r="Y62" s="139">
        <f t="shared" si="28"/>
        <v>3463.2080907143995</v>
      </c>
    </row>
    <row r="63" spans="1:25" x14ac:dyDescent="0.2">
      <c r="A63" s="125">
        <v>26</v>
      </c>
      <c r="B63" s="126">
        <f>Prodiarias!E36/1000</f>
        <v>369.779</v>
      </c>
      <c r="C63" s="126">
        <f>Prodiarias!O36/1000</f>
        <v>3.6379999999999999</v>
      </c>
      <c r="D63" s="126" t="s">
        <v>65</v>
      </c>
      <c r="E63" s="126">
        <f>Prodiarias!AF36/1000</f>
        <v>154.465</v>
      </c>
      <c r="F63" s="126">
        <f>Prodiarias!AP36/1000</f>
        <v>144.56800000000001</v>
      </c>
      <c r="G63" s="126" t="s">
        <v>65</v>
      </c>
      <c r="H63" s="126" t="s">
        <v>65</v>
      </c>
      <c r="I63" s="126">
        <f>Prodiarias!BE36</f>
        <v>247.31369999999998</v>
      </c>
      <c r="J63" s="126">
        <f t="shared" si="24"/>
        <v>919.76369999999997</v>
      </c>
      <c r="K63" s="129">
        <f t="shared" si="25"/>
        <v>32.500770103199997</v>
      </c>
      <c r="L63" s="139">
        <f t="shared" si="26"/>
        <v>5784.3939092999999</v>
      </c>
      <c r="N63" s="125">
        <v>26</v>
      </c>
      <c r="O63" s="126">
        <f t="shared" si="27"/>
        <v>295.82319999999999</v>
      </c>
      <c r="P63" s="126">
        <f t="shared" si="20"/>
        <v>1.819</v>
      </c>
      <c r="Q63" s="126" t="s">
        <v>65</v>
      </c>
      <c r="R63" s="126">
        <f t="shared" si="13"/>
        <v>48.996297999999996</v>
      </c>
      <c r="S63" s="126">
        <f t="shared" si="14"/>
        <v>115.65440000000001</v>
      </c>
      <c r="T63" s="126" t="s">
        <v>65</v>
      </c>
      <c r="U63" s="126" t="s">
        <v>65</v>
      </c>
      <c r="V63" s="126">
        <f t="shared" si="15"/>
        <v>86.559794999999994</v>
      </c>
      <c r="W63" s="126">
        <f t="shared" si="16"/>
        <v>548.85269300000004</v>
      </c>
      <c r="X63" s="129">
        <f t="shared" si="21"/>
        <v>19.394258759848004</v>
      </c>
      <c r="Y63" s="139">
        <f t="shared" si="28"/>
        <v>3451.7345862770003</v>
      </c>
    </row>
    <row r="64" spans="1:25" x14ac:dyDescent="0.2">
      <c r="A64" s="125">
        <v>27</v>
      </c>
      <c r="B64" s="126">
        <f>Prodiarias!E37/1000</f>
        <v>368.39600000000002</v>
      </c>
      <c r="C64" s="126">
        <f>Prodiarias!O37/1000</f>
        <v>3.24</v>
      </c>
      <c r="D64" s="126" t="s">
        <v>65</v>
      </c>
      <c r="E64" s="126">
        <f>Prodiarias!AF37/1000</f>
        <v>154.64599999999999</v>
      </c>
      <c r="F64" s="126">
        <f>Prodiarias!AP37/1000</f>
        <v>154.04599999999999</v>
      </c>
      <c r="G64" s="126" t="s">
        <v>65</v>
      </c>
      <c r="H64" s="126" t="s">
        <v>65</v>
      </c>
      <c r="I64" s="126">
        <f>Prodiarias!BE37</f>
        <v>247.42690000000002</v>
      </c>
      <c r="J64" s="126">
        <f t="shared" si="24"/>
        <v>927.75490000000002</v>
      </c>
      <c r="K64" s="129">
        <f t="shared" si="25"/>
        <v>32.783147146399997</v>
      </c>
      <c r="L64" s="139">
        <f t="shared" si="26"/>
        <v>5834.6505661000001</v>
      </c>
      <c r="N64" s="125">
        <v>27</v>
      </c>
      <c r="O64" s="126">
        <f t="shared" si="27"/>
        <v>294.71680000000003</v>
      </c>
      <c r="P64" s="126">
        <f t="shared" si="20"/>
        <v>1.62</v>
      </c>
      <c r="Q64" s="126" t="s">
        <v>65</v>
      </c>
      <c r="R64" s="126">
        <f t="shared" si="13"/>
        <v>49.053711199999995</v>
      </c>
      <c r="S64" s="126">
        <f t="shared" si="14"/>
        <v>123.2368</v>
      </c>
      <c r="T64" s="126" t="s">
        <v>65</v>
      </c>
      <c r="U64" s="126" t="s">
        <v>65</v>
      </c>
      <c r="V64" s="126">
        <f t="shared" si="15"/>
        <v>86.599415000000008</v>
      </c>
      <c r="W64" s="126">
        <f t="shared" si="16"/>
        <v>555.22672620000003</v>
      </c>
      <c r="X64" s="129">
        <f t="shared" si="21"/>
        <v>19.619491597003201</v>
      </c>
      <c r="Y64" s="139">
        <f t="shared" si="28"/>
        <v>3491.8208810718002</v>
      </c>
    </row>
    <row r="65" spans="1:25" x14ac:dyDescent="0.2">
      <c r="A65" s="125">
        <v>28</v>
      </c>
      <c r="B65" s="126">
        <f>Prodiarias!E38/1000</f>
        <v>369.92899999999997</v>
      </c>
      <c r="C65" s="126">
        <f>Prodiarias!O38/1000</f>
        <v>3.2</v>
      </c>
      <c r="D65" s="126" t="s">
        <v>65</v>
      </c>
      <c r="E65" s="126">
        <f>Prodiarias!AF38/1000</f>
        <v>155.72999999999999</v>
      </c>
      <c r="F65" s="126">
        <f>Prodiarias!AP38/1000</f>
        <v>152.315</v>
      </c>
      <c r="G65" s="126" t="s">
        <v>65</v>
      </c>
      <c r="H65" s="126" t="s">
        <v>65</v>
      </c>
      <c r="I65" s="126">
        <f>Prodiarias!BE38</f>
        <v>247.76650000000001</v>
      </c>
      <c r="J65" s="126">
        <f t="shared" si="24"/>
        <v>928.94049999999993</v>
      </c>
      <c r="K65" s="129">
        <f t="shared" si="25"/>
        <v>32.825041507999998</v>
      </c>
      <c r="L65" s="139">
        <f t="shared" si="26"/>
        <v>5842.1068044999993</v>
      </c>
      <c r="N65" s="125">
        <v>28</v>
      </c>
      <c r="O65" s="126">
        <f t="shared" si="27"/>
        <v>295.94319999999999</v>
      </c>
      <c r="P65" s="126">
        <f t="shared" si="20"/>
        <v>1.6</v>
      </c>
      <c r="Q65" s="126" t="s">
        <v>65</v>
      </c>
      <c r="R65" s="126">
        <f t="shared" si="13"/>
        <v>49.397555999999994</v>
      </c>
      <c r="S65" s="126">
        <f t="shared" si="14"/>
        <v>121.852</v>
      </c>
      <c r="T65" s="126" t="s">
        <v>65</v>
      </c>
      <c r="U65" s="126" t="s">
        <v>65</v>
      </c>
      <c r="V65" s="126">
        <f t="shared" si="15"/>
        <v>86.718274999999991</v>
      </c>
      <c r="W65" s="126">
        <f t="shared" si="16"/>
        <v>555.511031</v>
      </c>
      <c r="X65" s="129">
        <f t="shared" si="21"/>
        <v>19.629537791415999</v>
      </c>
      <c r="Y65" s="139">
        <f t="shared" si="28"/>
        <v>3493.608873959</v>
      </c>
    </row>
    <row r="66" spans="1:25" x14ac:dyDescent="0.2">
      <c r="A66" s="125">
        <v>29</v>
      </c>
      <c r="B66" s="126">
        <f>Prodiarias!E39/1000</f>
        <v>368.01916881720433</v>
      </c>
      <c r="C66" s="126">
        <f>Prodiarias!O39/1000</f>
        <v>3.0994333333333333</v>
      </c>
      <c r="D66" s="126" t="s">
        <v>65</v>
      </c>
      <c r="E66" s="126">
        <f>Prodiarias!AF39/1000</f>
        <v>153.904</v>
      </c>
      <c r="F66" s="126">
        <f>Prodiarias!AP39/1000</f>
        <v>156.03939784946238</v>
      </c>
      <c r="G66" s="126" t="s">
        <v>65</v>
      </c>
      <c r="H66" s="126" t="s">
        <v>65</v>
      </c>
      <c r="I66" s="126">
        <f>Prodiarias!BE39</f>
        <v>247.42690000000002</v>
      </c>
      <c r="J66" s="126">
        <f t="shared" si="24"/>
        <v>928.48890000000006</v>
      </c>
      <c r="K66" s="129">
        <f t="shared" si="25"/>
        <v>32.809083770400001</v>
      </c>
      <c r="L66" s="139">
        <f t="shared" si="26"/>
        <v>5839.2666921</v>
      </c>
      <c r="N66" s="125">
        <v>29</v>
      </c>
      <c r="O66" s="126">
        <f t="shared" si="27"/>
        <v>294.4153350537635</v>
      </c>
      <c r="P66" s="126">
        <f t="shared" si="20"/>
        <v>1.5497166666666666</v>
      </c>
      <c r="Q66" s="126" t="s">
        <v>65</v>
      </c>
      <c r="R66" s="126">
        <f t="shared" si="13"/>
        <v>48.818348799999995</v>
      </c>
      <c r="S66" s="126">
        <f t="shared" si="14"/>
        <v>124.83151827956991</v>
      </c>
      <c r="T66" s="126" t="s">
        <v>65</v>
      </c>
      <c r="U66" s="126" t="s">
        <v>65</v>
      </c>
      <c r="V66" s="126">
        <f t="shared" si="15"/>
        <v>86.599415000000008</v>
      </c>
      <c r="W66" s="126">
        <f t="shared" si="16"/>
        <v>556.21433380000008</v>
      </c>
      <c r="X66" s="129">
        <f t="shared" si="21"/>
        <v>19.654389699156802</v>
      </c>
      <c r="Y66" s="139">
        <f t="shared" si="28"/>
        <v>3498.0319452682006</v>
      </c>
    </row>
    <row r="67" spans="1:25" x14ac:dyDescent="0.2">
      <c r="A67" s="125">
        <v>30</v>
      </c>
      <c r="B67" s="126">
        <f>Prodiarias!E40/1000</f>
        <v>366.02</v>
      </c>
      <c r="C67" s="126">
        <f>Prodiarias!O40/1000</f>
        <v>1.5069999999999999</v>
      </c>
      <c r="D67" s="126" t="s">
        <v>65</v>
      </c>
      <c r="E67" s="126">
        <f>Prodiarias!AF40/1000</f>
        <v>154.303</v>
      </c>
      <c r="F67" s="126">
        <f>Prodiarias!AP40/1000</f>
        <v>164.696</v>
      </c>
      <c r="G67" s="126" t="s">
        <v>65</v>
      </c>
      <c r="H67" s="126" t="s">
        <v>65</v>
      </c>
      <c r="I67" s="126">
        <f>Prodiarias!BE40</f>
        <v>247.31369999999998</v>
      </c>
      <c r="J67" s="126">
        <f t="shared" si="24"/>
        <v>933.83969999999999</v>
      </c>
      <c r="K67" s="129">
        <f t="shared" si="25"/>
        <v>32.998159639199997</v>
      </c>
      <c r="L67" s="139">
        <f t="shared" si="26"/>
        <v>5872.9178732999999</v>
      </c>
      <c r="N67" s="125">
        <v>30</v>
      </c>
      <c r="O67" s="126">
        <f t="shared" si="27"/>
        <v>292.81599999999997</v>
      </c>
      <c r="P67" s="126">
        <f t="shared" si="20"/>
        <v>0.75349999999999995</v>
      </c>
      <c r="Q67" s="126" t="s">
        <v>65</v>
      </c>
      <c r="R67" s="126">
        <f t="shared" si="13"/>
        <v>48.944911599999998</v>
      </c>
      <c r="S67" s="126">
        <f t="shared" si="14"/>
        <v>131.7568</v>
      </c>
      <c r="T67" s="126" t="s">
        <v>65</v>
      </c>
      <c r="U67" s="126" t="s">
        <v>65</v>
      </c>
      <c r="V67" s="126">
        <f t="shared" si="15"/>
        <v>86.559794999999994</v>
      </c>
      <c r="W67" s="126">
        <f t="shared" si="16"/>
        <v>560.83100659999991</v>
      </c>
      <c r="X67" s="129">
        <f t="shared" si="21"/>
        <v>19.817524449217593</v>
      </c>
      <c r="Y67" s="139">
        <f t="shared" si="28"/>
        <v>3527.0662005073996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0" t="s">
        <v>86</v>
      </c>
      <c r="F70" s="411"/>
      <c r="G70" s="411"/>
      <c r="H70" s="412"/>
      <c r="I70" s="155" t="str">
        <f>D1</f>
        <v>Abril 2021</v>
      </c>
      <c r="J70" s="156"/>
      <c r="Q70" s="410" t="s">
        <v>87</v>
      </c>
      <c r="R70" s="411"/>
      <c r="S70" s="411"/>
      <c r="T70" s="412"/>
      <c r="U70" s="155" t="str">
        <f>D1</f>
        <v>Abril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14190.620321506067</v>
      </c>
      <c r="G72" s="151">
        <f>L38</f>
        <v>5650.1797313999987</v>
      </c>
      <c r="H72" s="153">
        <f>F72+G72</f>
        <v>19840.800052906066</v>
      </c>
      <c r="I72" s="152">
        <f>H72</f>
        <v>19840.800052906066</v>
      </c>
      <c r="J72" s="146">
        <f t="shared" ref="J72:J84" si="29">IF(F72=0,"",I72/E72)</f>
        <v>19840.800052906066</v>
      </c>
      <c r="Q72" s="126">
        <v>1</v>
      </c>
      <c r="R72" s="144">
        <f t="shared" ref="R72:R84" si="30">X3</f>
        <v>12836.541164807068</v>
      </c>
      <c r="S72" s="151">
        <f t="shared" ref="S72:S84" si="31">Y38</f>
        <v>3318.3304781155994</v>
      </c>
      <c r="T72" s="153">
        <f t="shared" ref="T72:T84" si="32">R72+S72</f>
        <v>16154.871642922666</v>
      </c>
      <c r="U72" s="152">
        <f>T72</f>
        <v>16154.871642922666</v>
      </c>
      <c r="V72" s="146">
        <f t="shared" ref="V72:V84" si="33">IF(R72=0,"",U72/Q72)</f>
        <v>16154.871642922666</v>
      </c>
    </row>
    <row r="73" spans="1:25" ht="14.15" customHeight="1" x14ac:dyDescent="0.2">
      <c r="E73" s="126">
        <v>2</v>
      </c>
      <c r="F73" s="144">
        <f t="shared" ref="F73:F84" si="34">K4</f>
        <v>14082.04273855939</v>
      </c>
      <c r="G73" s="151">
        <f t="shared" ref="G73:G84" si="35">L39</f>
        <v>5626.2676955999996</v>
      </c>
      <c r="H73" s="153">
        <f t="shared" ref="H73:H84" si="36">F73+G73</f>
        <v>19708.31043415939</v>
      </c>
      <c r="I73" s="152">
        <f t="shared" ref="I73:I84" si="37">H73+I72</f>
        <v>39549.110487065453</v>
      </c>
      <c r="J73" s="146">
        <f t="shared" si="29"/>
        <v>19774.555243532726</v>
      </c>
      <c r="Q73" s="126">
        <v>2</v>
      </c>
      <c r="R73" s="144">
        <f t="shared" si="30"/>
        <v>12802.267249712197</v>
      </c>
      <c r="S73" s="151">
        <f t="shared" si="31"/>
        <v>3296.7751595352001</v>
      </c>
      <c r="T73" s="153">
        <f t="shared" si="32"/>
        <v>16099.042409247397</v>
      </c>
      <c r="U73" s="152">
        <f t="shared" ref="U73:U84" si="38">T73+U72</f>
        <v>32253.914052170061</v>
      </c>
      <c r="V73" s="146">
        <f t="shared" si="33"/>
        <v>16126.957026085031</v>
      </c>
    </row>
    <row r="74" spans="1:25" ht="14.15" customHeight="1" x14ac:dyDescent="0.2">
      <c r="E74" s="126">
        <v>3</v>
      </c>
      <c r="F74" s="144">
        <f t="shared" si="34"/>
        <v>14062.533917061537</v>
      </c>
      <c r="G74" s="151">
        <f t="shared" si="35"/>
        <v>5607.1422176999995</v>
      </c>
      <c r="H74" s="153">
        <f t="shared" si="36"/>
        <v>19669.676134761536</v>
      </c>
      <c r="I74" s="152">
        <f t="shared" si="37"/>
        <v>59218.786621826992</v>
      </c>
      <c r="J74" s="146">
        <f t="shared" si="29"/>
        <v>19739.595540608996</v>
      </c>
      <c r="Q74" s="126">
        <v>3</v>
      </c>
      <c r="R74" s="144">
        <f t="shared" si="30"/>
        <v>12790.756981319764</v>
      </c>
      <c r="S74" s="151">
        <f t="shared" si="31"/>
        <v>3313.794414859</v>
      </c>
      <c r="T74" s="153">
        <f t="shared" si="32"/>
        <v>16104.551396178764</v>
      </c>
      <c r="U74" s="152">
        <f t="shared" si="38"/>
        <v>48358.465448348827</v>
      </c>
      <c r="V74" s="146">
        <f t="shared" si="33"/>
        <v>16119.488482782943</v>
      </c>
    </row>
    <row r="75" spans="1:25" ht="14.15" customHeight="1" x14ac:dyDescent="0.2">
      <c r="E75" s="126">
        <v>4</v>
      </c>
      <c r="F75" s="144">
        <f t="shared" si="34"/>
        <v>14367.635239942761</v>
      </c>
      <c r="G75" s="151">
        <f t="shared" si="35"/>
        <v>5578.2826256000008</v>
      </c>
      <c r="H75" s="153">
        <f t="shared" si="36"/>
        <v>19945.91786554276</v>
      </c>
      <c r="I75" s="152">
        <f t="shared" si="37"/>
        <v>79164.704487369745</v>
      </c>
      <c r="J75" s="146">
        <f t="shared" si="29"/>
        <v>19791.176121842436</v>
      </c>
      <c r="Q75" s="126">
        <v>4</v>
      </c>
      <c r="R75" s="144">
        <f t="shared" si="30"/>
        <v>13033.925786993164</v>
      </c>
      <c r="S75" s="151">
        <f t="shared" si="31"/>
        <v>3294.7377876732003</v>
      </c>
      <c r="T75" s="153">
        <f t="shared" si="32"/>
        <v>16328.663574666365</v>
      </c>
      <c r="U75" s="152">
        <f t="shared" si="38"/>
        <v>64687.129023015194</v>
      </c>
      <c r="V75" s="146">
        <f t="shared" si="33"/>
        <v>16171.782255753798</v>
      </c>
    </row>
    <row r="76" spans="1:25" ht="14.15" customHeight="1" x14ac:dyDescent="0.2">
      <c r="E76" s="126">
        <v>5</v>
      </c>
      <c r="F76" s="144">
        <f t="shared" si="34"/>
        <v>14227.913637907457</v>
      </c>
      <c r="G76" s="151">
        <f t="shared" si="35"/>
        <v>5669.2240812</v>
      </c>
      <c r="H76" s="153">
        <f t="shared" si="36"/>
        <v>19897.137719107457</v>
      </c>
      <c r="I76" s="152">
        <f t="shared" si="37"/>
        <v>99061.842206477202</v>
      </c>
      <c r="J76" s="146">
        <f t="shared" si="29"/>
        <v>19812.368441295439</v>
      </c>
      <c r="Q76" s="126">
        <v>5</v>
      </c>
      <c r="R76" s="144">
        <f t="shared" si="30"/>
        <v>12910.496044751157</v>
      </c>
      <c r="S76" s="151">
        <f t="shared" si="31"/>
        <v>3308.0446425236005</v>
      </c>
      <c r="T76" s="153">
        <f t="shared" si="32"/>
        <v>16218.540687274757</v>
      </c>
      <c r="U76" s="152">
        <f t="shared" si="38"/>
        <v>80905.669710289949</v>
      </c>
      <c r="V76" s="146">
        <f t="shared" si="33"/>
        <v>16181.13394205799</v>
      </c>
    </row>
    <row r="77" spans="1:25" ht="14.15" customHeight="1" x14ac:dyDescent="0.2">
      <c r="E77" s="126">
        <v>6</v>
      </c>
      <c r="F77" s="144">
        <f t="shared" si="34"/>
        <v>14222.243733566547</v>
      </c>
      <c r="G77" s="151">
        <f t="shared" si="35"/>
        <v>5685.3761199</v>
      </c>
      <c r="H77" s="153">
        <f t="shared" si="36"/>
        <v>19907.619853466545</v>
      </c>
      <c r="I77" s="152">
        <f t="shared" si="37"/>
        <v>118969.46205994375</v>
      </c>
      <c r="J77" s="146">
        <f t="shared" si="29"/>
        <v>19828.24367665729</v>
      </c>
      <c r="Q77" s="126">
        <v>6</v>
      </c>
      <c r="R77" s="144">
        <f t="shared" si="30"/>
        <v>12902.805362429643</v>
      </c>
      <c r="S77" s="151">
        <f t="shared" si="31"/>
        <v>3349.9932473185995</v>
      </c>
      <c r="T77" s="153">
        <f t="shared" si="32"/>
        <v>16252.798609748243</v>
      </c>
      <c r="U77" s="152">
        <f t="shared" si="38"/>
        <v>97158.468320038199</v>
      </c>
      <c r="V77" s="146">
        <f t="shared" si="33"/>
        <v>16193.078053339699</v>
      </c>
    </row>
    <row r="78" spans="1:25" ht="14.15" customHeight="1" x14ac:dyDescent="0.2">
      <c r="E78" s="126">
        <v>7</v>
      </c>
      <c r="F78" s="144">
        <f t="shared" si="34"/>
        <v>14093.465238734301</v>
      </c>
      <c r="G78" s="151">
        <f t="shared" si="35"/>
        <v>5648.3112695</v>
      </c>
      <c r="H78" s="153">
        <f t="shared" si="36"/>
        <v>19741.776508234303</v>
      </c>
      <c r="I78" s="152">
        <f t="shared" si="37"/>
        <v>138711.23856817806</v>
      </c>
      <c r="J78" s="146">
        <f t="shared" si="29"/>
        <v>19815.891224025436</v>
      </c>
      <c r="Q78" s="126">
        <v>7</v>
      </c>
      <c r="R78" s="144">
        <f t="shared" si="30"/>
        <v>12799.68692363174</v>
      </c>
      <c r="S78" s="151">
        <f t="shared" si="31"/>
        <v>3328.6939312877994</v>
      </c>
      <c r="T78" s="153">
        <f t="shared" si="32"/>
        <v>16128.380854919538</v>
      </c>
      <c r="U78" s="152">
        <f t="shared" si="38"/>
        <v>113286.84917495774</v>
      </c>
      <c r="V78" s="146">
        <f t="shared" si="33"/>
        <v>16183.835596422534</v>
      </c>
    </row>
    <row r="79" spans="1:25" ht="14.15" customHeight="1" x14ac:dyDescent="0.2">
      <c r="E79" s="126">
        <v>8</v>
      </c>
      <c r="F79" s="144">
        <f t="shared" si="34"/>
        <v>13619.782353633327</v>
      </c>
      <c r="G79" s="151">
        <f t="shared" si="35"/>
        <v>5578.1826305000004</v>
      </c>
      <c r="H79" s="153">
        <f t="shared" si="36"/>
        <v>19197.964984133327</v>
      </c>
      <c r="I79" s="152">
        <f t="shared" si="37"/>
        <v>157909.20355231137</v>
      </c>
      <c r="J79" s="146">
        <f t="shared" si="29"/>
        <v>19738.650444038922</v>
      </c>
      <c r="Q79" s="126">
        <v>8</v>
      </c>
      <c r="R79" s="144">
        <f t="shared" si="30"/>
        <v>12407.782426204487</v>
      </c>
      <c r="S79" s="151">
        <f t="shared" si="31"/>
        <v>3283.0152136798001</v>
      </c>
      <c r="T79" s="153">
        <f t="shared" si="32"/>
        <v>15690.797639884287</v>
      </c>
      <c r="U79" s="152">
        <f t="shared" si="38"/>
        <v>128977.64681484202</v>
      </c>
      <c r="V79" s="146">
        <f t="shared" si="33"/>
        <v>16122.205851855253</v>
      </c>
    </row>
    <row r="80" spans="1:25" ht="14.15" customHeight="1" x14ac:dyDescent="0.2">
      <c r="E80" s="126">
        <v>9</v>
      </c>
      <c r="F80" s="144">
        <f t="shared" si="34"/>
        <v>13893.834663507714</v>
      </c>
      <c r="G80" s="151">
        <f t="shared" si="35"/>
        <v>5620.4604330000002</v>
      </c>
      <c r="H80" s="153">
        <f t="shared" si="36"/>
        <v>19514.295096507714</v>
      </c>
      <c r="I80" s="152">
        <f t="shared" si="37"/>
        <v>177423.49864881908</v>
      </c>
      <c r="J80" s="146">
        <f t="shared" si="29"/>
        <v>19713.722072091008</v>
      </c>
      <c r="Q80" s="126">
        <v>9</v>
      </c>
      <c r="R80" s="144">
        <f t="shared" si="30"/>
        <v>12645.30863040865</v>
      </c>
      <c r="S80" s="151">
        <f t="shared" si="31"/>
        <v>3308.9344429464004</v>
      </c>
      <c r="T80" s="153">
        <f t="shared" si="32"/>
        <v>15954.24307335505</v>
      </c>
      <c r="U80" s="152">
        <f t="shared" si="38"/>
        <v>144931.88988819707</v>
      </c>
      <c r="V80" s="146">
        <f t="shared" si="33"/>
        <v>16103.543320910785</v>
      </c>
    </row>
    <row r="81" spans="5:22" ht="14.15" customHeight="1" x14ac:dyDescent="0.2">
      <c r="E81" s="126">
        <v>10</v>
      </c>
      <c r="F81" s="144">
        <f t="shared" si="34"/>
        <v>14622.022442296075</v>
      </c>
      <c r="G81" s="151">
        <f t="shared" si="35"/>
        <v>5596.2685366999995</v>
      </c>
      <c r="H81" s="153">
        <f t="shared" si="36"/>
        <v>20218.290978996076</v>
      </c>
      <c r="I81" s="152">
        <f t="shared" si="37"/>
        <v>197641.78962781516</v>
      </c>
      <c r="J81" s="146">
        <f t="shared" si="29"/>
        <v>19764.178962781516</v>
      </c>
      <c r="Q81" s="126">
        <v>10</v>
      </c>
      <c r="R81" s="144">
        <f t="shared" si="30"/>
        <v>13226.73069023374</v>
      </c>
      <c r="S81" s="151">
        <f t="shared" si="31"/>
        <v>3286.8529501498006</v>
      </c>
      <c r="T81" s="153">
        <f t="shared" si="32"/>
        <v>16513.583640383542</v>
      </c>
      <c r="U81" s="152">
        <f t="shared" si="38"/>
        <v>161445.47352858062</v>
      </c>
      <c r="V81" s="146">
        <f t="shared" si="33"/>
        <v>16144.547352858062</v>
      </c>
    </row>
    <row r="82" spans="5:22" ht="14.15" customHeight="1" x14ac:dyDescent="0.2">
      <c r="E82" s="126">
        <v>11</v>
      </c>
      <c r="F82" s="144">
        <f t="shared" si="34"/>
        <v>14618.58657630784</v>
      </c>
      <c r="G82" s="151">
        <f t="shared" si="35"/>
        <v>5559.7281888999996</v>
      </c>
      <c r="H82" s="153">
        <f t="shared" si="36"/>
        <v>20178.314765207841</v>
      </c>
      <c r="I82" s="152">
        <f t="shared" si="37"/>
        <v>217820.10439302301</v>
      </c>
      <c r="J82" s="146">
        <f t="shared" si="29"/>
        <v>19801.827672093001</v>
      </c>
      <c r="Q82" s="126">
        <v>11</v>
      </c>
      <c r="R82" s="144">
        <f t="shared" si="30"/>
        <v>13224.265151648913</v>
      </c>
      <c r="S82" s="151">
        <f t="shared" si="31"/>
        <v>3263.7351597066004</v>
      </c>
      <c r="T82" s="153">
        <f t="shared" si="32"/>
        <v>16488.000311355514</v>
      </c>
      <c r="U82" s="152">
        <f t="shared" si="38"/>
        <v>177933.47383993614</v>
      </c>
      <c r="V82" s="146">
        <f t="shared" si="33"/>
        <v>16175.770349085104</v>
      </c>
    </row>
    <row r="83" spans="5:22" ht="14.15" customHeight="1" x14ac:dyDescent="0.2">
      <c r="E83" s="126">
        <v>12</v>
      </c>
      <c r="F83" s="144">
        <f t="shared" si="34"/>
        <v>14364.862803180156</v>
      </c>
      <c r="G83" s="151">
        <f t="shared" si="35"/>
        <v>5502.7907273999999</v>
      </c>
      <c r="H83" s="153">
        <f t="shared" si="36"/>
        <v>19867.653530580155</v>
      </c>
      <c r="I83" s="152">
        <f t="shared" si="37"/>
        <v>237687.75792360317</v>
      </c>
      <c r="J83" s="146">
        <f t="shared" si="29"/>
        <v>19807.313160300266</v>
      </c>
      <c r="Q83" s="126">
        <v>12</v>
      </c>
      <c r="R83" s="144">
        <f t="shared" si="30"/>
        <v>13021.039566506601</v>
      </c>
      <c r="S83" s="151">
        <f t="shared" si="31"/>
        <v>3208.7240780232</v>
      </c>
      <c r="T83" s="153">
        <f t="shared" si="32"/>
        <v>16229.763644529801</v>
      </c>
      <c r="U83" s="152">
        <f t="shared" si="38"/>
        <v>194163.23748446594</v>
      </c>
      <c r="V83" s="146">
        <f t="shared" si="33"/>
        <v>16180.269790372162</v>
      </c>
    </row>
    <row r="84" spans="5:22" ht="14.15" customHeight="1" x14ac:dyDescent="0.2">
      <c r="E84" s="126">
        <v>13</v>
      </c>
      <c r="F84" s="144">
        <f t="shared" si="34"/>
        <v>14501.773613420261</v>
      </c>
      <c r="G84" s="151">
        <f t="shared" si="35"/>
        <v>5536.1368921000012</v>
      </c>
      <c r="H84" s="153">
        <f t="shared" si="36"/>
        <v>20037.91050552026</v>
      </c>
      <c r="I84" s="152">
        <f t="shared" si="37"/>
        <v>257725.66842912344</v>
      </c>
      <c r="J84" s="146">
        <f t="shared" si="29"/>
        <v>19825.05141762488</v>
      </c>
      <c r="Q84" s="126">
        <v>13</v>
      </c>
      <c r="R84" s="144">
        <f t="shared" si="30"/>
        <v>13133.385836705358</v>
      </c>
      <c r="S84" s="151">
        <f t="shared" si="31"/>
        <v>3235.3695559786001</v>
      </c>
      <c r="T84" s="153">
        <f t="shared" si="32"/>
        <v>16368.755392683957</v>
      </c>
      <c r="U84" s="152">
        <f t="shared" si="38"/>
        <v>210531.9928771499</v>
      </c>
      <c r="V84" s="146">
        <f t="shared" si="33"/>
        <v>16194.768682857684</v>
      </c>
    </row>
    <row r="85" spans="5:22" ht="14.15" customHeight="1" x14ac:dyDescent="0.2">
      <c r="E85" s="126">
        <v>14</v>
      </c>
      <c r="F85" s="144">
        <f t="shared" ref="F85:F102" si="39">K16</f>
        <v>14690.7763795834</v>
      </c>
      <c r="G85" s="151">
        <f t="shared" ref="G85:G102" si="40">L51</f>
        <v>5699.4974405000003</v>
      </c>
      <c r="H85" s="153">
        <f t="shared" ref="H85:H102" si="41">F85+G85</f>
        <v>20390.273820083399</v>
      </c>
      <c r="I85" s="152">
        <f t="shared" ref="I85:I102" si="42">H85+I84</f>
        <v>278115.94224920683</v>
      </c>
      <c r="J85" s="146">
        <f t="shared" ref="J85:J102" si="43">IF(F85=0,"",I85/E85)</f>
        <v>19865.424446371915</v>
      </c>
      <c r="Q85" s="126">
        <v>14</v>
      </c>
      <c r="R85" s="144">
        <f t="shared" ref="R85:R102" si="44">X16</f>
        <v>13276.645552195898</v>
      </c>
      <c r="S85" s="151">
        <f t="shared" ref="S85:S102" si="45">Y51</f>
        <v>3358.7919733926001</v>
      </c>
      <c r="T85" s="153">
        <f t="shared" ref="T85:T102" si="46">R85+S85</f>
        <v>16635.437525588499</v>
      </c>
      <c r="U85" s="152">
        <f t="shared" ref="U85:U102" si="47">T85+U84</f>
        <v>227167.43040273839</v>
      </c>
      <c r="V85" s="146">
        <f t="shared" ref="V85:V102" si="48">IF(R85=0,"",U85/Q85)</f>
        <v>16226.245028767027</v>
      </c>
    </row>
    <row r="86" spans="5:22" ht="14.15" customHeight="1" x14ac:dyDescent="0.2">
      <c r="E86" s="126">
        <v>15</v>
      </c>
      <c r="F86" s="144">
        <f t="shared" si="39"/>
        <v>13335.947383494995</v>
      </c>
      <c r="G86" s="151">
        <f t="shared" si="40"/>
        <v>5654.5449262999991</v>
      </c>
      <c r="H86" s="153">
        <f t="shared" si="41"/>
        <v>18990.492309794994</v>
      </c>
      <c r="I86" s="152">
        <f t="shared" si="42"/>
        <v>297106.43455900182</v>
      </c>
      <c r="J86" s="146">
        <f t="shared" si="43"/>
        <v>19807.09563726679</v>
      </c>
      <c r="Q86" s="126">
        <v>15</v>
      </c>
      <c r="R86" s="144">
        <f t="shared" si="44"/>
        <v>12174.100987985372</v>
      </c>
      <c r="S86" s="151">
        <f t="shared" si="45"/>
        <v>3325.7609026861996</v>
      </c>
      <c r="T86" s="153">
        <f t="shared" si="46"/>
        <v>15499.861890671571</v>
      </c>
      <c r="U86" s="152">
        <f t="shared" si="47"/>
        <v>242667.29229340996</v>
      </c>
      <c r="V86" s="146">
        <f t="shared" si="48"/>
        <v>16177.81948622733</v>
      </c>
    </row>
    <row r="87" spans="5:22" ht="14.15" customHeight="1" x14ac:dyDescent="0.2">
      <c r="E87" s="126">
        <v>16</v>
      </c>
      <c r="F87" s="144">
        <f t="shared" si="39"/>
        <v>13948.940989473684</v>
      </c>
      <c r="G87" s="151">
        <f t="shared" si="40"/>
        <v>5684.7843249999996</v>
      </c>
      <c r="H87" s="153">
        <f t="shared" si="41"/>
        <v>19633.725314473682</v>
      </c>
      <c r="I87" s="152">
        <f t="shared" si="42"/>
        <v>316740.1598734755</v>
      </c>
      <c r="J87" s="146">
        <f t="shared" si="43"/>
        <v>19796.259992092218</v>
      </c>
      <c r="Q87" s="126">
        <v>16</v>
      </c>
      <c r="R87" s="144">
        <f t="shared" si="44"/>
        <v>12660.018828913979</v>
      </c>
      <c r="S87" s="151">
        <f t="shared" si="45"/>
        <v>3336.9274790921936</v>
      </c>
      <c r="T87" s="153">
        <f t="shared" si="46"/>
        <v>15996.946308006172</v>
      </c>
      <c r="U87" s="152">
        <f t="shared" si="47"/>
        <v>258664.23860141615</v>
      </c>
      <c r="V87" s="146">
        <f t="shared" si="48"/>
        <v>16166.514912588509</v>
      </c>
    </row>
    <row r="88" spans="5:22" ht="14.15" customHeight="1" x14ac:dyDescent="0.2">
      <c r="E88" s="126">
        <v>17</v>
      </c>
      <c r="F88" s="144">
        <f t="shared" si="39"/>
        <v>14299.576965686119</v>
      </c>
      <c r="G88" s="151">
        <f t="shared" si="40"/>
        <v>5716.1972511000004</v>
      </c>
      <c r="H88" s="153">
        <f t="shared" si="41"/>
        <v>20015.774216786122</v>
      </c>
      <c r="I88" s="152">
        <f t="shared" si="42"/>
        <v>336755.93409026164</v>
      </c>
      <c r="J88" s="146">
        <f t="shared" si="43"/>
        <v>19809.172593544801</v>
      </c>
      <c r="Q88" s="126">
        <v>17</v>
      </c>
      <c r="R88" s="144">
        <f t="shared" si="44"/>
        <v>12931.0461379806</v>
      </c>
      <c r="S88" s="151">
        <f t="shared" si="45"/>
        <v>3354.5407854846007</v>
      </c>
      <c r="T88" s="153">
        <f t="shared" si="46"/>
        <v>16285.586923465202</v>
      </c>
      <c r="U88" s="152">
        <f t="shared" si="47"/>
        <v>274949.82552488137</v>
      </c>
      <c r="V88" s="146">
        <f t="shared" si="48"/>
        <v>16173.519148522433</v>
      </c>
    </row>
    <row r="89" spans="5:22" ht="14.15" customHeight="1" x14ac:dyDescent="0.2">
      <c r="E89" s="126">
        <v>18</v>
      </c>
      <c r="F89" s="144">
        <f t="shared" si="39"/>
        <v>14015.500531594851</v>
      </c>
      <c r="G89" s="151">
        <f t="shared" si="40"/>
        <v>5633.9170062999992</v>
      </c>
      <c r="H89" s="153">
        <f t="shared" si="41"/>
        <v>19649.417537894849</v>
      </c>
      <c r="I89" s="152">
        <f t="shared" si="42"/>
        <v>356405.3516281565</v>
      </c>
      <c r="J89" s="146">
        <f t="shared" si="43"/>
        <v>19800.29731267536</v>
      </c>
      <c r="Q89" s="126">
        <v>18</v>
      </c>
      <c r="R89" s="144">
        <f t="shared" si="44"/>
        <v>12610.080420696455</v>
      </c>
      <c r="S89" s="151">
        <f t="shared" si="45"/>
        <v>3307.1304646789995</v>
      </c>
      <c r="T89" s="153">
        <f t="shared" si="46"/>
        <v>15917.210885375454</v>
      </c>
      <c r="U89" s="152">
        <f t="shared" si="47"/>
        <v>290867.03641025681</v>
      </c>
      <c r="V89" s="146">
        <f t="shared" si="48"/>
        <v>16159.279800569822</v>
      </c>
    </row>
    <row r="90" spans="5:22" ht="14.15" customHeight="1" x14ac:dyDescent="0.2">
      <c r="E90" s="126">
        <v>19</v>
      </c>
      <c r="F90" s="144">
        <f t="shared" si="39"/>
        <v>14502.464633105423</v>
      </c>
      <c r="G90" s="151">
        <f t="shared" si="40"/>
        <v>5586.6281286000012</v>
      </c>
      <c r="H90" s="153">
        <f t="shared" si="41"/>
        <v>20089.092761705426</v>
      </c>
      <c r="I90" s="152">
        <f t="shared" si="42"/>
        <v>376494.44438986189</v>
      </c>
      <c r="J90" s="146">
        <f t="shared" si="43"/>
        <v>19815.497073150626</v>
      </c>
      <c r="Q90" s="126">
        <v>19</v>
      </c>
      <c r="R90" s="144">
        <f t="shared" si="44"/>
        <v>13120.192771963746</v>
      </c>
      <c r="S90" s="151">
        <f t="shared" si="45"/>
        <v>3275.399602809458</v>
      </c>
      <c r="T90" s="153">
        <f t="shared" si="46"/>
        <v>16395.592374773205</v>
      </c>
      <c r="U90" s="152">
        <f t="shared" si="47"/>
        <v>307262.62878503004</v>
      </c>
      <c r="V90" s="146">
        <f t="shared" si="48"/>
        <v>16171.717304475265</v>
      </c>
    </row>
    <row r="91" spans="5:22" ht="14.15" customHeight="1" x14ac:dyDescent="0.2">
      <c r="E91" s="126">
        <v>20</v>
      </c>
      <c r="F91" s="144">
        <f t="shared" si="39"/>
        <v>13114.85026242646</v>
      </c>
      <c r="G91" s="151">
        <f t="shared" si="40"/>
        <v>5556.608844899999</v>
      </c>
      <c r="H91" s="153">
        <f t="shared" si="41"/>
        <v>18671.45910732646</v>
      </c>
      <c r="I91" s="152">
        <f t="shared" si="42"/>
        <v>395165.90349718835</v>
      </c>
      <c r="J91" s="146">
        <f t="shared" si="43"/>
        <v>19758.295174859417</v>
      </c>
      <c r="Q91" s="126">
        <v>20</v>
      </c>
      <c r="R91" s="144">
        <f t="shared" si="44"/>
        <v>12008.360809718557</v>
      </c>
      <c r="S91" s="151">
        <f t="shared" si="45"/>
        <v>3269.4632728477222</v>
      </c>
      <c r="T91" s="153">
        <f t="shared" si="46"/>
        <v>15277.82408256628</v>
      </c>
      <c r="U91" s="152">
        <f t="shared" si="47"/>
        <v>322540.45286759629</v>
      </c>
      <c r="V91" s="146">
        <f t="shared" si="48"/>
        <v>16127.022643379814</v>
      </c>
    </row>
    <row r="92" spans="5:22" ht="14.15" customHeight="1" x14ac:dyDescent="0.2">
      <c r="E92" s="126">
        <v>21</v>
      </c>
      <c r="F92" s="144">
        <f>K23</f>
        <v>13922.123701892195</v>
      </c>
      <c r="G92" s="151">
        <f t="shared" si="40"/>
        <v>5450.2624837999992</v>
      </c>
      <c r="H92" s="153">
        <f t="shared" si="41"/>
        <v>19372.386185692194</v>
      </c>
      <c r="I92" s="152">
        <f t="shared" si="42"/>
        <v>414538.28968288057</v>
      </c>
      <c r="J92" s="146">
        <f t="shared" si="43"/>
        <v>19739.918556327648</v>
      </c>
      <c r="Q92" s="126">
        <v>21</v>
      </c>
      <c r="R92" s="144">
        <f t="shared" si="44"/>
        <v>12628.482628106218</v>
      </c>
      <c r="S92" s="151">
        <f t="shared" si="45"/>
        <v>3204.9436620148003</v>
      </c>
      <c r="T92" s="153">
        <f t="shared" si="46"/>
        <v>15833.426290121019</v>
      </c>
      <c r="U92" s="152">
        <f t="shared" si="47"/>
        <v>338373.87915771734</v>
      </c>
      <c r="V92" s="146">
        <f t="shared" si="48"/>
        <v>16113.041864653207</v>
      </c>
    </row>
    <row r="93" spans="5:22" ht="14.15" customHeight="1" x14ac:dyDescent="0.2">
      <c r="E93" s="126">
        <v>22</v>
      </c>
      <c r="F93" s="144">
        <f t="shared" si="39"/>
        <v>14217.523058864685</v>
      </c>
      <c r="G93" s="151">
        <f t="shared" si="40"/>
        <v>5619.7541782999997</v>
      </c>
      <c r="H93" s="153">
        <f t="shared" si="41"/>
        <v>19837.277237164686</v>
      </c>
      <c r="I93" s="152">
        <f t="shared" si="42"/>
        <v>434375.56692004524</v>
      </c>
      <c r="J93" s="146">
        <f t="shared" si="43"/>
        <v>19744.343950911149</v>
      </c>
      <c r="Q93" s="126">
        <v>22</v>
      </c>
      <c r="R93" s="144">
        <f t="shared" si="44"/>
        <v>12872.65723634282</v>
      </c>
      <c r="S93" s="151">
        <f t="shared" si="45"/>
        <v>3295.8849427805999</v>
      </c>
      <c r="T93" s="153">
        <f t="shared" si="46"/>
        <v>16168.54217912342</v>
      </c>
      <c r="U93" s="152">
        <f t="shared" si="47"/>
        <v>354542.42133684078</v>
      </c>
      <c r="V93" s="146">
        <f t="shared" si="48"/>
        <v>16115.564606220036</v>
      </c>
    </row>
    <row r="94" spans="5:22" ht="14.15" customHeight="1" x14ac:dyDescent="0.2">
      <c r="E94" s="126">
        <v>23</v>
      </c>
      <c r="F94" s="144">
        <f t="shared" si="39"/>
        <v>14320.862051582131</v>
      </c>
      <c r="G94" s="151">
        <f t="shared" si="40"/>
        <v>5660.9137965999998</v>
      </c>
      <c r="H94" s="153">
        <f t="shared" si="41"/>
        <v>19981.775848182129</v>
      </c>
      <c r="I94" s="152">
        <f t="shared" si="42"/>
        <v>454357.34276822739</v>
      </c>
      <c r="J94" s="146">
        <f t="shared" si="43"/>
        <v>19754.66707687945</v>
      </c>
      <c r="Q94" s="126">
        <v>23</v>
      </c>
      <c r="R94" s="144">
        <f t="shared" si="44"/>
        <v>12953.774557404993</v>
      </c>
      <c r="S94" s="151">
        <f t="shared" si="45"/>
        <v>3375.3240173708</v>
      </c>
      <c r="T94" s="153">
        <f t="shared" si="46"/>
        <v>16329.098574775793</v>
      </c>
      <c r="U94" s="152">
        <f t="shared" si="47"/>
        <v>370871.51991161657</v>
      </c>
      <c r="V94" s="146">
        <f t="shared" si="48"/>
        <v>16124.848691809417</v>
      </c>
    </row>
    <row r="95" spans="5:22" ht="14.15" customHeight="1" x14ac:dyDescent="0.2">
      <c r="E95" s="126">
        <v>24</v>
      </c>
      <c r="F95" s="144">
        <f t="shared" si="39"/>
        <v>14189.966261090794</v>
      </c>
      <c r="G95" s="151">
        <f t="shared" si="40"/>
        <v>5859.8046793999993</v>
      </c>
      <c r="H95" s="153">
        <f t="shared" si="41"/>
        <v>20049.770940490795</v>
      </c>
      <c r="I95" s="152">
        <f t="shared" si="42"/>
        <v>474407.11370871821</v>
      </c>
      <c r="J95" s="146">
        <f t="shared" si="43"/>
        <v>19766.963071196591</v>
      </c>
      <c r="Q95" s="126">
        <v>24</v>
      </c>
      <c r="R95" s="144">
        <f t="shared" si="44"/>
        <v>12864.363410399112</v>
      </c>
      <c r="S95" s="151">
        <f t="shared" si="45"/>
        <v>3513.7869455624004</v>
      </c>
      <c r="T95" s="153">
        <f t="shared" si="46"/>
        <v>16378.150355961512</v>
      </c>
      <c r="U95" s="152">
        <f t="shared" si="47"/>
        <v>387249.6702675781</v>
      </c>
      <c r="V95" s="146">
        <f t="shared" si="48"/>
        <v>16135.402927815754</v>
      </c>
    </row>
    <row r="96" spans="5:22" ht="14.15" customHeight="1" x14ac:dyDescent="0.2">
      <c r="E96" s="126">
        <v>25</v>
      </c>
      <c r="F96" s="144">
        <f t="shared" si="39"/>
        <v>14180.676334679603</v>
      </c>
      <c r="G96" s="151">
        <f t="shared" si="40"/>
        <v>5789.5238466000001</v>
      </c>
      <c r="H96" s="153">
        <f t="shared" si="41"/>
        <v>19970.200181279604</v>
      </c>
      <c r="I96" s="152">
        <f t="shared" si="42"/>
        <v>494377.31388999784</v>
      </c>
      <c r="J96" s="146">
        <f t="shared" si="43"/>
        <v>19775.092555599913</v>
      </c>
      <c r="Q96" s="126">
        <v>25</v>
      </c>
      <c r="R96" s="144">
        <f t="shared" si="44"/>
        <v>12865.546283199239</v>
      </c>
      <c r="S96" s="151">
        <f t="shared" si="45"/>
        <v>3463.2080907143995</v>
      </c>
      <c r="T96" s="153">
        <f t="shared" si="46"/>
        <v>16328.754373913638</v>
      </c>
      <c r="U96" s="152">
        <f t="shared" si="47"/>
        <v>403578.42464149173</v>
      </c>
      <c r="V96" s="146">
        <f t="shared" si="48"/>
        <v>16143.136985659668</v>
      </c>
    </row>
    <row r="97" spans="5:22" ht="14.15" customHeight="1" x14ac:dyDescent="0.2">
      <c r="E97" s="126">
        <v>26</v>
      </c>
      <c r="F97" s="144">
        <f t="shared" si="39"/>
        <v>13649.943678804262</v>
      </c>
      <c r="G97" s="151">
        <f t="shared" si="40"/>
        <v>5784.3939092999999</v>
      </c>
      <c r="H97" s="153">
        <f t="shared" si="41"/>
        <v>19434.337588104263</v>
      </c>
      <c r="I97" s="152">
        <f t="shared" si="42"/>
        <v>513811.65147810208</v>
      </c>
      <c r="J97" s="146">
        <f t="shared" si="43"/>
        <v>19761.986595311617</v>
      </c>
      <c r="Q97" s="126">
        <v>26</v>
      </c>
      <c r="R97" s="144">
        <f t="shared" si="44"/>
        <v>12404.281143965658</v>
      </c>
      <c r="S97" s="151">
        <f t="shared" si="45"/>
        <v>3451.7345862770003</v>
      </c>
      <c r="T97" s="153">
        <f t="shared" si="46"/>
        <v>15856.015730242658</v>
      </c>
      <c r="U97" s="152">
        <f t="shared" si="47"/>
        <v>419434.44037173438</v>
      </c>
      <c r="V97" s="146">
        <f t="shared" si="48"/>
        <v>16132.093860451323</v>
      </c>
    </row>
    <row r="98" spans="5:22" ht="14.15" customHeight="1" x14ac:dyDescent="0.2">
      <c r="E98" s="126">
        <v>27</v>
      </c>
      <c r="F98" s="144">
        <f t="shared" si="39"/>
        <v>14066.850660645572</v>
      </c>
      <c r="G98" s="151">
        <f t="shared" si="40"/>
        <v>5834.6505661000001</v>
      </c>
      <c r="H98" s="153">
        <f t="shared" si="41"/>
        <v>19901.501226745571</v>
      </c>
      <c r="I98" s="152">
        <f t="shared" si="42"/>
        <v>533713.15270484763</v>
      </c>
      <c r="J98" s="146">
        <f t="shared" si="43"/>
        <v>19767.153803883244</v>
      </c>
      <c r="Q98" s="126">
        <v>27</v>
      </c>
      <c r="R98" s="144">
        <f t="shared" si="44"/>
        <v>12778.629964802038</v>
      </c>
      <c r="S98" s="151">
        <f t="shared" si="45"/>
        <v>3491.8208810718002</v>
      </c>
      <c r="T98" s="153">
        <f t="shared" si="46"/>
        <v>16270.450845873838</v>
      </c>
      <c r="U98" s="152">
        <f t="shared" si="47"/>
        <v>435704.89121760824</v>
      </c>
      <c r="V98" s="146">
        <f t="shared" si="48"/>
        <v>16137.218193244749</v>
      </c>
    </row>
    <row r="99" spans="5:22" ht="14.15" customHeight="1" x14ac:dyDescent="0.2">
      <c r="E99" s="126">
        <v>28</v>
      </c>
      <c r="F99" s="144">
        <f t="shared" si="39"/>
        <v>14425.633022102085</v>
      </c>
      <c r="G99" s="151">
        <f t="shared" si="40"/>
        <v>5842.1068044999993</v>
      </c>
      <c r="H99" s="153">
        <f t="shared" si="41"/>
        <v>20267.739826602083</v>
      </c>
      <c r="I99" s="152">
        <f t="shared" si="42"/>
        <v>553980.89253144967</v>
      </c>
      <c r="J99" s="146">
        <f t="shared" si="43"/>
        <v>19785.031876123201</v>
      </c>
      <c r="Q99" s="126">
        <v>28</v>
      </c>
      <c r="R99" s="144">
        <f t="shared" si="44"/>
        <v>13065.868908634122</v>
      </c>
      <c r="S99" s="151">
        <f t="shared" si="45"/>
        <v>3493.608873959</v>
      </c>
      <c r="T99" s="153">
        <f t="shared" si="46"/>
        <v>16559.477782593123</v>
      </c>
      <c r="U99" s="152">
        <f t="shared" si="47"/>
        <v>452264.36900020135</v>
      </c>
      <c r="V99" s="146">
        <f t="shared" si="48"/>
        <v>16152.298892864334</v>
      </c>
    </row>
    <row r="100" spans="5:22" ht="14.15" customHeight="1" x14ac:dyDescent="0.2">
      <c r="E100" s="126">
        <v>29</v>
      </c>
      <c r="F100" s="144">
        <f t="shared" si="39"/>
        <v>10440.965912291302</v>
      </c>
      <c r="G100" s="151">
        <f t="shared" si="40"/>
        <v>5839.2666921</v>
      </c>
      <c r="H100" s="153">
        <f t="shared" si="41"/>
        <v>16280.232604391302</v>
      </c>
      <c r="I100" s="152">
        <f t="shared" si="42"/>
        <v>570261.12513584096</v>
      </c>
      <c r="J100" s="146">
        <f t="shared" si="43"/>
        <v>19664.176728822102</v>
      </c>
      <c r="Q100" s="126">
        <v>29</v>
      </c>
      <c r="R100" s="144">
        <f t="shared" si="44"/>
        <v>9222.0564231006538</v>
      </c>
      <c r="S100" s="151">
        <f t="shared" si="45"/>
        <v>3498.0319452682006</v>
      </c>
      <c r="T100" s="153">
        <f t="shared" si="46"/>
        <v>12720.088368368855</v>
      </c>
      <c r="U100" s="152">
        <f t="shared" si="47"/>
        <v>464984.45736857021</v>
      </c>
      <c r="V100" s="146">
        <f t="shared" si="48"/>
        <v>16033.946805812766</v>
      </c>
    </row>
    <row r="101" spans="5:22" ht="14.15" customHeight="1" x14ac:dyDescent="0.2">
      <c r="E101" s="126">
        <v>30</v>
      </c>
      <c r="F101" s="144">
        <f t="shared" si="39"/>
        <v>13686.01214832247</v>
      </c>
      <c r="G101" s="151">
        <f t="shared" si="40"/>
        <v>5872.9178732999999</v>
      </c>
      <c r="H101" s="153">
        <f t="shared" si="41"/>
        <v>19558.930021622469</v>
      </c>
      <c r="I101" s="152">
        <f t="shared" si="42"/>
        <v>589820.05515746342</v>
      </c>
      <c r="J101" s="146">
        <f t="shared" si="43"/>
        <v>19660.668505248781</v>
      </c>
      <c r="Q101" s="126">
        <v>30</v>
      </c>
      <c r="R101" s="144">
        <f t="shared" si="44"/>
        <v>12445.743611232312</v>
      </c>
      <c r="S101" s="151">
        <f t="shared" si="45"/>
        <v>3527.0662005073996</v>
      </c>
      <c r="T101" s="153">
        <f t="shared" si="46"/>
        <v>15972.809811739711</v>
      </c>
      <c r="U101" s="152">
        <f t="shared" si="47"/>
        <v>480957.26718030992</v>
      </c>
      <c r="V101" s="146">
        <f t="shared" si="48"/>
        <v>16031.908906010331</v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589820.05515746342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480957.26718030992</v>
      </c>
      <c r="V102" s="146" t="str">
        <f t="shared" si="48"/>
        <v/>
      </c>
    </row>
    <row r="103" spans="5:22" x14ac:dyDescent="0.2">
      <c r="F103" s="273">
        <f>AVERAGE(F72:F99)</f>
        <v>14133.891185523204</v>
      </c>
      <c r="G103" s="273">
        <f>AVERAGE(G72:G99)</f>
        <v>5651.1406906000002</v>
      </c>
      <c r="H103" s="273">
        <f>AVERAGE(H72:H99)</f>
        <v>19785.031876123201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33" activePane="bottomRight" state="frozen"/>
      <selection pane="topRight" activeCell="E1" sqref="E1"/>
      <selection pane="bottomLeft" activeCell="A9" sqref="A9"/>
      <selection pane="bottomRight" activeCell="G38" sqref="G38:G39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116</v>
      </c>
      <c r="D9" s="225">
        <v>44287</v>
      </c>
      <c r="E9" s="233">
        <v>49.09</v>
      </c>
      <c r="F9" s="247">
        <v>8.8719999999999999</v>
      </c>
      <c r="G9" s="246">
        <v>3840.4</v>
      </c>
      <c r="H9" s="236">
        <v>2656.26</v>
      </c>
    </row>
    <row r="10" spans="3:11" ht="15.5" x14ac:dyDescent="0.35">
      <c r="C10" s="14" t="s">
        <v>110</v>
      </c>
      <c r="D10" s="225">
        <f>+D9+1</f>
        <v>44288</v>
      </c>
      <c r="E10" s="233">
        <v>63.16</v>
      </c>
      <c r="F10" s="247">
        <v>8.8680000000000003</v>
      </c>
      <c r="G10" s="246">
        <v>4150.41</v>
      </c>
      <c r="H10" s="236">
        <v>2643.16</v>
      </c>
      <c r="I10" s="251"/>
    </row>
    <row r="11" spans="3:11" ht="15.5" x14ac:dyDescent="0.35">
      <c r="C11" s="14" t="s">
        <v>111</v>
      </c>
      <c r="D11" s="225">
        <f t="shared" ref="D11:D39" si="0">+D10+1</f>
        <v>44289</v>
      </c>
      <c r="E11" s="233">
        <v>48.36</v>
      </c>
      <c r="F11" s="247">
        <v>8.8710000000000004</v>
      </c>
      <c r="G11" s="246">
        <v>4128.4799999999996</v>
      </c>
      <c r="H11" s="236">
        <v>2654.19</v>
      </c>
    </row>
    <row r="12" spans="3:11" ht="15.5" x14ac:dyDescent="0.35">
      <c r="C12" s="14" t="s">
        <v>112</v>
      </c>
      <c r="D12" s="225">
        <f t="shared" si="0"/>
        <v>44290</v>
      </c>
      <c r="E12" s="233">
        <v>48.32</v>
      </c>
      <c r="F12" s="247">
        <v>8.8480000000000008</v>
      </c>
      <c r="G12" s="246">
        <v>4127.1899999999996</v>
      </c>
      <c r="H12" s="236">
        <v>2652.08</v>
      </c>
    </row>
    <row r="13" spans="3:11" ht="15.5" x14ac:dyDescent="0.35">
      <c r="C13" s="14" t="s">
        <v>113</v>
      </c>
      <c r="D13" s="225">
        <f t="shared" si="0"/>
        <v>44291</v>
      </c>
      <c r="E13" s="252">
        <v>53.91</v>
      </c>
      <c r="F13" s="247">
        <v>8.8659999999999997</v>
      </c>
      <c r="G13" s="246">
        <v>4113.9399999999996</v>
      </c>
      <c r="H13" s="236">
        <v>2649.12</v>
      </c>
      <c r="J13" s="14" t="s">
        <v>54</v>
      </c>
    </row>
    <row r="14" spans="3:11" ht="15.5" x14ac:dyDescent="0.35">
      <c r="C14" s="14" t="s">
        <v>114</v>
      </c>
      <c r="D14" s="225">
        <f t="shared" si="0"/>
        <v>44292</v>
      </c>
      <c r="E14" s="233">
        <v>62.19</v>
      </c>
      <c r="F14" s="247">
        <v>8.8569999999999993</v>
      </c>
      <c r="G14" s="246">
        <v>4103.68</v>
      </c>
      <c r="H14" s="236">
        <v>2647.12</v>
      </c>
    </row>
    <row r="15" spans="3:11" ht="15.5" x14ac:dyDescent="0.35">
      <c r="C15" s="14" t="s">
        <v>115</v>
      </c>
      <c r="D15" s="225">
        <f t="shared" si="0"/>
        <v>44293</v>
      </c>
      <c r="E15" s="252">
        <v>56.23</v>
      </c>
      <c r="F15" s="247">
        <v>8.8550000000000004</v>
      </c>
      <c r="G15" s="246">
        <v>4094.48</v>
      </c>
      <c r="H15" s="236">
        <v>2643.06</v>
      </c>
    </row>
    <row r="16" spans="3:11" ht="15.5" x14ac:dyDescent="0.35">
      <c r="C16" s="14" t="s">
        <v>116</v>
      </c>
      <c r="D16" s="225">
        <f t="shared" si="0"/>
        <v>44294</v>
      </c>
      <c r="E16" s="252">
        <v>49.96</v>
      </c>
      <c r="F16" s="247">
        <v>8.8249999999999993</v>
      </c>
      <c r="G16" s="246">
        <v>3964.24</v>
      </c>
      <c r="H16" s="236">
        <v>2642.11</v>
      </c>
      <c r="K16" s="251"/>
    </row>
    <row r="17" spans="3:13" ht="15.5" x14ac:dyDescent="0.35">
      <c r="C17" s="14" t="s">
        <v>110</v>
      </c>
      <c r="D17" s="225">
        <f t="shared" si="0"/>
        <v>44295</v>
      </c>
      <c r="E17" s="252">
        <v>64.94</v>
      </c>
      <c r="F17" s="247">
        <v>8.85</v>
      </c>
      <c r="G17" s="246">
        <v>4090.19</v>
      </c>
      <c r="H17" s="236">
        <v>2640.16</v>
      </c>
      <c r="I17" s="251"/>
    </row>
    <row r="18" spans="3:13" ht="15.5" x14ac:dyDescent="0.35">
      <c r="C18" s="14" t="s">
        <v>111</v>
      </c>
      <c r="D18" s="225">
        <f t="shared" si="0"/>
        <v>44296</v>
      </c>
      <c r="E18" s="252">
        <v>62.06</v>
      </c>
      <c r="F18" s="247">
        <v>8.8510000000000009</v>
      </c>
      <c r="G18" s="246">
        <v>4080.71</v>
      </c>
      <c r="H18" s="236">
        <v>2638.14</v>
      </c>
      <c r="I18" s="251"/>
      <c r="M18" s="251"/>
    </row>
    <row r="19" spans="3:13" ht="15.5" x14ac:dyDescent="0.35">
      <c r="C19" s="14" t="s">
        <v>112</v>
      </c>
      <c r="D19" s="225">
        <f t="shared" si="0"/>
        <v>44297</v>
      </c>
      <c r="E19" s="252">
        <v>63.1</v>
      </c>
      <c r="F19" s="247">
        <v>8.827</v>
      </c>
      <c r="G19" s="246">
        <v>4087.25</v>
      </c>
      <c r="H19" s="236">
        <v>2634.1</v>
      </c>
    </row>
    <row r="20" spans="3:13" ht="15.5" x14ac:dyDescent="0.35">
      <c r="C20" s="14" t="s">
        <v>113</v>
      </c>
      <c r="D20" s="225">
        <f t="shared" si="0"/>
        <v>44298</v>
      </c>
      <c r="E20" s="252">
        <v>60.98</v>
      </c>
      <c r="F20" s="247">
        <v>8.8219999999999992</v>
      </c>
      <c r="G20" s="246">
        <v>4090.98</v>
      </c>
      <c r="H20" s="236">
        <v>2633.17</v>
      </c>
    </row>
    <row r="21" spans="3:13" ht="15.5" x14ac:dyDescent="0.35">
      <c r="C21" s="14" t="s">
        <v>114</v>
      </c>
      <c r="D21" s="225">
        <f t="shared" si="0"/>
        <v>44299</v>
      </c>
      <c r="E21" s="252">
        <v>49.52</v>
      </c>
      <c r="F21" s="247">
        <v>8.8130000000000006</v>
      </c>
      <c r="G21" s="246">
        <v>4080.98</v>
      </c>
      <c r="H21" s="236">
        <v>2633.38</v>
      </c>
    </row>
    <row r="22" spans="3:13" ht="15.5" x14ac:dyDescent="0.35">
      <c r="C22" s="14" t="s">
        <v>115</v>
      </c>
      <c r="D22" s="225">
        <f t="shared" si="0"/>
        <v>44300</v>
      </c>
      <c r="E22" s="252">
        <v>61.42</v>
      </c>
      <c r="F22" s="247">
        <v>8.7949999999999999</v>
      </c>
      <c r="G22" s="246">
        <v>4068.73</v>
      </c>
      <c r="H22" s="236">
        <v>2630.12</v>
      </c>
    </row>
    <row r="23" spans="3:13" ht="15.5" x14ac:dyDescent="0.35">
      <c r="C23" s="14" t="s">
        <v>116</v>
      </c>
      <c r="D23" s="225">
        <f t="shared" si="0"/>
        <v>44301</v>
      </c>
      <c r="E23" s="252">
        <v>54.66</v>
      </c>
      <c r="F23" s="247">
        <v>8.8089999999999993</v>
      </c>
      <c r="G23" s="246">
        <v>4062.51</v>
      </c>
      <c r="H23" s="236">
        <v>2630.1</v>
      </c>
    </row>
    <row r="24" spans="3:13" ht="15.5" x14ac:dyDescent="0.35">
      <c r="C24" s="14" t="s">
        <v>110</v>
      </c>
      <c r="D24" s="225">
        <f t="shared" si="0"/>
        <v>44302</v>
      </c>
      <c r="E24" s="233">
        <v>52.87</v>
      </c>
      <c r="F24" s="247">
        <v>8.81</v>
      </c>
      <c r="G24" s="246">
        <v>4054.11</v>
      </c>
      <c r="H24" s="236">
        <v>2632.18</v>
      </c>
    </row>
    <row r="25" spans="3:13" ht="15.5" x14ac:dyDescent="0.35">
      <c r="C25" s="14" t="s">
        <v>111</v>
      </c>
      <c r="D25" s="225">
        <f t="shared" si="0"/>
        <v>44303</v>
      </c>
      <c r="E25" s="233">
        <v>70.02</v>
      </c>
      <c r="F25" s="247">
        <v>8.8130000000000006</v>
      </c>
      <c r="G25" s="246">
        <v>4046.27</v>
      </c>
      <c r="H25" s="236">
        <v>2632.39</v>
      </c>
    </row>
    <row r="26" spans="3:13" ht="15.5" x14ac:dyDescent="0.35">
      <c r="C26" s="14" t="s">
        <v>112</v>
      </c>
      <c r="D26" s="225">
        <f t="shared" si="0"/>
        <v>44304</v>
      </c>
      <c r="E26" s="233">
        <v>55.74</v>
      </c>
      <c r="F26" s="247">
        <v>8.8089999999999993</v>
      </c>
      <c r="G26" s="246">
        <v>3522.78</v>
      </c>
      <c r="H26" s="236">
        <v>2646.38</v>
      </c>
    </row>
    <row r="27" spans="3:13" ht="15.5" x14ac:dyDescent="0.35">
      <c r="C27" s="14" t="s">
        <v>113</v>
      </c>
      <c r="D27" s="225">
        <f t="shared" si="0"/>
        <v>44305</v>
      </c>
      <c r="E27" s="233">
        <v>56.03</v>
      </c>
      <c r="F27" s="247">
        <v>8.7780000000000005</v>
      </c>
      <c r="G27" s="246">
        <v>4036.42</v>
      </c>
      <c r="H27" s="236">
        <v>2646.4</v>
      </c>
    </row>
    <row r="28" spans="3:13" ht="15.5" x14ac:dyDescent="0.35">
      <c r="C28" s="14" t="s">
        <v>114</v>
      </c>
      <c r="D28" s="225">
        <f t="shared" si="0"/>
        <v>44306</v>
      </c>
      <c r="E28" s="233">
        <v>66.94</v>
      </c>
      <c r="F28" s="247">
        <v>8.7769999999999992</v>
      </c>
      <c r="G28" s="246">
        <v>4005.29</v>
      </c>
      <c r="H28" s="236">
        <v>2666.32</v>
      </c>
    </row>
    <row r="29" spans="3:13" ht="15.5" x14ac:dyDescent="0.35">
      <c r="C29" s="14" t="s">
        <v>115</v>
      </c>
      <c r="D29" s="225">
        <f t="shared" si="0"/>
        <v>44307</v>
      </c>
      <c r="E29" s="233">
        <v>58.36</v>
      </c>
      <c r="F29" s="247">
        <v>8.7840000000000007</v>
      </c>
      <c r="G29" s="246">
        <v>4010.46</v>
      </c>
      <c r="H29" s="236">
        <v>2602.48</v>
      </c>
    </row>
    <row r="30" spans="3:13" ht="15.5" x14ac:dyDescent="0.35">
      <c r="C30" s="14" t="s">
        <v>116</v>
      </c>
      <c r="D30" s="225">
        <f t="shared" si="0"/>
        <v>44308</v>
      </c>
      <c r="E30" s="233">
        <v>55.62</v>
      </c>
      <c r="F30" s="247">
        <v>8.7789999999999999</v>
      </c>
      <c r="G30" s="246">
        <v>4014.31</v>
      </c>
      <c r="H30" s="236">
        <v>2681.48</v>
      </c>
    </row>
    <row r="31" spans="3:13" ht="15.5" x14ac:dyDescent="0.35">
      <c r="C31" s="14" t="s">
        <v>110</v>
      </c>
      <c r="D31" s="225">
        <f t="shared" si="0"/>
        <v>44309</v>
      </c>
      <c r="E31" s="233">
        <v>56.36</v>
      </c>
      <c r="F31" s="247">
        <v>8.468</v>
      </c>
      <c r="G31" s="246">
        <v>4009.13</v>
      </c>
      <c r="H31" s="236">
        <v>2677.4</v>
      </c>
    </row>
    <row r="32" spans="3:13" ht="15.5" x14ac:dyDescent="0.35">
      <c r="C32" s="14" t="s">
        <v>111</v>
      </c>
      <c r="D32" s="225">
        <f t="shared" si="0"/>
        <v>44310</v>
      </c>
      <c r="E32" s="233">
        <v>50.15</v>
      </c>
      <c r="F32" s="247">
        <v>8.782</v>
      </c>
      <c r="G32" s="246">
        <v>4005.05</v>
      </c>
      <c r="H32" s="236">
        <v>2672.45</v>
      </c>
    </row>
    <row r="33" spans="3:8" ht="15.5" x14ac:dyDescent="0.35">
      <c r="C33" s="14" t="s">
        <v>112</v>
      </c>
      <c r="D33" s="225">
        <f t="shared" si="0"/>
        <v>44311</v>
      </c>
      <c r="E33" s="233">
        <v>58.9</v>
      </c>
      <c r="F33" s="247">
        <v>8.7579999999999991</v>
      </c>
      <c r="G33" s="246">
        <v>4008.82</v>
      </c>
      <c r="H33" s="236">
        <v>2670.5</v>
      </c>
    </row>
    <row r="34" spans="3:8" ht="15.5" x14ac:dyDescent="0.35">
      <c r="C34" s="14" t="s">
        <v>113</v>
      </c>
      <c r="D34" s="225">
        <f t="shared" si="0"/>
        <v>44312</v>
      </c>
      <c r="E34" s="233">
        <v>61.67</v>
      </c>
      <c r="F34" s="247">
        <v>8.7390000000000008</v>
      </c>
      <c r="G34" s="246">
        <v>3823.79</v>
      </c>
      <c r="H34" s="236">
        <v>2669.3</v>
      </c>
    </row>
    <row r="35" spans="3:8" ht="15.5" x14ac:dyDescent="0.35">
      <c r="C35" s="14" t="s">
        <v>114</v>
      </c>
      <c r="D35" s="225">
        <f t="shared" si="0"/>
        <v>44313</v>
      </c>
      <c r="E35" s="233">
        <v>63.69</v>
      </c>
      <c r="F35" s="247">
        <v>8.7430000000000003</v>
      </c>
      <c r="G35" s="246">
        <v>4014.03</v>
      </c>
      <c r="H35" s="236">
        <v>2667.26</v>
      </c>
    </row>
    <row r="36" spans="3:8" ht="15.5" x14ac:dyDescent="0.35">
      <c r="C36" s="14" t="s">
        <v>115</v>
      </c>
      <c r="D36" s="225">
        <f t="shared" si="0"/>
        <v>44314</v>
      </c>
      <c r="E36" s="233">
        <v>49.76</v>
      </c>
      <c r="F36" s="247">
        <v>8.7550000000000008</v>
      </c>
      <c r="G36" s="246">
        <v>3992.82</v>
      </c>
      <c r="H36" s="236">
        <v>2666.37</v>
      </c>
    </row>
    <row r="37" spans="3:8" ht="15.5" x14ac:dyDescent="0.35">
      <c r="C37" s="14" t="s">
        <v>116</v>
      </c>
      <c r="D37" s="225">
        <f t="shared" si="0"/>
        <v>44315</v>
      </c>
      <c r="E37" s="233">
        <v>59.87</v>
      </c>
      <c r="F37" s="247">
        <v>8.7430000000000003</v>
      </c>
      <c r="G37" s="246">
        <v>3712.81</v>
      </c>
      <c r="H37" s="236">
        <v>2662.35</v>
      </c>
    </row>
    <row r="38" spans="3:8" ht="15.5" x14ac:dyDescent="0.35">
      <c r="C38" s="14" t="s">
        <v>110</v>
      </c>
      <c r="D38" s="225">
        <f t="shared" si="0"/>
        <v>44316</v>
      </c>
      <c r="E38" s="238">
        <v>47.09</v>
      </c>
      <c r="F38" s="247">
        <v>8.7390000000000008</v>
      </c>
      <c r="G38" s="246">
        <v>3832.87</v>
      </c>
      <c r="H38" s="236">
        <v>2664.13</v>
      </c>
    </row>
    <row r="39" spans="3:8" ht="15.5" x14ac:dyDescent="0.35">
      <c r="C39" s="14" t="s">
        <v>111</v>
      </c>
      <c r="D39" s="225">
        <f t="shared" si="0"/>
        <v>44317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2021-05-03T18:59:47Z</dcterms:modified>
</cp:coreProperties>
</file>