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0" documentId="8_{CE406675-61F6-44CD-AC24-F819E4ED7AE9}" xr6:coauthVersionLast="47" xr6:coauthVersionMax="47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6" i="1" l="1"/>
  <c r="AR36" i="1"/>
  <c r="AT36" i="1"/>
  <c r="AV36" i="1" s="1"/>
  <c r="AU36" i="1" s="1"/>
  <c r="AX36" i="1"/>
  <c r="BB36" i="1"/>
  <c r="BD36" i="1" s="1"/>
  <c r="BC36" i="1" s="1"/>
  <c r="BE36" i="1"/>
  <c r="BG36" i="1"/>
  <c r="BF36" i="1" s="1"/>
  <c r="AN36" i="1"/>
  <c r="AO36" i="1"/>
  <c r="AD36" i="1"/>
  <c r="AE36" i="1"/>
  <c r="W36" i="1"/>
  <c r="X36" i="1"/>
  <c r="Q36" i="1"/>
  <c r="T36" i="1" s="1"/>
  <c r="R36" i="1"/>
  <c r="G36" i="1"/>
  <c r="F36" i="1" s="1"/>
  <c r="C36" i="1"/>
  <c r="D36" i="1"/>
  <c r="J36" i="1"/>
  <c r="M36" i="1" s="1"/>
  <c r="K36" i="1"/>
  <c r="L36" i="1"/>
  <c r="N36" i="1"/>
  <c r="P36" i="1" l="1"/>
  <c r="S36" i="1" s="1"/>
  <c r="AZ36" i="1"/>
  <c r="AY36" i="1" s="1"/>
  <c r="AG36" i="1" l="1"/>
  <c r="AJ36" i="1" s="1"/>
  <c r="AH36" i="1"/>
  <c r="AI36" i="1"/>
  <c r="AK36" i="1"/>
  <c r="AH35" i="1"/>
  <c r="AK35" i="1" s="1"/>
  <c r="AI35" i="1"/>
  <c r="AE35" i="1"/>
  <c r="AD35" i="1" s="1"/>
  <c r="X35" i="1"/>
  <c r="W35" i="1" s="1"/>
  <c r="Q35" i="1"/>
  <c r="P35" i="1" s="1"/>
  <c r="S35" i="1" s="1"/>
  <c r="R35" i="1"/>
  <c r="K35" i="1"/>
  <c r="N35" i="1" s="1"/>
  <c r="L35" i="1"/>
  <c r="F35" i="1"/>
  <c r="G35" i="1"/>
  <c r="D35" i="1"/>
  <c r="C35" i="1" s="1"/>
  <c r="AQ35" i="1"/>
  <c r="AR35" i="1"/>
  <c r="AT35" i="1"/>
  <c r="AV35" i="1" s="1"/>
  <c r="AU35" i="1" s="1"/>
  <c r="AX35" i="1"/>
  <c r="AZ35" i="1"/>
  <c r="AY35" i="1" s="1"/>
  <c r="BB35" i="1"/>
  <c r="BE35" i="1"/>
  <c r="AN35" i="1"/>
  <c r="AO35" i="1"/>
  <c r="AO34" i="1"/>
  <c r="AN34" i="1" s="1"/>
  <c r="AE34" i="1"/>
  <c r="AD34" i="1" s="1"/>
  <c r="AH34" i="1"/>
  <c r="AG34" i="1" s="1"/>
  <c r="AJ34" i="1" s="1"/>
  <c r="AI34" i="1"/>
  <c r="AK34" i="1"/>
  <c r="AQ34" i="1"/>
  <c r="AR34" i="1"/>
  <c r="AT34" i="1"/>
  <c r="AV34" i="1" s="1"/>
  <c r="AU34" i="1" s="1"/>
  <c r="AX34" i="1"/>
  <c r="AZ34" i="1"/>
  <c r="AY34" i="1" s="1"/>
  <c r="BB34" i="1"/>
  <c r="BE34" i="1"/>
  <c r="BG34" i="1" s="1"/>
  <c r="BF34" i="1" s="1"/>
  <c r="W34" i="1"/>
  <c r="X34" i="1"/>
  <c r="C34" i="1"/>
  <c r="D34" i="1"/>
  <c r="P33" i="1"/>
  <c r="Q33" i="1"/>
  <c r="R33" i="1"/>
  <c r="S33" i="1"/>
  <c r="T33" i="1"/>
  <c r="Q34" i="1"/>
  <c r="T34" i="1" s="1"/>
  <c r="R34" i="1"/>
  <c r="F33" i="1"/>
  <c r="G33" i="1"/>
  <c r="G34" i="1"/>
  <c r="F34" i="1" s="1"/>
  <c r="J33" i="1"/>
  <c r="M33" i="1" s="1"/>
  <c r="K33" i="1"/>
  <c r="L33" i="1"/>
  <c r="N33" i="1"/>
  <c r="K34" i="1"/>
  <c r="J34" i="1" s="1"/>
  <c r="M34" i="1" s="1"/>
  <c r="L34" i="1"/>
  <c r="BD35" i="1" l="1"/>
  <c r="BC35" i="1" s="1"/>
  <c r="T35" i="1"/>
  <c r="J35" i="1"/>
  <c r="M35" i="1" s="1"/>
  <c r="AG35" i="1"/>
  <c r="AJ35" i="1" s="1"/>
  <c r="BG35" i="1"/>
  <c r="BF35" i="1" s="1"/>
  <c r="BD34" i="1"/>
  <c r="BC34" i="1" s="1"/>
  <c r="P34" i="1"/>
  <c r="S34" i="1" s="1"/>
  <c r="N34" i="1"/>
  <c r="X33" i="1" l="1"/>
  <c r="W33" i="1" s="1"/>
  <c r="AO33" i="1"/>
  <c r="AN33" i="1" s="1"/>
  <c r="D33" i="1"/>
  <c r="C33" i="1" s="1"/>
  <c r="AR33" i="1" l="1"/>
  <c r="AQ33" i="1" s="1"/>
  <c r="AT33" i="1"/>
  <c r="AV33" i="1" s="1"/>
  <c r="AU33" i="1" s="1"/>
  <c r="AX33" i="1"/>
  <c r="AZ33" i="1"/>
  <c r="AY33" i="1" s="1"/>
  <c r="BB33" i="1"/>
  <c r="BC33" i="1" s="1"/>
  <c r="BD33" i="1"/>
  <c r="BE33" i="1"/>
  <c r="AD33" i="1"/>
  <c r="AE33" i="1"/>
  <c r="AG33" i="1"/>
  <c r="AH33" i="1"/>
  <c r="AI33" i="1"/>
  <c r="AJ33" i="1"/>
  <c r="AK33" i="1"/>
  <c r="W30" i="1"/>
  <c r="X30" i="1"/>
  <c r="X31" i="1" s="1"/>
  <c r="X32" i="1" s="1"/>
  <c r="W32" i="1" s="1"/>
  <c r="Q30" i="1"/>
  <c r="Q31" i="1" s="1"/>
  <c r="P31" i="1" s="1"/>
  <c r="S31" i="1" s="1"/>
  <c r="R30" i="1"/>
  <c r="R31" i="1"/>
  <c r="R32" i="1"/>
  <c r="J30" i="1"/>
  <c r="M30" i="1" s="1"/>
  <c r="K30" i="1"/>
  <c r="L30" i="1"/>
  <c r="N30" i="1"/>
  <c r="K31" i="1"/>
  <c r="J31" i="1" s="1"/>
  <c r="M31" i="1" s="1"/>
  <c r="L31" i="1"/>
  <c r="N31" i="1"/>
  <c r="K32" i="1"/>
  <c r="N32" i="1" s="1"/>
  <c r="L32" i="1"/>
  <c r="F30" i="1"/>
  <c r="G30" i="1"/>
  <c r="F31" i="1"/>
  <c r="G31" i="1"/>
  <c r="G32" i="1" s="1"/>
  <c r="F32" i="1"/>
  <c r="AG30" i="1"/>
  <c r="AJ30" i="1" s="1"/>
  <c r="AH30" i="1"/>
  <c r="AI30" i="1"/>
  <c r="AK30" i="1"/>
  <c r="AH31" i="1"/>
  <c r="AG31" i="1" s="1"/>
  <c r="AJ31" i="1" s="1"/>
  <c r="AI31" i="1"/>
  <c r="AK31" i="1"/>
  <c r="AG32" i="1"/>
  <c r="AJ32" i="1" s="1"/>
  <c r="AH32" i="1"/>
  <c r="AK32" i="1" s="1"/>
  <c r="AI32" i="1"/>
  <c r="AE31" i="1"/>
  <c r="AD31" i="1" s="1"/>
  <c r="AD32" i="1"/>
  <c r="AE32" i="1"/>
  <c r="AQ30" i="1"/>
  <c r="AR30" i="1"/>
  <c r="AT30" i="1"/>
  <c r="AV30" i="1" s="1"/>
  <c r="AX30" i="1"/>
  <c r="AZ30" i="1"/>
  <c r="AY30" i="1" s="1"/>
  <c r="BB30" i="1"/>
  <c r="BD30" i="1"/>
  <c r="BC30" i="1" s="1"/>
  <c r="BE30" i="1"/>
  <c r="AQ31" i="1"/>
  <c r="AR31" i="1"/>
  <c r="AR32" i="1" s="1"/>
  <c r="AT31" i="1"/>
  <c r="AX31" i="1"/>
  <c r="BB31" i="1"/>
  <c r="BD31" i="1" s="1"/>
  <c r="BE31" i="1"/>
  <c r="AQ32" i="1"/>
  <c r="AT32" i="1"/>
  <c r="AX32" i="1"/>
  <c r="BB32" i="1"/>
  <c r="BE32" i="1"/>
  <c r="AN29" i="1"/>
  <c r="AO29" i="1"/>
  <c r="AO30" i="1"/>
  <c r="AO31" i="1" s="1"/>
  <c r="AO32" i="1" s="1"/>
  <c r="AN32" i="1" s="1"/>
  <c r="AN31" i="1"/>
  <c r="C29" i="1"/>
  <c r="D29" i="1"/>
  <c r="D30" i="1"/>
  <c r="D31" i="1" s="1"/>
  <c r="D32" i="1" s="1"/>
  <c r="C31" i="1"/>
  <c r="C32" i="1"/>
  <c r="AD30" i="1"/>
  <c r="AE30" i="1"/>
  <c r="W29" i="1"/>
  <c r="X29" i="1"/>
  <c r="BG33" i="1" l="1"/>
  <c r="BF33" i="1" s="1"/>
  <c r="W31" i="1"/>
  <c r="P30" i="1"/>
  <c r="S30" i="1" s="1"/>
  <c r="T30" i="1"/>
  <c r="J32" i="1"/>
  <c r="M32" i="1" s="1"/>
  <c r="Q32" i="1"/>
  <c r="T31" i="1"/>
  <c r="AN30" i="1"/>
  <c r="AV31" i="1"/>
  <c r="AU31" i="1" s="1"/>
  <c r="AU30" i="1"/>
  <c r="BD32" i="1"/>
  <c r="BC32" i="1" s="1"/>
  <c r="BC31" i="1"/>
  <c r="AZ31" i="1"/>
  <c r="AZ32" i="1" s="1"/>
  <c r="AY32" i="1" s="1"/>
  <c r="BG30" i="1"/>
  <c r="BG31" i="1" s="1"/>
  <c r="BF31" i="1" s="1"/>
  <c r="C30" i="1"/>
  <c r="AE29" i="1"/>
  <c r="AD29" i="1" s="1"/>
  <c r="T32" i="1" l="1"/>
  <c r="P32" i="1"/>
  <c r="S32" i="1" s="1"/>
  <c r="BG32" i="1"/>
  <c r="BF32" i="1" s="1"/>
  <c r="AY31" i="1"/>
  <c r="AV32" i="1"/>
  <c r="AU32" i="1" s="1"/>
  <c r="BF30" i="1"/>
  <c r="AG29" i="1"/>
  <c r="AH29" i="1"/>
  <c r="AI29" i="1"/>
  <c r="AJ29" i="1"/>
  <c r="AK29" i="1"/>
  <c r="G29" i="1"/>
  <c r="F29" i="1" s="1"/>
  <c r="AR29" i="1"/>
  <c r="AQ29" i="1" s="1"/>
  <c r="AT29" i="1"/>
  <c r="AV29" i="1" s="1"/>
  <c r="AU29" i="1" s="1"/>
  <c r="AX29" i="1"/>
  <c r="AZ29" i="1"/>
  <c r="AY29" i="1" s="1"/>
  <c r="BB29" i="1"/>
  <c r="BD29" i="1" s="1"/>
  <c r="BC29" i="1" s="1"/>
  <c r="BE29" i="1"/>
  <c r="P29" i="1"/>
  <c r="S29" i="1" s="1"/>
  <c r="Q29" i="1"/>
  <c r="R29" i="1"/>
  <c r="T29" i="1"/>
  <c r="J29" i="1"/>
  <c r="M29" i="1" s="1"/>
  <c r="K29" i="1"/>
  <c r="L29" i="1"/>
  <c r="N29" i="1"/>
  <c r="BF29" i="1" l="1"/>
  <c r="BG29" i="1"/>
  <c r="W28" i="1" l="1"/>
  <c r="X28" i="1"/>
  <c r="G28" i="1" l="1"/>
  <c r="F28" i="1" s="1"/>
  <c r="Q28" i="1"/>
  <c r="P28" i="1" s="1"/>
  <c r="S28" i="1" s="1"/>
  <c r="R28" i="1"/>
  <c r="AE28" i="1"/>
  <c r="AD28" i="1" s="1"/>
  <c r="T28" i="1" l="1"/>
  <c r="AQ28" i="1"/>
  <c r="AR28" i="1"/>
  <c r="AT28" i="1"/>
  <c r="AV28" i="1" s="1"/>
  <c r="AU28" i="1" s="1"/>
  <c r="AX28" i="1"/>
  <c r="AZ28" i="1" s="1"/>
  <c r="AY28" i="1" s="1"/>
  <c r="BB28" i="1"/>
  <c r="BD28" i="1" s="1"/>
  <c r="BE28" i="1"/>
  <c r="AN28" i="1"/>
  <c r="AO28" i="1"/>
  <c r="D28" i="1"/>
  <c r="C28" i="1" s="1"/>
  <c r="AG28" i="1"/>
  <c r="AH28" i="1"/>
  <c r="AI28" i="1"/>
  <c r="AJ28" i="1"/>
  <c r="AK28" i="1"/>
  <c r="K28" i="1"/>
  <c r="N28" i="1" s="1"/>
  <c r="L28" i="1"/>
  <c r="J28" i="1" l="1"/>
  <c r="M28" i="1" s="1"/>
  <c r="BC28" i="1"/>
  <c r="BG28" i="1"/>
  <c r="BF28" i="1" s="1"/>
  <c r="W27" i="1" l="1"/>
  <c r="X27" i="1"/>
  <c r="AN27" i="1"/>
  <c r="AO27" i="1"/>
  <c r="D27" i="1"/>
  <c r="C27" i="1" s="1"/>
  <c r="G27" i="1"/>
  <c r="F27" i="1" s="1"/>
  <c r="Q27" i="1"/>
  <c r="P27" i="1" s="1"/>
  <c r="S27" i="1" s="1"/>
  <c r="R27" i="1"/>
  <c r="K27" i="1"/>
  <c r="J27" i="1" s="1"/>
  <c r="M27" i="1" s="1"/>
  <c r="L27" i="1"/>
  <c r="AR27" i="1"/>
  <c r="AQ27" i="1" s="1"/>
  <c r="AT27" i="1"/>
  <c r="AV27" i="1" s="1"/>
  <c r="AU27" i="1" s="1"/>
  <c r="AX27" i="1"/>
  <c r="AZ27" i="1" s="1"/>
  <c r="AY27" i="1" s="1"/>
  <c r="BB27" i="1"/>
  <c r="BD27" i="1" s="1"/>
  <c r="BC27" i="1" s="1"/>
  <c r="BE27" i="1"/>
  <c r="T27" i="1" l="1"/>
  <c r="N27" i="1"/>
  <c r="BG27" i="1"/>
  <c r="BF27" i="1" s="1"/>
  <c r="AE27" i="1" l="1"/>
  <c r="AD27" i="1" s="1"/>
  <c r="AH27" i="1"/>
  <c r="AG27" i="1" s="1"/>
  <c r="AJ27" i="1" s="1"/>
  <c r="AI27" i="1"/>
  <c r="AK27" i="1" l="1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AI23" i="1"/>
  <c r="AI24" i="1"/>
  <c r="AI25" i="1"/>
  <c r="AI26" i="1"/>
  <c r="AT23" i="1"/>
  <c r="CQ23" i="1" s="1"/>
  <c r="AX23" i="1"/>
  <c r="BB23" i="1"/>
  <c r="BE23" i="1"/>
  <c r="AT24" i="1"/>
  <c r="CQ24" i="1" s="1"/>
  <c r="AX24" i="1"/>
  <c r="BB24" i="1"/>
  <c r="BE24" i="1"/>
  <c r="AT25" i="1"/>
  <c r="CQ25" i="1" s="1"/>
  <c r="AX25" i="1"/>
  <c r="BB25" i="1"/>
  <c r="BE25" i="1"/>
  <c r="AT26" i="1"/>
  <c r="CQ26" i="1" s="1"/>
  <c r="AX26" i="1"/>
  <c r="BB26" i="1"/>
  <c r="BE26" i="1"/>
  <c r="L23" i="1"/>
  <c r="L24" i="1"/>
  <c r="L25" i="1"/>
  <c r="L26" i="1"/>
  <c r="R23" i="1"/>
  <c r="R24" i="1"/>
  <c r="R25" i="1"/>
  <c r="R26" i="1"/>
  <c r="AI22" i="1" l="1"/>
  <c r="R22" i="1" l="1"/>
  <c r="L22" i="1"/>
  <c r="AT22" i="1"/>
  <c r="AX22" i="1"/>
  <c r="BB22" i="1"/>
  <c r="BE22" i="1"/>
  <c r="CQ22" i="1" l="1"/>
  <c r="AI21" i="1"/>
  <c r="R21" i="1"/>
  <c r="L21" i="1"/>
  <c r="AT21" i="1"/>
  <c r="AX21" i="1"/>
  <c r="BB21" i="1"/>
  <c r="BE21" i="1"/>
  <c r="CQ21" i="1" l="1"/>
  <c r="AI20" i="1"/>
  <c r="AT20" i="1"/>
  <c r="AX20" i="1"/>
  <c r="BB20" i="1"/>
  <c r="BE20" i="1"/>
  <c r="R20" i="1"/>
  <c r="L20" i="1"/>
  <c r="CQ20" i="1" l="1"/>
  <c r="R19" i="1"/>
  <c r="L19" i="1"/>
  <c r="AT19" i="1"/>
  <c r="AX19" i="1"/>
  <c r="BB19" i="1"/>
  <c r="BE19" i="1"/>
  <c r="CQ19" i="1" l="1"/>
  <c r="AI19" i="1"/>
  <c r="AT16" i="1" l="1"/>
  <c r="AX16" i="1"/>
  <c r="BB16" i="1"/>
  <c r="BE16" i="1"/>
  <c r="AT17" i="1"/>
  <c r="AX17" i="1"/>
  <c r="BB17" i="1"/>
  <c r="BE17" i="1"/>
  <c r="AT18" i="1"/>
  <c r="AX18" i="1"/>
  <c r="BB18" i="1"/>
  <c r="BE18" i="1"/>
  <c r="L16" i="1"/>
  <c r="L17" i="1"/>
  <c r="L18" i="1"/>
  <c r="R16" i="1"/>
  <c r="R17" i="1"/>
  <c r="R18" i="1"/>
  <c r="AI16" i="1"/>
  <c r="AI17" i="1"/>
  <c r="AI18" i="1"/>
  <c r="CQ18" i="1" l="1"/>
  <c r="CQ17" i="1"/>
  <c r="CQ16" i="1"/>
  <c r="AI15" i="1"/>
  <c r="AT15" i="1"/>
  <c r="AX15" i="1"/>
  <c r="BB15" i="1"/>
  <c r="BE15" i="1"/>
  <c r="R15" i="1"/>
  <c r="L15" i="1"/>
  <c r="CQ15" i="1" l="1"/>
  <c r="AT14" i="1"/>
  <c r="AX14" i="1"/>
  <c r="BB14" i="1"/>
  <c r="BE14" i="1"/>
  <c r="R14" i="1"/>
  <c r="L14" i="1"/>
  <c r="CQ14" i="1" l="1"/>
  <c r="AI14" i="1"/>
  <c r="AI13" i="1" l="1"/>
  <c r="AT13" i="1"/>
  <c r="CQ13" i="1" s="1"/>
  <c r="AX13" i="1"/>
  <c r="BB13" i="1"/>
  <c r="BE13" i="1"/>
  <c r="R13" i="1"/>
  <c r="L13" i="1"/>
  <c r="AI12" i="1" l="1"/>
  <c r="AI11" i="1"/>
  <c r="K11" i="1" l="1"/>
  <c r="J11" i="1" s="1"/>
  <c r="M11" i="1" s="1"/>
  <c r="L11" i="1"/>
  <c r="L12" i="1"/>
  <c r="K12" i="1" l="1"/>
  <c r="K13" i="1" s="1"/>
  <c r="N11" i="1"/>
  <c r="K14" i="1" l="1"/>
  <c r="N13" i="1"/>
  <c r="J13" i="1"/>
  <c r="M13" i="1" s="1"/>
  <c r="N12" i="1"/>
  <c r="J12" i="1"/>
  <c r="M12" i="1" s="1"/>
  <c r="R12" i="1"/>
  <c r="AT12" i="1"/>
  <c r="AX12" i="1"/>
  <c r="BB12" i="1"/>
  <c r="BE12" i="1"/>
  <c r="CQ12" i="1" l="1"/>
  <c r="J14" i="1"/>
  <c r="M14" i="1" s="1"/>
  <c r="K15" i="1"/>
  <c r="N14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J15" i="1" l="1"/>
  <c r="M15" i="1" s="1"/>
  <c r="K16" i="1"/>
  <c r="J16" i="1" s="1"/>
  <c r="M16" i="1" s="1"/>
  <c r="N15" i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X14" i="1" l="1"/>
  <c r="W13" i="1"/>
  <c r="K17" i="1"/>
  <c r="J17" i="1" s="1"/>
  <c r="M17" i="1" s="1"/>
  <c r="N16" i="1"/>
  <c r="AE14" i="1"/>
  <c r="AD13" i="1"/>
  <c r="P13" i="1"/>
  <c r="S13" i="1" s="1"/>
  <c r="Q14" i="1"/>
  <c r="Q15" i="1" s="1"/>
  <c r="T13" i="1"/>
  <c r="W12" i="1"/>
  <c r="AD12" i="1"/>
  <c r="W11" i="1"/>
  <c r="AG11" i="1"/>
  <c r="AJ11" i="1" s="1"/>
  <c r="AH12" i="1"/>
  <c r="AD11" i="1"/>
  <c r="T11" i="1"/>
  <c r="P11" i="1"/>
  <c r="S11" i="1" s="1"/>
  <c r="Q16" i="1" l="1"/>
  <c r="P16" i="1" s="1"/>
  <c r="S16" i="1" s="1"/>
  <c r="P15" i="1"/>
  <c r="S15" i="1" s="1"/>
  <c r="T15" i="1"/>
  <c r="N17" i="1"/>
  <c r="K18" i="1"/>
  <c r="K19" i="1" s="1"/>
  <c r="AK12" i="1"/>
  <c r="AH13" i="1"/>
  <c r="AE15" i="1"/>
  <c r="AD14" i="1"/>
  <c r="X15" i="1"/>
  <c r="W14" i="1"/>
  <c r="T14" i="1"/>
  <c r="P14" i="1"/>
  <c r="S14" i="1" s="1"/>
  <c r="P12" i="1"/>
  <c r="S12" i="1" s="1"/>
  <c r="T12" i="1"/>
  <c r="AG12" i="1"/>
  <c r="AJ12" i="1" s="1"/>
  <c r="J19" i="1" l="1"/>
  <c r="M19" i="1" s="1"/>
  <c r="K20" i="1"/>
  <c r="N19" i="1"/>
  <c r="X16" i="1"/>
  <c r="X17" i="1" s="1"/>
  <c r="W15" i="1"/>
  <c r="N18" i="1"/>
  <c r="J18" i="1"/>
  <c r="M18" i="1" s="1"/>
  <c r="AH14" i="1"/>
  <c r="AG13" i="1"/>
  <c r="AJ13" i="1" s="1"/>
  <c r="AK13" i="1"/>
  <c r="AD15" i="1"/>
  <c r="AE16" i="1"/>
  <c r="T16" i="1"/>
  <c r="Q17" i="1"/>
  <c r="P17" i="1" s="1"/>
  <c r="S17" i="1" s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W16" i="1" l="1"/>
  <c r="K21" i="1"/>
  <c r="N20" i="1"/>
  <c r="J20" i="1"/>
  <c r="M20" i="1" s="1"/>
  <c r="X18" i="1"/>
  <c r="W17" i="1"/>
  <c r="AE17" i="1"/>
  <c r="AD17" i="1" s="1"/>
  <c r="AD16" i="1"/>
  <c r="T17" i="1"/>
  <c r="Q18" i="1"/>
  <c r="Q19" i="1" s="1"/>
  <c r="AH15" i="1"/>
  <c r="AG14" i="1"/>
  <c r="AJ14" i="1" s="1"/>
  <c r="AK14" i="1"/>
  <c r="AX11" i="1"/>
  <c r="AT11" i="1"/>
  <c r="CQ11" i="1" l="1"/>
  <c r="AE18" i="1"/>
  <c r="AD18" i="1" s="1"/>
  <c r="W18" i="1"/>
  <c r="X19" i="1"/>
  <c r="P19" i="1"/>
  <c r="S19" i="1" s="1"/>
  <c r="Q20" i="1"/>
  <c r="T19" i="1"/>
  <c r="K22" i="1"/>
  <c r="J21" i="1"/>
  <c r="M21" i="1" s="1"/>
  <c r="N21" i="1"/>
  <c r="T18" i="1"/>
  <c r="P18" i="1"/>
  <c r="S18" i="1" s="1"/>
  <c r="AH16" i="1"/>
  <c r="AK15" i="1"/>
  <c r="AG15" i="1"/>
  <c r="AJ15" i="1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E19" i="1" l="1"/>
  <c r="AD19" i="1" s="1"/>
  <c r="K23" i="1"/>
  <c r="N22" i="1"/>
  <c r="J22" i="1"/>
  <c r="M22" i="1" s="1"/>
  <c r="W19" i="1"/>
  <c r="X20" i="1"/>
  <c r="P20" i="1"/>
  <c r="S20" i="1" s="1"/>
  <c r="Q21" i="1"/>
  <c r="T20" i="1"/>
  <c r="AE20" i="1"/>
  <c r="AK16" i="1"/>
  <c r="AG16" i="1"/>
  <c r="AJ16" i="1" s="1"/>
  <c r="AH17" i="1"/>
  <c r="I7" i="1"/>
  <c r="Q22" i="1" l="1"/>
  <c r="P21" i="1"/>
  <c r="S21" i="1" s="1"/>
  <c r="T21" i="1"/>
  <c r="AD20" i="1"/>
  <c r="AE21" i="1"/>
  <c r="W20" i="1"/>
  <c r="X21" i="1"/>
  <c r="J23" i="1"/>
  <c r="M23" i="1" s="1"/>
  <c r="N23" i="1"/>
  <c r="K24" i="1"/>
  <c r="AK17" i="1"/>
  <c r="AG17" i="1"/>
  <c r="AJ17" i="1" s="1"/>
  <c r="AH18" i="1"/>
  <c r="AH19" i="1" s="1"/>
  <c r="BB11" i="1"/>
  <c r="X22" i="1" l="1"/>
  <c r="W21" i="1"/>
  <c r="J24" i="1"/>
  <c r="M24" i="1" s="1"/>
  <c r="K25" i="1"/>
  <c r="N24" i="1"/>
  <c r="AH20" i="1"/>
  <c r="AG19" i="1"/>
  <c r="AJ19" i="1" s="1"/>
  <c r="AK19" i="1"/>
  <c r="AE22" i="1"/>
  <c r="AD21" i="1"/>
  <c r="T22" i="1"/>
  <c r="Q23" i="1"/>
  <c r="P22" i="1"/>
  <c r="S22" i="1" s="1"/>
  <c r="AK18" i="1"/>
  <c r="AG18" i="1"/>
  <c r="AJ18" i="1" s="1"/>
  <c r="B5" i="12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Q24" i="1" l="1"/>
  <c r="T23" i="1"/>
  <c r="P23" i="1"/>
  <c r="S23" i="1" s="1"/>
  <c r="AH21" i="1"/>
  <c r="AK20" i="1"/>
  <c r="AG20" i="1"/>
  <c r="AJ20" i="1" s="1"/>
  <c r="K26" i="1"/>
  <c r="J25" i="1"/>
  <c r="M25" i="1" s="1"/>
  <c r="N25" i="1"/>
  <c r="AD22" i="1"/>
  <c r="AE23" i="1"/>
  <c r="X23" i="1"/>
  <c r="W22" i="1"/>
  <c r="J33" i="12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AE24" i="1" l="1"/>
  <c r="AD23" i="1"/>
  <c r="N26" i="1"/>
  <c r="J26" i="1"/>
  <c r="M26" i="1" s="1"/>
  <c r="X24" i="1"/>
  <c r="W23" i="1"/>
  <c r="AG21" i="1"/>
  <c r="AJ21" i="1" s="1"/>
  <c r="AH22" i="1"/>
  <c r="AK21" i="1"/>
  <c r="P24" i="1"/>
  <c r="S24" i="1" s="1"/>
  <c r="Q25" i="1"/>
  <c r="T24" i="1"/>
  <c r="J27" i="12"/>
  <c r="K27" i="12" s="1"/>
  <c r="H26" i="12"/>
  <c r="J26" i="12" s="1"/>
  <c r="K26" i="12" s="1"/>
  <c r="AG22" i="1" l="1"/>
  <c r="AJ22" i="1" s="1"/>
  <c r="AH23" i="1"/>
  <c r="AK22" i="1"/>
  <c r="P25" i="1"/>
  <c r="S25" i="1" s="1"/>
  <c r="Q26" i="1"/>
  <c r="T25" i="1"/>
  <c r="X25" i="1"/>
  <c r="W24" i="1"/>
  <c r="AE25" i="1"/>
  <c r="AD24" i="1"/>
  <c r="I15" i="12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X26" i="1" l="1"/>
  <c r="W26" i="1" s="1"/>
  <c r="W25" i="1"/>
  <c r="AG23" i="1"/>
  <c r="AJ23" i="1" s="1"/>
  <c r="AK23" i="1"/>
  <c r="AH24" i="1"/>
  <c r="AE26" i="1"/>
  <c r="AD26" i="1" s="1"/>
  <c r="AD25" i="1"/>
  <c r="P26" i="1"/>
  <c r="S26" i="1" s="1"/>
  <c r="T26" i="1"/>
  <c r="J23" i="12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AH25" i="1" l="1"/>
  <c r="AG24" i="1"/>
  <c r="AJ24" i="1" s="1"/>
  <c r="AK24" i="1"/>
  <c r="J11" i="12"/>
  <c r="K11" i="12" s="1"/>
  <c r="AH26" i="1" l="1"/>
  <c r="AG25" i="1"/>
  <c r="AJ25" i="1" s="1"/>
  <c r="AK25" i="1"/>
  <c r="J13" i="12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AG26" i="1" l="1"/>
  <c r="AJ26" i="1" s="1"/>
  <c r="AK26" i="1"/>
  <c r="J66" i="12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C13" i="1" l="1"/>
  <c r="BD14" i="1"/>
  <c r="D14" i="1"/>
  <c r="C13" i="1"/>
  <c r="AU13" i="1"/>
  <c r="AV14" i="1"/>
  <c r="AO14" i="1"/>
  <c r="AN13" i="1"/>
  <c r="AR14" i="1"/>
  <c r="AQ13" i="1"/>
  <c r="G14" i="1"/>
  <c r="F13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Q14" i="1" l="1"/>
  <c r="AR15" i="1"/>
  <c r="BF13" i="1"/>
  <c r="BG14" i="1"/>
  <c r="AY13" i="1"/>
  <c r="AZ14" i="1"/>
  <c r="F14" i="1"/>
  <c r="G15" i="1"/>
  <c r="AO15" i="1"/>
  <c r="AN14" i="1"/>
  <c r="C14" i="1"/>
  <c r="D15" i="1"/>
  <c r="AU14" i="1"/>
  <c r="AV15" i="1"/>
  <c r="BC14" i="1"/>
  <c r="BD15" i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BC15" i="1" l="1"/>
  <c r="BD16" i="1"/>
  <c r="AU15" i="1"/>
  <c r="AV16" i="1"/>
  <c r="AQ15" i="1"/>
  <c r="AR16" i="1"/>
  <c r="AN15" i="1"/>
  <c r="AO16" i="1"/>
  <c r="D16" i="1"/>
  <c r="C15" i="1"/>
  <c r="F15" i="1"/>
  <c r="G16" i="1"/>
  <c r="BG15" i="1"/>
  <c r="BF14" i="1"/>
  <c r="AY14" i="1"/>
  <c r="AZ15" i="1"/>
  <c r="H74" i="12"/>
  <c r="K38" i="12"/>
  <c r="H72" i="12"/>
  <c r="I72" i="12" s="1"/>
  <c r="J72" i="12" s="1"/>
  <c r="U73" i="12"/>
  <c r="U74" i="12" s="1"/>
  <c r="V72" i="12"/>
  <c r="AY15" i="1" l="1"/>
  <c r="AZ16" i="1"/>
  <c r="AO17" i="1"/>
  <c r="AN16" i="1"/>
  <c r="AU16" i="1"/>
  <c r="AV17" i="1"/>
  <c r="AQ16" i="1"/>
  <c r="AR17" i="1"/>
  <c r="BC16" i="1"/>
  <c r="BD17" i="1"/>
  <c r="BF15" i="1"/>
  <c r="BG16" i="1"/>
  <c r="G17" i="1"/>
  <c r="F16" i="1"/>
  <c r="D17" i="1"/>
  <c r="D18" i="1" s="1"/>
  <c r="C16" i="1"/>
  <c r="I73" i="12"/>
  <c r="J73" i="12" s="1"/>
  <c r="V73" i="12"/>
  <c r="V74" i="12"/>
  <c r="U75" i="12"/>
  <c r="C18" i="1" l="1"/>
  <c r="D19" i="1"/>
  <c r="AO18" i="1"/>
  <c r="AN17" i="1"/>
  <c r="AR18" i="1"/>
  <c r="AQ17" i="1"/>
  <c r="C17" i="1"/>
  <c r="BD18" i="1"/>
  <c r="BC17" i="1"/>
  <c r="AU17" i="1"/>
  <c r="AV18" i="1"/>
  <c r="AY16" i="1"/>
  <c r="AZ17" i="1"/>
  <c r="BG17" i="1"/>
  <c r="BF16" i="1"/>
  <c r="G18" i="1"/>
  <c r="F17" i="1"/>
  <c r="I74" i="12"/>
  <c r="I75" i="12" s="1"/>
  <c r="V75" i="12"/>
  <c r="U76" i="12"/>
  <c r="F18" i="1" l="1"/>
  <c r="G19" i="1"/>
  <c r="AU18" i="1"/>
  <c r="AV19" i="1"/>
  <c r="AO19" i="1"/>
  <c r="AN18" i="1"/>
  <c r="BF17" i="1"/>
  <c r="BG18" i="1"/>
  <c r="D20" i="1"/>
  <c r="C19" i="1"/>
  <c r="BC18" i="1"/>
  <c r="BD19" i="1"/>
  <c r="AZ18" i="1"/>
  <c r="AY17" i="1"/>
  <c r="AQ18" i="1"/>
  <c r="AR19" i="1"/>
  <c r="J74" i="12"/>
  <c r="U77" i="12"/>
  <c r="V76" i="12"/>
  <c r="J75" i="12"/>
  <c r="I76" i="12"/>
  <c r="BC19" i="1" l="1"/>
  <c r="BD20" i="1"/>
  <c r="AV20" i="1"/>
  <c r="AU19" i="1"/>
  <c r="G20" i="1"/>
  <c r="F19" i="1"/>
  <c r="AQ19" i="1"/>
  <c r="AR20" i="1"/>
  <c r="BF18" i="1"/>
  <c r="BG19" i="1"/>
  <c r="AY18" i="1"/>
  <c r="AZ19" i="1"/>
  <c r="C20" i="1"/>
  <c r="D21" i="1"/>
  <c r="AN19" i="1"/>
  <c r="AO20" i="1"/>
  <c r="I77" i="12"/>
  <c r="J76" i="12"/>
  <c r="U78" i="12"/>
  <c r="V77" i="12"/>
  <c r="AY19" i="1" l="1"/>
  <c r="AZ20" i="1"/>
  <c r="AO21" i="1"/>
  <c r="AN20" i="1"/>
  <c r="AQ20" i="1"/>
  <c r="AR21" i="1"/>
  <c r="AU20" i="1"/>
  <c r="AV21" i="1"/>
  <c r="D22" i="1"/>
  <c r="C21" i="1"/>
  <c r="BG20" i="1"/>
  <c r="BF19" i="1"/>
  <c r="BD21" i="1"/>
  <c r="BC20" i="1"/>
  <c r="F20" i="1"/>
  <c r="G21" i="1"/>
  <c r="I78" i="12"/>
  <c r="J77" i="12"/>
  <c r="U79" i="12"/>
  <c r="V78" i="12"/>
  <c r="AO22" i="1" l="1"/>
  <c r="AN21" i="1"/>
  <c r="BF20" i="1"/>
  <c r="BG21" i="1"/>
  <c r="AR22" i="1"/>
  <c r="AQ21" i="1"/>
  <c r="AY20" i="1"/>
  <c r="AZ21" i="1"/>
  <c r="F21" i="1"/>
  <c r="G22" i="1"/>
  <c r="AU21" i="1"/>
  <c r="AV22" i="1"/>
  <c r="BC21" i="1"/>
  <c r="BD22" i="1"/>
  <c r="C22" i="1"/>
  <c r="D23" i="1"/>
  <c r="U80" i="12"/>
  <c r="V79" i="12"/>
  <c r="I79" i="12"/>
  <c r="J78" i="12"/>
  <c r="C23" i="1" l="1"/>
  <c r="D24" i="1"/>
  <c r="AZ22" i="1"/>
  <c r="AY21" i="1"/>
  <c r="BC22" i="1"/>
  <c r="BD23" i="1"/>
  <c r="F22" i="1"/>
  <c r="G23" i="1"/>
  <c r="AU22" i="1"/>
  <c r="AV23" i="1"/>
  <c r="BF21" i="1"/>
  <c r="BG22" i="1"/>
  <c r="AR23" i="1"/>
  <c r="AQ22" i="1"/>
  <c r="AO23" i="1"/>
  <c r="AN22" i="1"/>
  <c r="I80" i="12"/>
  <c r="J79" i="12"/>
  <c r="U81" i="12"/>
  <c r="V80" i="12"/>
  <c r="F23" i="1" l="1"/>
  <c r="G24" i="1"/>
  <c r="AY22" i="1"/>
  <c r="AZ23" i="1"/>
  <c r="AO24" i="1"/>
  <c r="AN23" i="1"/>
  <c r="AU23" i="1"/>
  <c r="AV24" i="1"/>
  <c r="BD24" i="1"/>
  <c r="BC23" i="1"/>
  <c r="D25" i="1"/>
  <c r="C24" i="1"/>
  <c r="BF22" i="1"/>
  <c r="BG23" i="1"/>
  <c r="AQ23" i="1"/>
  <c r="AR24" i="1"/>
  <c r="U82" i="12"/>
  <c r="V81" i="12"/>
  <c r="I81" i="12"/>
  <c r="J80" i="12"/>
  <c r="AR25" i="1" l="1"/>
  <c r="AQ24" i="1"/>
  <c r="AV25" i="1"/>
  <c r="AU24" i="1"/>
  <c r="BG24" i="1"/>
  <c r="BF23" i="1"/>
  <c r="G25" i="1"/>
  <c r="F24" i="1"/>
  <c r="AY23" i="1"/>
  <c r="AZ24" i="1"/>
  <c r="D26" i="1"/>
  <c r="C26" i="1" s="1"/>
  <c r="C25" i="1"/>
  <c r="BC24" i="1"/>
  <c r="BD25" i="1"/>
  <c r="AO25" i="1"/>
  <c r="AN24" i="1"/>
  <c r="I82" i="12"/>
  <c r="J81" i="12"/>
  <c r="U83" i="12"/>
  <c r="V82" i="12"/>
  <c r="AO26" i="1" l="1"/>
  <c r="AN26" i="1" s="1"/>
  <c r="AN25" i="1"/>
  <c r="AV26" i="1"/>
  <c r="AU26" i="1" s="1"/>
  <c r="AU25" i="1"/>
  <c r="BD26" i="1"/>
  <c r="BC26" i="1" s="1"/>
  <c r="BC25" i="1"/>
  <c r="AZ25" i="1"/>
  <c r="AY24" i="1"/>
  <c r="F25" i="1"/>
  <c r="G26" i="1"/>
  <c r="F26" i="1" s="1"/>
  <c r="BF24" i="1"/>
  <c r="BG25" i="1"/>
  <c r="AR26" i="1"/>
  <c r="AQ26" i="1" s="1"/>
  <c r="AQ25" i="1"/>
  <c r="I83" i="12"/>
  <c r="J82" i="12"/>
  <c r="U84" i="12"/>
  <c r="U85" i="12" s="1"/>
  <c r="V83" i="12"/>
  <c r="BF25" i="1" l="1"/>
  <c r="BG26" i="1"/>
  <c r="BF26" i="1" s="1"/>
  <c r="AY25" i="1"/>
  <c r="AZ26" i="1"/>
  <c r="AY26" i="1" s="1"/>
  <c r="U86" i="12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<sst xmlns="http://schemas.openxmlformats.org/spreadsheetml/2006/main" count="637" uniqueCount="127">
  <si>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</si>
  <si>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</si>
  <si>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</si>
  <si>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</si>
  <si>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</si>
  <si>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</si>
  <si>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</si>
  <si>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</si>
  <si>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</si>
  <si>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</si>
  <si>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</si>
  <si>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</si>
  <si>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</si>
  <si>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</si>
  <si>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</si>
  <si>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</si>
  <si>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</si>
  <si>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</si>
  <si>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</si>
  <si>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</si>
  <si>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</si>
  <si>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</si>
  <si>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</si>
  <si>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</si>
  <si>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</si>
  <si>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</si>
  <si>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</si>
  <si>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</si>
  <si>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</si>
  <si>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</si>
  <si>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</si>
  <si>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</si>
  <si>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</si>
  <si>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</si>
  <si>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</si>
  <si>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</si>
  <si>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</si>
  <si>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</si>
  <si>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</si>
  <si>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</si>
  <si>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</si>
  <si>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</si>
  <si>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</si>
  <si>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</si>
  <si>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</si>
  <si>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</si>
  <si>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</si>
  <si>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</si>
  <si>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</si>
  <si>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</si>
  <si>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</si>
  <si>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</si>
  <si>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</si>
  <si>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</si>
  <si>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</si>
  <si>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</si>
  <si>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</si>
  <si>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</si>
  <si>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</si>
  <si>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</si>
  <si>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</si>
  <si>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</si>
  <si>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</si>
  <si>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</si>
  <si>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</si>
  <si>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</si>
  <si>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</si>
  <si>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</si>
  <si>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</si>
  <si>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</si>
  <si>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</si>
  <si>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</si>
  <si>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</si>
  <si>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</si>
  <si>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</si>
  <si>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</si>
  <si>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</si>
  <si>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</si>
  <si>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</si>
  <si>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</si>
  <si>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</si>
  <si>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</si>
  <si>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</si>
  <si>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</si>
  <si>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</si>
  <si>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</si>
  <si>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</si>
  <si>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</si>
  <si>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</si>
  <si>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</si>
  <si>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</si>
  <si>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</si>
  <si>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</si>
  <si>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</si>
  <si>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</si>
  <si>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</si>
  <si>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</si>
  <si>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</si>
  <si>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</si>
  <si>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</si>
  <si>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</si>
  <si>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</si>
  <si>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</si>
  <si>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</si>
  <si>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</si>
  <si>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</si>
  <si>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</si>
  <si>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</si>
  <si>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</si>
  <si>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</si>
  <si>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</si>
  <si>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</si>
  <si>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</si>
  <si>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</si>
  <si>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</si>
  <si>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</si>
  <si>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</si>
  <si>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</si>
  <si>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</si>
  <si>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</si>
  <si>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</si>
  <si>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Agosto 2021</t>
  </si>
  <si>
    <t>diaria. PCR (19,07%)</t>
  </si>
  <si>
    <t>prom . PCR (19,07%)</t>
  </si>
  <si>
    <t>Acum. PCR (19,07%)</t>
  </si>
  <si>
    <t>Argentina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</si>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</sst>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9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25" xfId="0" quotePrefix="1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1" fontId="102" fillId="0" borderId="0" xfId="0" applyNumberFormat="1" applyFont="1" applyFill="1" applyAlignment="1">
      <alignment horizontal="center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1" fontId="109" fillId="28" borderId="5" xfId="0" applyNumberFormat="1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4" fillId="62" borderId="43" xfId="0" applyNumberFormat="1" applyFont="1" applyFill="1" applyBorder="1" applyAlignment="1">
      <alignment horizontal="center" vertical="center" wrapText="1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0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340.77299612903221</c:v>
                </c:pt>
                <c:pt idx="1">
                  <c:v>341.3456116129035</c:v>
                </c:pt>
                <c:pt idx="2">
                  <c:v>324.43348559139787</c:v>
                </c:pt>
                <c:pt idx="3">
                  <c:v>341.51072408602153</c:v>
                </c:pt>
                <c:pt idx="4">
                  <c:v>347.88069483870964</c:v>
                </c:pt>
                <c:pt idx="5">
                  <c:v>354.29884258064516</c:v>
                </c:pt>
                <c:pt idx="6">
                  <c:v>345.14416279569895</c:v>
                </c:pt>
                <c:pt idx="7">
                  <c:v>342.15167462365599</c:v>
                </c:pt>
                <c:pt idx="8">
                  <c:v>337.35515311827953</c:v>
                </c:pt>
                <c:pt idx="9">
                  <c:v>332.34907591397848</c:v>
                </c:pt>
                <c:pt idx="10">
                  <c:v>331.82078602150534</c:v>
                </c:pt>
                <c:pt idx="11">
                  <c:v>337.46145612903223</c:v>
                </c:pt>
                <c:pt idx="12">
                  <c:v>330.77120903225801</c:v>
                </c:pt>
                <c:pt idx="13">
                  <c:v>333.97435827956991</c:v>
                </c:pt>
                <c:pt idx="14">
                  <c:v>334.20145720430111</c:v>
                </c:pt>
                <c:pt idx="15">
                  <c:v>332.77389795698923</c:v>
                </c:pt>
                <c:pt idx="16">
                  <c:v>345.3356094623656</c:v>
                </c:pt>
                <c:pt idx="17">
                  <c:v>354.53107731182797</c:v>
                </c:pt>
                <c:pt idx="18">
                  <c:v>337.4602278494624</c:v>
                </c:pt>
                <c:pt idx="19">
                  <c:v>354.95860860215055</c:v>
                </c:pt>
                <c:pt idx="20">
                  <c:v>338.18263860215046</c:v>
                </c:pt>
                <c:pt idx="21">
                  <c:v>330.06738548387096</c:v>
                </c:pt>
                <c:pt idx="22">
                  <c:v>331.55289408602147</c:v>
                </c:pt>
                <c:pt idx="23">
                  <c:v>328.67032258064518</c:v>
                </c:pt>
                <c:pt idx="24">
                  <c:v>325.57275430107524</c:v>
                </c:pt>
                <c:pt idx="25">
                  <c:v>327.03992634408604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153.261</c:v>
                </c:pt>
                <c:pt idx="1">
                  <c:v>152.24700000000001</c:v>
                </c:pt>
                <c:pt idx="2">
                  <c:v>152.65199999999999</c:v>
                </c:pt>
                <c:pt idx="3">
                  <c:v>153.99100000000001</c:v>
                </c:pt>
                <c:pt idx="4">
                  <c:v>157.18600000000001</c:v>
                </c:pt>
                <c:pt idx="5">
                  <c:v>158.81399999999999</c:v>
                </c:pt>
                <c:pt idx="6">
                  <c:v>161.69</c:v>
                </c:pt>
                <c:pt idx="7">
                  <c:v>159.483</c:v>
                </c:pt>
                <c:pt idx="8">
                  <c:v>160.96299999999999</c:v>
                </c:pt>
                <c:pt idx="9">
                  <c:v>161.99100000000001</c:v>
                </c:pt>
                <c:pt idx="10">
                  <c:v>160.70699999999999</c:v>
                </c:pt>
                <c:pt idx="11">
                  <c:v>161.18700000000001</c:v>
                </c:pt>
                <c:pt idx="12">
                  <c:v>168.678</c:v>
                </c:pt>
                <c:pt idx="13">
                  <c:v>169.42699999999999</c:v>
                </c:pt>
                <c:pt idx="14">
                  <c:v>173.57</c:v>
                </c:pt>
                <c:pt idx="15">
                  <c:v>173.351</c:v>
                </c:pt>
                <c:pt idx="16">
                  <c:v>174.15700000000001</c:v>
                </c:pt>
                <c:pt idx="17">
                  <c:v>169.94</c:v>
                </c:pt>
                <c:pt idx="18">
                  <c:v>173.30600000000001</c:v>
                </c:pt>
                <c:pt idx="19">
                  <c:v>168.47</c:v>
                </c:pt>
                <c:pt idx="20">
                  <c:v>166.739</c:v>
                </c:pt>
                <c:pt idx="21">
                  <c:v>163.32</c:v>
                </c:pt>
                <c:pt idx="22">
                  <c:v>169.74600000000001</c:v>
                </c:pt>
                <c:pt idx="23">
                  <c:v>165.92</c:v>
                </c:pt>
                <c:pt idx="24">
                  <c:v>165.00200000000001</c:v>
                </c:pt>
                <c:pt idx="25">
                  <c:v>169.821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146.35802322580645</c:v>
                </c:pt>
                <c:pt idx="1">
                  <c:v>148.44277161290321</c:v>
                </c:pt>
                <c:pt idx="2">
                  <c:v>148.51986387096773</c:v>
                </c:pt>
                <c:pt idx="3">
                  <c:v>151.22352193548389</c:v>
                </c:pt>
                <c:pt idx="4">
                  <c:v>150.4276258064516</c:v>
                </c:pt>
                <c:pt idx="5">
                  <c:v>149.29838709677418</c:v>
                </c:pt>
                <c:pt idx="6">
                  <c:v>149.34942000000001</c:v>
                </c:pt>
                <c:pt idx="7">
                  <c:v>149.65670322580644</c:v>
                </c:pt>
                <c:pt idx="8">
                  <c:v>148.63170193548387</c:v>
                </c:pt>
                <c:pt idx="9">
                  <c:v>135.3870348387097</c:v>
                </c:pt>
                <c:pt idx="10">
                  <c:v>141.20478580645161</c:v>
                </c:pt>
                <c:pt idx="11">
                  <c:v>139.00928516129031</c:v>
                </c:pt>
                <c:pt idx="12">
                  <c:v>138.99951290322582</c:v>
                </c:pt>
                <c:pt idx="13">
                  <c:v>142.88018516129031</c:v>
                </c:pt>
                <c:pt idx="14">
                  <c:v>150.54054967741936</c:v>
                </c:pt>
                <c:pt idx="15">
                  <c:v>150.17054999999999</c:v>
                </c:pt>
                <c:pt idx="16">
                  <c:v>149.00416602150537</c:v>
                </c:pt>
                <c:pt idx="17">
                  <c:v>146.26410698924732</c:v>
                </c:pt>
                <c:pt idx="18">
                  <c:v>148.0275552688172</c:v>
                </c:pt>
                <c:pt idx="19">
                  <c:v>147.4715530107527</c:v>
                </c:pt>
                <c:pt idx="20">
                  <c:v>144.28536043010754</c:v>
                </c:pt>
                <c:pt idx="21">
                  <c:v>144.4240835483871</c:v>
                </c:pt>
                <c:pt idx="22">
                  <c:v>142.71501473118281</c:v>
                </c:pt>
                <c:pt idx="23">
                  <c:v>150.18386741935484</c:v>
                </c:pt>
                <c:pt idx="24">
                  <c:v>146.27742440860214</c:v>
                </c:pt>
                <c:pt idx="25">
                  <c:v>136.49356032258066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6.9259806451612906</c:v>
                </c:pt>
                <c:pt idx="1">
                  <c:v>7.1136167741935488</c:v>
                </c:pt>
                <c:pt idx="2">
                  <c:v>5.7716505376344083</c:v>
                </c:pt>
                <c:pt idx="3">
                  <c:v>4.302753978494624</c:v>
                </c:pt>
                <c:pt idx="4">
                  <c:v>4.1086793548387099</c:v>
                </c:pt>
                <c:pt idx="5">
                  <c:v>4.061770322580645</c:v>
                </c:pt>
                <c:pt idx="6">
                  <c:v>4.2034172043010747</c:v>
                </c:pt>
                <c:pt idx="7">
                  <c:v>2.8136221505376344</c:v>
                </c:pt>
                <c:pt idx="8">
                  <c:v>3.8281449462365589</c:v>
                </c:pt>
                <c:pt idx="9">
                  <c:v>7.3168892473118277</c:v>
                </c:pt>
                <c:pt idx="10">
                  <c:v>8.2624281720430091</c:v>
                </c:pt>
                <c:pt idx="11">
                  <c:v>6.9342587096774198</c:v>
                </c:pt>
                <c:pt idx="12">
                  <c:v>4.2852780645161292</c:v>
                </c:pt>
                <c:pt idx="13">
                  <c:v>2.6664565591397849</c:v>
                </c:pt>
                <c:pt idx="14">
                  <c:v>5.5039931182795696</c:v>
                </c:pt>
                <c:pt idx="15">
                  <c:v>3.9255520430107524</c:v>
                </c:pt>
                <c:pt idx="16">
                  <c:v>2.1422245161290321</c:v>
                </c:pt>
                <c:pt idx="17">
                  <c:v>2.2668156989247312</c:v>
                </c:pt>
                <c:pt idx="18">
                  <c:v>4.3802168817204299</c:v>
                </c:pt>
                <c:pt idx="19">
                  <c:v>2.557838387096774</c:v>
                </c:pt>
                <c:pt idx="20">
                  <c:v>7.3890009677419357</c:v>
                </c:pt>
                <c:pt idx="21">
                  <c:v>7.3025309677419354</c:v>
                </c:pt>
                <c:pt idx="22">
                  <c:v>4.4480911827956993</c:v>
                </c:pt>
                <c:pt idx="23">
                  <c:v>1.98881</c:v>
                </c:pt>
                <c:pt idx="24">
                  <c:v>1.7238212903225807</c:v>
                </c:pt>
                <c:pt idx="25">
                  <c:v>2.3635133333333331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235.85219999999998</c:v>
                </c:pt>
                <c:pt idx="1">
                  <c:v>242.61589999999998</c:v>
                </c:pt>
                <c:pt idx="2">
                  <c:v>242.19139999999996</c:v>
                </c:pt>
                <c:pt idx="3">
                  <c:v>241.71029999999999</c:v>
                </c:pt>
                <c:pt idx="4">
                  <c:v>240.80469999999997</c:v>
                </c:pt>
                <c:pt idx="5">
                  <c:v>240.40849999999995</c:v>
                </c:pt>
                <c:pt idx="6">
                  <c:v>239.10669999999996</c:v>
                </c:pt>
                <c:pt idx="7">
                  <c:v>238.03129999999996</c:v>
                </c:pt>
                <c:pt idx="8">
                  <c:v>239.21989999999997</c:v>
                </c:pt>
                <c:pt idx="9">
                  <c:v>239.19159999999997</c:v>
                </c:pt>
                <c:pt idx="10">
                  <c:v>238.7954</c:v>
                </c:pt>
                <c:pt idx="11">
                  <c:v>237.97470000000001</c:v>
                </c:pt>
                <c:pt idx="12">
                  <c:v>237.69169999999997</c:v>
                </c:pt>
                <c:pt idx="13">
                  <c:v>236.84269999999995</c:v>
                </c:pt>
                <c:pt idx="14">
                  <c:v>237.04079999999993</c:v>
                </c:pt>
                <c:pt idx="15">
                  <c:v>237.04079999999993</c:v>
                </c:pt>
                <c:pt idx="16">
                  <c:v>236.50309999999996</c:v>
                </c:pt>
                <c:pt idx="17">
                  <c:v>236.38989999999995</c:v>
                </c:pt>
                <c:pt idx="18">
                  <c:v>235.93709999999999</c:v>
                </c:pt>
                <c:pt idx="19">
                  <c:v>235.76729999999998</c:v>
                </c:pt>
                <c:pt idx="20">
                  <c:v>235.11639999999997</c:v>
                </c:pt>
                <c:pt idx="21">
                  <c:v>235.45599999999999</c:v>
                </c:pt>
                <c:pt idx="22">
                  <c:v>234.69189999999998</c:v>
                </c:pt>
                <c:pt idx="23">
                  <c:v>234.40889999999993</c:v>
                </c:pt>
                <c:pt idx="24">
                  <c:v>234.49379999999996</c:v>
                </c:pt>
                <c:pt idx="25">
                  <c:v>234.15419999999995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1205.4620000000002</c:v>
                      </c:pt>
                      <c:pt idx="1">
                        <c:v>1214.4499999999998</c:v>
                      </c:pt>
                      <c:pt idx="2">
                        <c:v>1208.03</c:v>
                      </c:pt>
                      <c:pt idx="3">
                        <c:v>1168.1299999999999</c:v>
                      </c:pt>
                      <c:pt idx="4">
                        <c:v>1184.1300000000001</c:v>
                      </c:pt>
                      <c:pt idx="5">
                        <c:v>1207.96</c:v>
                      </c:pt>
                      <c:pt idx="6">
                        <c:v>1224.5999999999999</c:v>
                      </c:pt>
                      <c:pt idx="7">
                        <c:v>1232.6600000000001</c:v>
                      </c:pt>
                      <c:pt idx="8">
                        <c:v>1209.3499999999999</c:v>
                      </c:pt>
                      <c:pt idx="9">
                        <c:v>1184.55</c:v>
                      </c:pt>
                      <c:pt idx="10">
                        <c:v>1229.3000000000002</c:v>
                      </c:pt>
                      <c:pt idx="11">
                        <c:v>1242.08</c:v>
                      </c:pt>
                      <c:pt idx="12">
                        <c:v>1256.49</c:v>
                      </c:pt>
                      <c:pt idx="13">
                        <c:v>1261.74</c:v>
                      </c:pt>
                      <c:pt idx="14">
                        <c:v>1300.08</c:v>
                      </c:pt>
                      <c:pt idx="15">
                        <c:v>1319.49</c:v>
                      </c:pt>
                      <c:pt idx="16">
                        <c:v>1304.6799999999998</c:v>
                      </c:pt>
                      <c:pt idx="17">
                        <c:v>1262</c:v>
                      </c:pt>
                      <c:pt idx="18">
                        <c:v>1297.9099999999999</c:v>
                      </c:pt>
                      <c:pt idx="19">
                        <c:v>1279.7</c:v>
                      </c:pt>
                      <c:pt idx="20">
                        <c:v>1285.53</c:v>
                      </c:pt>
                      <c:pt idx="21">
                        <c:v>1234.98</c:v>
                      </c:pt>
                      <c:pt idx="22">
                        <c:v>1224.3800000000001</c:v>
                      </c:pt>
                      <c:pt idx="23">
                        <c:v>1292.2699999999998</c:v>
                      </c:pt>
                      <c:pt idx="24">
                        <c:v>1296.3500000000001</c:v>
                      </c:pt>
                      <c:pt idx="25">
                        <c:v>1360.5200000000002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1128.1586897757991</c:v>
                      </c:pt>
                      <c:pt idx="1">
                        <c:v>1130.1303863889329</c:v>
                      </c:pt>
                      <c:pt idx="2">
                        <c:v>1120.1287963110192</c:v>
                      </c:pt>
                      <c:pt idx="3">
                        <c:v>1109.3655589123869</c:v>
                      </c:pt>
                      <c:pt idx="4">
                        <c:v>1110.0477023374146</c:v>
                      </c:pt>
                      <c:pt idx="5">
                        <c:v>1111.6664016536811</c:v>
                      </c:pt>
                      <c:pt idx="6">
                        <c:v>1112.846239465734</c:v>
                      </c:pt>
                      <c:pt idx="7">
                        <c:v>1107.9249483224678</c:v>
                      </c:pt>
                      <c:pt idx="8">
                        <c:v>1104.1962156145651</c:v>
                      </c:pt>
                      <c:pt idx="9">
                        <c:v>1102.8796311019241</c:v>
                      </c:pt>
                      <c:pt idx="10">
                        <c:v>1102.1863571314996</c:v>
                      </c:pt>
                      <c:pt idx="11">
                        <c:v>1099.3607886786451</c:v>
                      </c:pt>
                      <c:pt idx="12">
                        <c:v>1103.4266179042775</c:v>
                      </c:pt>
                      <c:pt idx="13">
                        <c:v>1103.6253776435046</c:v>
                      </c:pt>
                      <c:pt idx="14">
                        <c:v>1102.1179837812053</c:v>
                      </c:pt>
                      <c:pt idx="15">
                        <c:v>1101.5535061218002</c:v>
                      </c:pt>
                      <c:pt idx="16">
                        <c:v>1096.423914771824</c:v>
                      </c:pt>
                      <c:pt idx="17">
                        <c:v>1091.9080934965814</c:v>
                      </c:pt>
                      <c:pt idx="18">
                        <c:v>1095.5493719192241</c:v>
                      </c:pt>
                      <c:pt idx="19">
                        <c:v>1094.2963905231356</c:v>
                      </c:pt>
                      <c:pt idx="20">
                        <c:v>1083.1912863730324</c:v>
                      </c:pt>
                      <c:pt idx="21">
                        <c:v>1094.8926697408174</c:v>
                      </c:pt>
                      <c:pt idx="22">
                        <c:v>1083.2612498012404</c:v>
                      </c:pt>
                      <c:pt idx="23">
                        <c:v>1088.3097471776118</c:v>
                      </c:pt>
                      <c:pt idx="24">
                        <c:v>1095.0834790904755</c:v>
                      </c:pt>
                      <c:pt idx="25">
                        <c:v>1094.5762442359676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  <c:pt idx="16">
                  <c:v>704.34</c:v>
                </c:pt>
                <c:pt idx="17">
                  <c:v>703.42</c:v>
                </c:pt>
                <c:pt idx="18">
                  <c:v>694.66</c:v>
                </c:pt>
                <c:pt idx="19">
                  <c:v>682.87</c:v>
                </c:pt>
                <c:pt idx="20">
                  <c:v>686.92</c:v>
                </c:pt>
                <c:pt idx="21">
                  <c:v>661.83</c:v>
                </c:pt>
                <c:pt idx="22">
                  <c:v>636.14</c:v>
                </c:pt>
                <c:pt idx="23">
                  <c:v>692.81</c:v>
                </c:pt>
                <c:pt idx="24">
                  <c:v>692.63</c:v>
                </c:pt>
                <c:pt idx="25">
                  <c:v>734.12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301.14999999999998</c:v>
                </c:pt>
                <c:pt idx="1">
                  <c:v>296.07</c:v>
                </c:pt>
                <c:pt idx="2">
                  <c:v>287.35000000000002</c:v>
                </c:pt>
                <c:pt idx="3">
                  <c:v>299.60000000000002</c:v>
                </c:pt>
                <c:pt idx="4">
                  <c:v>303.13</c:v>
                </c:pt>
                <c:pt idx="5">
                  <c:v>298.95</c:v>
                </c:pt>
                <c:pt idx="6">
                  <c:v>303.04000000000002</c:v>
                </c:pt>
                <c:pt idx="7">
                  <c:v>299.41000000000003</c:v>
                </c:pt>
                <c:pt idx="8">
                  <c:v>305.69</c:v>
                </c:pt>
                <c:pt idx="9">
                  <c:v>301.33999999999997</c:v>
                </c:pt>
                <c:pt idx="10">
                  <c:v>299.61</c:v>
                </c:pt>
                <c:pt idx="11">
                  <c:v>294.99</c:v>
                </c:pt>
                <c:pt idx="12">
                  <c:v>310.08999999999997</c:v>
                </c:pt>
                <c:pt idx="13">
                  <c:v>307.98</c:v>
                </c:pt>
                <c:pt idx="14">
                  <c:v>313.89</c:v>
                </c:pt>
                <c:pt idx="15">
                  <c:v>311.82</c:v>
                </c:pt>
                <c:pt idx="16">
                  <c:v>306.86</c:v>
                </c:pt>
                <c:pt idx="17">
                  <c:v>272.3</c:v>
                </c:pt>
                <c:pt idx="18">
                  <c:v>309.07</c:v>
                </c:pt>
                <c:pt idx="19">
                  <c:v>311.20999999999998</c:v>
                </c:pt>
                <c:pt idx="20">
                  <c:v>307.52999999999997</c:v>
                </c:pt>
                <c:pt idx="21">
                  <c:v>293.94</c:v>
                </c:pt>
                <c:pt idx="22">
                  <c:v>297.23</c:v>
                </c:pt>
                <c:pt idx="23">
                  <c:v>307.95999999999998</c:v>
                </c:pt>
                <c:pt idx="24">
                  <c:v>308.97000000000003</c:v>
                </c:pt>
                <c:pt idx="25">
                  <c:v>320.74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111.68</c:v>
                </c:pt>
                <c:pt idx="1">
                  <c:v>105.13</c:v>
                </c:pt>
                <c:pt idx="2">
                  <c:v>120.35</c:v>
                </c:pt>
                <c:pt idx="3">
                  <c:v>105.91</c:v>
                </c:pt>
                <c:pt idx="4">
                  <c:v>108.38</c:v>
                </c:pt>
                <c:pt idx="5">
                  <c:v>111.53</c:v>
                </c:pt>
                <c:pt idx="6">
                  <c:v>117.78</c:v>
                </c:pt>
                <c:pt idx="7">
                  <c:v>122.66</c:v>
                </c:pt>
                <c:pt idx="8">
                  <c:v>97.59</c:v>
                </c:pt>
                <c:pt idx="9">
                  <c:v>96.71</c:v>
                </c:pt>
                <c:pt idx="10">
                  <c:v>122.71</c:v>
                </c:pt>
                <c:pt idx="11">
                  <c:v>120.46</c:v>
                </c:pt>
                <c:pt idx="12">
                  <c:v>116.03</c:v>
                </c:pt>
                <c:pt idx="13">
                  <c:v>111.26</c:v>
                </c:pt>
                <c:pt idx="14">
                  <c:v>117.56</c:v>
                </c:pt>
                <c:pt idx="15">
                  <c:v>118.89</c:v>
                </c:pt>
                <c:pt idx="16">
                  <c:v>115.58</c:v>
                </c:pt>
                <c:pt idx="17">
                  <c:v>107.68</c:v>
                </c:pt>
                <c:pt idx="18">
                  <c:v>115.48</c:v>
                </c:pt>
                <c:pt idx="19">
                  <c:v>107.82</c:v>
                </c:pt>
                <c:pt idx="20">
                  <c:v>112.18</c:v>
                </c:pt>
                <c:pt idx="21">
                  <c:v>100.21</c:v>
                </c:pt>
                <c:pt idx="22">
                  <c:v>111.91</c:v>
                </c:pt>
                <c:pt idx="23">
                  <c:v>111.6</c:v>
                </c:pt>
                <c:pt idx="24">
                  <c:v>114.95</c:v>
                </c:pt>
                <c:pt idx="25">
                  <c:v>126.66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  <c:pt idx="16">
                  <c:v>177.9</c:v>
                </c:pt>
                <c:pt idx="17">
                  <c:v>178.6</c:v>
                </c:pt>
                <c:pt idx="18">
                  <c:v>178.7</c:v>
                </c:pt>
                <c:pt idx="19">
                  <c:v>177.8</c:v>
                </c:pt>
                <c:pt idx="20">
                  <c:v>178.9</c:v>
                </c:pt>
                <c:pt idx="21">
                  <c:v>179</c:v>
                </c:pt>
                <c:pt idx="22">
                  <c:v>179.1</c:v>
                </c:pt>
                <c:pt idx="23">
                  <c:v>179.9</c:v>
                </c:pt>
                <c:pt idx="24">
                  <c:v>179.8</c:v>
                </c:pt>
                <c:pt idx="2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1128.1586897757991</c:v>
                </c:pt>
                <c:pt idx="1">
                  <c:v>1130.1303863889329</c:v>
                </c:pt>
                <c:pt idx="2">
                  <c:v>1120.1287963110192</c:v>
                </c:pt>
                <c:pt idx="3">
                  <c:v>1109.3655589123869</c:v>
                </c:pt>
                <c:pt idx="4">
                  <c:v>1110.0477023374146</c:v>
                </c:pt>
                <c:pt idx="5">
                  <c:v>1111.6664016536811</c:v>
                </c:pt>
                <c:pt idx="6">
                  <c:v>1112.846239465734</c:v>
                </c:pt>
                <c:pt idx="7">
                  <c:v>1107.9249483224678</c:v>
                </c:pt>
                <c:pt idx="8">
                  <c:v>1104.1962156145651</c:v>
                </c:pt>
                <c:pt idx="9">
                  <c:v>1102.8796311019241</c:v>
                </c:pt>
                <c:pt idx="10">
                  <c:v>1102.1863571314996</c:v>
                </c:pt>
                <c:pt idx="11">
                  <c:v>1099.3607886786451</c:v>
                </c:pt>
                <c:pt idx="12">
                  <c:v>1103.4266179042775</c:v>
                </c:pt>
                <c:pt idx="13">
                  <c:v>1103.6253776435046</c:v>
                </c:pt>
                <c:pt idx="14">
                  <c:v>1102.1179837812053</c:v>
                </c:pt>
                <c:pt idx="15">
                  <c:v>1101.5535061218002</c:v>
                </c:pt>
                <c:pt idx="16">
                  <c:v>1096.423914771824</c:v>
                </c:pt>
                <c:pt idx="17">
                  <c:v>1091.9080934965814</c:v>
                </c:pt>
                <c:pt idx="18">
                  <c:v>1095.5493719192241</c:v>
                </c:pt>
                <c:pt idx="19">
                  <c:v>1094.2963905231356</c:v>
                </c:pt>
                <c:pt idx="20">
                  <c:v>1083.1912863730324</c:v>
                </c:pt>
                <c:pt idx="21">
                  <c:v>1094.8926697408174</c:v>
                </c:pt>
                <c:pt idx="22">
                  <c:v>1083.2612498012404</c:v>
                </c:pt>
                <c:pt idx="23">
                  <c:v>1088.3097471776118</c:v>
                </c:pt>
                <c:pt idx="24">
                  <c:v>1095.0834790904755</c:v>
                </c:pt>
                <c:pt idx="25">
                  <c:v>1094.5762442359676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8.9362378756559089</c:v>
                </c:pt>
                <c:pt idx="1">
                  <c:v>9.4164414056288752</c:v>
                </c:pt>
                <c:pt idx="2">
                  <c:v>9.55636826204484</c:v>
                </c:pt>
                <c:pt idx="3">
                  <c:v>9.8060104945142328</c:v>
                </c:pt>
                <c:pt idx="4">
                  <c:v>9.3114962633169025</c:v>
                </c:pt>
                <c:pt idx="5">
                  <c:v>9.038002862140246</c:v>
                </c:pt>
                <c:pt idx="6">
                  <c:v>9.3353474320241698</c:v>
                </c:pt>
                <c:pt idx="7">
                  <c:v>8.5832405787883612</c:v>
                </c:pt>
                <c:pt idx="8">
                  <c:v>9.0761647320718719</c:v>
                </c:pt>
                <c:pt idx="9">
                  <c:v>11.574177134679601</c:v>
                </c:pt>
                <c:pt idx="10">
                  <c:v>11.815868977579902</c:v>
                </c:pt>
                <c:pt idx="11">
                  <c:v>11.979647002703134</c:v>
                </c:pt>
                <c:pt idx="12">
                  <c:v>12.510733025918272</c:v>
                </c:pt>
                <c:pt idx="13">
                  <c:v>12.130704404515823</c:v>
                </c:pt>
                <c:pt idx="14">
                  <c:v>11.990777548099857</c:v>
                </c:pt>
                <c:pt idx="15">
                  <c:v>11.132135474638259</c:v>
                </c:pt>
                <c:pt idx="16">
                  <c:v>11.768166640165369</c:v>
                </c:pt>
                <c:pt idx="17">
                  <c:v>11.683892510733028</c:v>
                </c:pt>
                <c:pt idx="18">
                  <c:v>12.014628716807124</c:v>
                </c:pt>
                <c:pt idx="19">
                  <c:v>12.903482270631262</c:v>
                </c:pt>
                <c:pt idx="20">
                  <c:v>13.299411671171889</c:v>
                </c:pt>
                <c:pt idx="21">
                  <c:v>10.241691842900302</c:v>
                </c:pt>
                <c:pt idx="22">
                  <c:v>10.027031324534903</c:v>
                </c:pt>
                <c:pt idx="23">
                  <c:v>13.460009540467485</c:v>
                </c:pt>
                <c:pt idx="24">
                  <c:v>13.792335824455398</c:v>
                </c:pt>
                <c:pt idx="25">
                  <c:v>13.727142629988871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1205.4620000000002</c:v>
                      </c:pt>
                      <c:pt idx="1">
                        <c:v>1214.4499999999998</c:v>
                      </c:pt>
                      <c:pt idx="2">
                        <c:v>1208.03</c:v>
                      </c:pt>
                      <c:pt idx="3">
                        <c:v>1168.1299999999999</c:v>
                      </c:pt>
                      <c:pt idx="4">
                        <c:v>1184.1300000000001</c:v>
                      </c:pt>
                      <c:pt idx="5">
                        <c:v>1207.96</c:v>
                      </c:pt>
                      <c:pt idx="6">
                        <c:v>1224.5999999999999</c:v>
                      </c:pt>
                      <c:pt idx="7">
                        <c:v>1232.6600000000001</c:v>
                      </c:pt>
                      <c:pt idx="8">
                        <c:v>1209.3499999999999</c:v>
                      </c:pt>
                      <c:pt idx="9">
                        <c:v>1184.55</c:v>
                      </c:pt>
                      <c:pt idx="10">
                        <c:v>1229.3000000000002</c:v>
                      </c:pt>
                      <c:pt idx="11">
                        <c:v>1242.08</c:v>
                      </c:pt>
                      <c:pt idx="12">
                        <c:v>1256.49</c:v>
                      </c:pt>
                      <c:pt idx="13">
                        <c:v>1261.74</c:v>
                      </c:pt>
                      <c:pt idx="14">
                        <c:v>1300.08</c:v>
                      </c:pt>
                      <c:pt idx="15">
                        <c:v>1319.49</c:v>
                      </c:pt>
                      <c:pt idx="16">
                        <c:v>1304.6799999999998</c:v>
                      </c:pt>
                      <c:pt idx="17">
                        <c:v>1262</c:v>
                      </c:pt>
                      <c:pt idx="18">
                        <c:v>1297.9099999999999</c:v>
                      </c:pt>
                      <c:pt idx="19">
                        <c:v>1279.7</c:v>
                      </c:pt>
                      <c:pt idx="20">
                        <c:v>1285.53</c:v>
                      </c:pt>
                      <c:pt idx="21">
                        <c:v>1234.98</c:v>
                      </c:pt>
                      <c:pt idx="22">
                        <c:v>1224.3800000000001</c:v>
                      </c:pt>
                      <c:pt idx="23">
                        <c:v>1292.2699999999998</c:v>
                      </c:pt>
                      <c:pt idx="24">
                        <c:v>1296.3500000000001</c:v>
                      </c:pt>
                      <c:pt idx="25">
                        <c:v>1360.5200000000002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  <c:pt idx="16">
                  <c:v>704.34</c:v>
                </c:pt>
                <c:pt idx="17">
                  <c:v>703.42</c:v>
                </c:pt>
                <c:pt idx="18">
                  <c:v>694.66</c:v>
                </c:pt>
                <c:pt idx="19">
                  <c:v>682.87</c:v>
                </c:pt>
                <c:pt idx="20">
                  <c:v>686.92</c:v>
                </c:pt>
                <c:pt idx="21">
                  <c:v>661.83</c:v>
                </c:pt>
                <c:pt idx="22">
                  <c:v>636.14</c:v>
                </c:pt>
                <c:pt idx="23">
                  <c:v>692.81</c:v>
                </c:pt>
                <c:pt idx="24">
                  <c:v>692.63</c:v>
                </c:pt>
                <c:pt idx="25">
                  <c:v>734.12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  <c:pt idx="16">
                  <c:v>177.9</c:v>
                </c:pt>
                <c:pt idx="17">
                  <c:v>178.6</c:v>
                </c:pt>
                <c:pt idx="18">
                  <c:v>178.7</c:v>
                </c:pt>
                <c:pt idx="19">
                  <c:v>177.8</c:v>
                </c:pt>
                <c:pt idx="20">
                  <c:v>178.9</c:v>
                </c:pt>
                <c:pt idx="21">
                  <c:v>179</c:v>
                </c:pt>
                <c:pt idx="22">
                  <c:v>179.1</c:v>
                </c:pt>
                <c:pt idx="23">
                  <c:v>179.9</c:v>
                </c:pt>
                <c:pt idx="24">
                  <c:v>179.8</c:v>
                </c:pt>
                <c:pt idx="25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34" activePane="bottomRight" state="frozen"/>
      <selection activeCell="N48" sqref="N48"/>
      <selection pane="topRight" activeCell="N48" sqref="N48"/>
      <selection pane="bottomLeft" activeCell="N48" sqref="N48"/>
      <selection pane="bottomRight" activeCell="AC36" sqref="AC36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93" t="s">
        <v>31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261"/>
      <c r="AQ1" s="261"/>
      <c r="AR1" s="261"/>
      <c r="AS1" s="17"/>
      <c r="AT1" s="394" t="s">
        <v>32</v>
      </c>
      <c r="AU1" s="394"/>
      <c r="AV1" s="394"/>
      <c r="AW1" s="394"/>
      <c r="AX1" s="394"/>
      <c r="AY1" s="394"/>
      <c r="AZ1" s="394"/>
      <c r="BA1" s="62"/>
      <c r="BB1" s="399" t="s">
        <v>48</v>
      </c>
      <c r="BC1" s="399"/>
      <c r="BD1" s="399"/>
      <c r="BE1" s="399"/>
      <c r="BF1" s="399"/>
      <c r="BG1" s="400"/>
      <c r="BU1" s="63"/>
      <c r="BZ1" s="269"/>
    </row>
    <row r="2" spans="1:95" s="60" customFormat="1" ht="21" customHeight="1" thickBot="1" x14ac:dyDescent="0.4">
      <c r="A2" s="389" t="s">
        <v>29</v>
      </c>
      <c r="B2" s="390"/>
      <c r="C2" s="390"/>
      <c r="D2" s="390"/>
      <c r="E2" s="390"/>
      <c r="F2" s="390"/>
      <c r="G2" s="390"/>
      <c r="H2" s="17"/>
      <c r="I2" s="395" t="s">
        <v>29</v>
      </c>
      <c r="J2" s="396"/>
      <c r="K2" s="396"/>
      <c r="L2" s="396"/>
      <c r="M2" s="396"/>
      <c r="N2" s="396"/>
      <c r="O2" s="395" t="s">
        <v>29</v>
      </c>
      <c r="P2" s="396"/>
      <c r="Q2" s="396"/>
      <c r="R2" s="396"/>
      <c r="S2" s="396"/>
      <c r="T2" s="396"/>
      <c r="U2" s="17"/>
      <c r="V2" s="397" t="s">
        <v>18</v>
      </c>
      <c r="W2" s="398"/>
      <c r="X2" s="398"/>
      <c r="Y2" s="17"/>
      <c r="Z2" s="176"/>
      <c r="AA2" s="176"/>
      <c r="AB2" s="176"/>
      <c r="AC2" s="390" t="s">
        <v>29</v>
      </c>
      <c r="AD2" s="390"/>
      <c r="AE2" s="390"/>
      <c r="AF2" s="390"/>
      <c r="AG2" s="390"/>
      <c r="AH2" s="390"/>
      <c r="AI2" s="390"/>
      <c r="AJ2" s="390"/>
      <c r="AK2" s="390"/>
      <c r="AL2" s="17"/>
      <c r="AM2" s="24"/>
      <c r="AN2" s="24"/>
      <c r="AO2" s="24"/>
      <c r="AP2" s="24"/>
      <c r="AQ2" s="24"/>
      <c r="AR2" s="24"/>
      <c r="AS2" s="17"/>
      <c r="AT2" s="391" t="s">
        <v>18</v>
      </c>
      <c r="AU2" s="391"/>
      <c r="AV2" s="391"/>
      <c r="AW2" s="391"/>
      <c r="AX2" s="391"/>
      <c r="AY2" s="391"/>
      <c r="AZ2" s="392"/>
      <c r="BA2" s="57"/>
      <c r="BB2" s="391" t="s">
        <v>18</v>
      </c>
      <c r="BC2" s="391"/>
      <c r="BD2" s="391"/>
      <c r="BE2" s="391"/>
      <c r="BF2" s="391"/>
      <c r="BG2" s="392"/>
      <c r="BH2" s="58"/>
      <c r="BI2" s="360" t="s">
        <v>117</v>
      </c>
      <c r="BJ2" s="361"/>
      <c r="BK2" s="361"/>
      <c r="BL2" s="361"/>
      <c r="BM2" s="361"/>
      <c r="BN2" s="361"/>
      <c r="BO2" s="361"/>
      <c r="BP2" s="361"/>
      <c r="BQ2" s="361"/>
      <c r="BR2" s="361"/>
      <c r="BS2" s="361"/>
      <c r="BT2" s="362"/>
      <c r="BU2" s="59"/>
      <c r="BV2" s="401" t="s">
        <v>119</v>
      </c>
      <c r="BW2" s="402"/>
      <c r="BX2" s="402"/>
      <c r="BY2" s="402"/>
      <c r="BZ2" s="402"/>
      <c r="CA2" s="402"/>
      <c r="CB2" s="403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34" t="s">
        <v>91</v>
      </c>
      <c r="B4" s="335"/>
      <c r="C4" s="335"/>
      <c r="D4" s="335"/>
      <c r="E4" s="335"/>
      <c r="F4" s="335"/>
      <c r="G4" s="335"/>
      <c r="H4" s="34"/>
      <c r="I4" s="348" t="s">
        <v>92</v>
      </c>
      <c r="J4" s="335"/>
      <c r="K4" s="335"/>
      <c r="L4" s="335"/>
      <c r="M4" s="335"/>
      <c r="N4" s="335"/>
      <c r="O4" s="349"/>
      <c r="P4" s="349"/>
      <c r="Q4" s="349"/>
      <c r="R4" s="349"/>
      <c r="S4" s="349"/>
      <c r="T4" s="349"/>
      <c r="U4" s="34"/>
      <c r="V4" s="339" t="s">
        <v>26</v>
      </c>
      <c r="W4" s="340"/>
      <c r="X4" s="340"/>
      <c r="Y4" s="34"/>
      <c r="Z4" s="418" t="s">
        <v>36</v>
      </c>
      <c r="AA4" s="418"/>
      <c r="AB4" s="418"/>
      <c r="AC4" s="336" t="s">
        <v>93</v>
      </c>
      <c r="AD4" s="336"/>
      <c r="AE4" s="336"/>
      <c r="AF4" s="336"/>
      <c r="AG4" s="336"/>
      <c r="AH4" s="336"/>
      <c r="AI4" s="336"/>
      <c r="AJ4" s="336"/>
      <c r="AK4" s="338"/>
      <c r="AL4" s="17"/>
      <c r="AM4" s="336" t="s">
        <v>94</v>
      </c>
      <c r="AN4" s="336"/>
      <c r="AO4" s="336"/>
      <c r="AP4" s="336"/>
      <c r="AQ4" s="336"/>
      <c r="AR4" s="336"/>
      <c r="AS4" s="17"/>
      <c r="AT4" s="288"/>
      <c r="AU4" s="410"/>
      <c r="AV4" s="289"/>
      <c r="AW4" s="174"/>
      <c r="AX4" s="415"/>
      <c r="AY4" s="416"/>
      <c r="AZ4" s="417"/>
      <c r="BA4" s="175"/>
      <c r="BB4" s="288"/>
      <c r="BC4" s="410"/>
      <c r="BD4" s="410"/>
      <c r="BE4" s="410"/>
      <c r="BF4" s="410"/>
      <c r="BG4" s="289"/>
      <c r="BH4" s="3"/>
      <c r="BI4" s="189"/>
      <c r="BJ4" s="306"/>
      <c r="BK4" s="307"/>
      <c r="BL4" s="307"/>
      <c r="BM4" s="307"/>
      <c r="BN4" s="307"/>
      <c r="BO4" s="307"/>
      <c r="BP4" s="190"/>
      <c r="BQ4" s="308"/>
      <c r="BR4" s="309"/>
      <c r="BS4" s="310"/>
      <c r="BT4" s="69"/>
      <c r="BU4" s="15"/>
      <c r="BV4" s="404"/>
      <c r="BW4" s="405"/>
      <c r="BX4" s="406"/>
      <c r="BY4" s="206"/>
      <c r="BZ4" s="407"/>
      <c r="CA4" s="408"/>
      <c r="CB4" s="409"/>
      <c r="CN4" s="288"/>
      <c r="CO4" s="289"/>
      <c r="CP4" s="3"/>
      <c r="CQ4" s="279"/>
    </row>
    <row r="5" spans="1:95" ht="12.75" customHeight="1" x14ac:dyDescent="0.35">
      <c r="A5" s="35"/>
      <c r="B5" s="337" t="s">
        <v>42</v>
      </c>
      <c r="C5" s="337"/>
      <c r="D5" s="337"/>
      <c r="E5" s="337"/>
      <c r="F5" s="337"/>
      <c r="G5" s="337"/>
      <c r="H5" s="34"/>
      <c r="I5" s="341" t="s">
        <v>42</v>
      </c>
      <c r="J5" s="337"/>
      <c r="K5" s="337"/>
      <c r="L5" s="337"/>
      <c r="M5" s="337"/>
      <c r="N5" s="337"/>
      <c r="O5" s="350"/>
      <c r="P5" s="350"/>
      <c r="Q5" s="350"/>
      <c r="R5" s="350"/>
      <c r="S5" s="350"/>
      <c r="T5" s="350"/>
      <c r="U5" s="34"/>
      <c r="V5" s="341" t="s">
        <v>43</v>
      </c>
      <c r="W5" s="337"/>
      <c r="X5" s="337"/>
      <c r="Y5" s="34"/>
      <c r="Z5" s="414" t="s">
        <v>44</v>
      </c>
      <c r="AA5" s="414"/>
      <c r="AB5" s="414"/>
      <c r="AC5" s="420" t="s">
        <v>42</v>
      </c>
      <c r="AD5" s="420"/>
      <c r="AE5" s="420"/>
      <c r="AF5" s="420"/>
      <c r="AG5" s="420"/>
      <c r="AH5" s="420"/>
      <c r="AI5" s="420"/>
      <c r="AJ5" s="420"/>
      <c r="AK5" s="420"/>
      <c r="AL5" s="17"/>
      <c r="AM5" s="337" t="s">
        <v>42</v>
      </c>
      <c r="AN5" s="337"/>
      <c r="AO5" s="337"/>
      <c r="AP5" s="337"/>
      <c r="AQ5" s="337"/>
      <c r="AR5" s="337"/>
      <c r="AS5" s="17"/>
      <c r="AT5" s="290" t="s">
        <v>30</v>
      </c>
      <c r="AU5" s="419"/>
      <c r="AV5" s="291"/>
      <c r="AW5" s="248"/>
      <c r="AX5" s="411" t="s">
        <v>40</v>
      </c>
      <c r="AY5" s="412"/>
      <c r="AZ5" s="413"/>
      <c r="BA5" s="249"/>
      <c r="BB5" s="290" t="s">
        <v>49</v>
      </c>
      <c r="BC5" s="419"/>
      <c r="BD5" s="419"/>
      <c r="BE5" s="419"/>
      <c r="BF5" s="419"/>
      <c r="BG5" s="291"/>
      <c r="BH5" s="3"/>
      <c r="BI5" s="115" t="s">
        <v>45</v>
      </c>
      <c r="BJ5" s="298" t="s">
        <v>19</v>
      </c>
      <c r="BK5" s="299"/>
      <c r="BL5" s="299"/>
      <c r="BM5" s="299"/>
      <c r="BN5" s="299"/>
      <c r="BO5" s="299"/>
      <c r="BP5" s="191"/>
      <c r="BQ5" s="300" t="s">
        <v>20</v>
      </c>
      <c r="BR5" s="301"/>
      <c r="BS5" s="302"/>
      <c r="BT5" s="70"/>
      <c r="BU5" s="15"/>
      <c r="BV5" s="303" t="s">
        <v>34</v>
      </c>
      <c r="BW5" s="304"/>
      <c r="BX5" s="305"/>
      <c r="BY5" s="207"/>
      <c r="BZ5" s="295" t="s">
        <v>35</v>
      </c>
      <c r="CA5" s="296"/>
      <c r="CB5" s="297"/>
      <c r="CN5" s="290" t="s">
        <v>125</v>
      </c>
      <c r="CO5" s="291"/>
      <c r="CP5" s="3"/>
      <c r="CQ5" s="280" t="s">
        <v>126</v>
      </c>
    </row>
    <row r="6" spans="1:95" ht="11.25" customHeight="1" x14ac:dyDescent="0.35">
      <c r="A6" s="36"/>
      <c r="B6" s="342" t="s">
        <v>41</v>
      </c>
      <c r="C6" s="342"/>
      <c r="D6" s="342"/>
      <c r="E6" s="342"/>
      <c r="F6" s="342"/>
      <c r="G6" s="342"/>
      <c r="H6" s="16"/>
      <c r="I6" s="343" t="s">
        <v>109</v>
      </c>
      <c r="J6" s="344"/>
      <c r="K6" s="344"/>
      <c r="L6" s="344"/>
      <c r="M6" s="344"/>
      <c r="N6" s="344"/>
      <c r="O6" s="351"/>
      <c r="P6" s="351"/>
      <c r="Q6" s="351"/>
      <c r="R6" s="351"/>
      <c r="S6" s="351"/>
      <c r="T6" s="351"/>
      <c r="U6" s="16"/>
      <c r="V6" s="343" t="s">
        <v>37</v>
      </c>
      <c r="W6" s="344"/>
      <c r="X6" s="344"/>
      <c r="Y6" s="34"/>
      <c r="Z6" s="345" t="s">
        <v>38</v>
      </c>
      <c r="AA6" s="345"/>
      <c r="AB6" s="345"/>
      <c r="AC6" s="342" t="s">
        <v>41</v>
      </c>
      <c r="AD6" s="342"/>
      <c r="AE6" s="342"/>
      <c r="AF6" s="342"/>
      <c r="AG6" s="342"/>
      <c r="AH6" s="342"/>
      <c r="AI6" s="342"/>
      <c r="AJ6" s="342"/>
      <c r="AK6" s="342"/>
      <c r="AL6" s="17"/>
      <c r="AM6" s="342" t="s">
        <v>37</v>
      </c>
      <c r="AN6" s="342"/>
      <c r="AO6" s="342"/>
      <c r="AP6" s="342"/>
      <c r="AQ6" s="342"/>
      <c r="AR6" s="342"/>
      <c r="AS6" s="17"/>
      <c r="AT6" s="292"/>
      <c r="AU6" s="294"/>
      <c r="AV6" s="293"/>
      <c r="AW6" s="248"/>
      <c r="AX6" s="265"/>
      <c r="AY6" s="266" t="s">
        <v>39</v>
      </c>
      <c r="AZ6" s="267"/>
      <c r="BA6" s="249"/>
      <c r="BB6" s="292"/>
      <c r="BC6" s="294"/>
      <c r="BD6" s="294"/>
      <c r="BE6" s="294"/>
      <c r="BF6" s="294"/>
      <c r="BG6" s="293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292"/>
      <c r="CO6" s="293"/>
      <c r="CP6" s="3"/>
      <c r="CQ6" s="275"/>
    </row>
    <row r="7" spans="1:95" ht="18.75" customHeight="1" x14ac:dyDescent="0.4">
      <c r="A7" s="37"/>
      <c r="B7" s="313" t="s">
        <v>121</v>
      </c>
      <c r="C7" s="314"/>
      <c r="D7" s="314"/>
      <c r="E7" s="314"/>
      <c r="F7" s="314"/>
      <c r="G7" s="314"/>
      <c r="H7" s="255"/>
      <c r="I7" s="331" t="str">
        <f>B7</f>
        <v>Agosto 2021</v>
      </c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3"/>
      <c r="U7" s="255"/>
      <c r="V7" s="331" t="str">
        <f>B7</f>
        <v>Agosto 2021</v>
      </c>
      <c r="W7" s="332"/>
      <c r="X7" s="333"/>
      <c r="Y7" s="255"/>
      <c r="Z7" s="256" t="str">
        <f>V7</f>
        <v>Agosto 2021</v>
      </c>
      <c r="AA7" s="257"/>
      <c r="AB7" s="258"/>
      <c r="AC7" s="315" t="str">
        <f>B7</f>
        <v>Agosto 2021</v>
      </c>
      <c r="AD7" s="316"/>
      <c r="AE7" s="316"/>
      <c r="AF7" s="316"/>
      <c r="AG7" s="316"/>
      <c r="AH7" s="316"/>
      <c r="AI7" s="316"/>
      <c r="AJ7" s="316"/>
      <c r="AK7" s="316"/>
      <c r="AL7" s="259"/>
      <c r="AM7" s="313" t="str">
        <f>V7</f>
        <v>Agosto 2021</v>
      </c>
      <c r="AN7" s="314"/>
      <c r="AO7" s="314"/>
      <c r="AP7" s="314"/>
      <c r="AQ7" s="314"/>
      <c r="AR7" s="314"/>
      <c r="AS7" s="259"/>
      <c r="AT7" s="286" t="str">
        <f>V7</f>
        <v>Agosto 2021</v>
      </c>
      <c r="AU7" s="287"/>
      <c r="AV7" s="287"/>
      <c r="AW7" s="255"/>
      <c r="AX7" s="322" t="str">
        <f>AT7</f>
        <v>Agosto 2021</v>
      </c>
      <c r="AY7" s="323"/>
      <c r="AZ7" s="324"/>
      <c r="BA7" s="260"/>
      <c r="BB7" s="281" t="str">
        <f>AM7</f>
        <v>Agosto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286" t="str">
        <f>+BB7</f>
        <v>Agosto 2021</v>
      </c>
      <c r="CO7" s="287"/>
      <c r="CQ7" s="277" t="str">
        <f>+CN7</f>
        <v>Agosto 2021</v>
      </c>
    </row>
    <row r="8" spans="1:95" ht="15.75" customHeight="1" x14ac:dyDescent="0.35">
      <c r="A8" s="38"/>
      <c r="B8" s="325" t="s">
        <v>28</v>
      </c>
      <c r="C8" s="326"/>
      <c r="D8" s="327"/>
      <c r="E8" s="329" t="s">
        <v>90</v>
      </c>
      <c r="F8" s="330"/>
      <c r="G8" s="330"/>
      <c r="H8" s="39"/>
      <c r="I8" s="329" t="s">
        <v>107</v>
      </c>
      <c r="J8" s="330"/>
      <c r="K8" s="330"/>
      <c r="L8" s="330"/>
      <c r="M8" s="330"/>
      <c r="N8" s="330"/>
      <c r="O8" s="329" t="s">
        <v>90</v>
      </c>
      <c r="P8" s="330"/>
      <c r="Q8" s="330"/>
      <c r="R8" s="330"/>
      <c r="S8" s="330"/>
      <c r="T8" s="330"/>
      <c r="U8" s="39"/>
      <c r="V8" s="325" t="s">
        <v>2</v>
      </c>
      <c r="W8" s="326"/>
      <c r="X8" s="328"/>
      <c r="Y8" s="39"/>
      <c r="Z8" s="381" t="s">
        <v>2</v>
      </c>
      <c r="AA8" s="382"/>
      <c r="AB8" s="383"/>
      <c r="AC8" s="325" t="s">
        <v>2</v>
      </c>
      <c r="AD8" s="326"/>
      <c r="AE8" s="327"/>
      <c r="AF8" s="387" t="s">
        <v>46</v>
      </c>
      <c r="AG8" s="388"/>
      <c r="AH8" s="388"/>
      <c r="AI8" s="388"/>
      <c r="AJ8" s="388"/>
      <c r="AK8" s="388"/>
      <c r="AL8" s="17"/>
      <c r="AM8" s="325" t="s">
        <v>2</v>
      </c>
      <c r="AN8" s="326"/>
      <c r="AO8" s="328"/>
      <c r="AP8" s="262" t="s">
        <v>46</v>
      </c>
      <c r="AQ8" s="263"/>
      <c r="AR8" s="264"/>
      <c r="AS8" s="17"/>
      <c r="AT8" s="325" t="s">
        <v>2</v>
      </c>
      <c r="AU8" s="326"/>
      <c r="AV8" s="328"/>
      <c r="AW8" s="2"/>
      <c r="AX8" s="325" t="s">
        <v>2</v>
      </c>
      <c r="AY8" s="326"/>
      <c r="AZ8" s="328"/>
      <c r="BA8" s="39"/>
      <c r="BB8" s="325" t="s">
        <v>2</v>
      </c>
      <c r="BC8" s="326"/>
      <c r="BD8" s="328"/>
      <c r="BE8" s="384" t="s">
        <v>47</v>
      </c>
      <c r="BF8" s="385"/>
      <c r="BG8" s="386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122</v>
      </c>
      <c r="AJ9" s="121" t="s">
        <v>123</v>
      </c>
      <c r="AK9" s="121" t="s">
        <v>124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606.01</v>
      </c>
      <c r="C11" s="47">
        <f t="shared" ref="C11:C12" si="5">IF(ISBLANK(B11),"",D11/$A11)</f>
        <v>606.01</v>
      </c>
      <c r="D11" s="163">
        <f>B11</f>
        <v>606.01</v>
      </c>
      <c r="E11" s="49">
        <v>340772.99612903222</v>
      </c>
      <c r="F11" s="50">
        <f t="shared" ref="F11:F12" si="6">IF(ISBLANK(E11),"",G11/$A11)</f>
        <v>340772.99612903222</v>
      </c>
      <c r="G11" s="163">
        <f>E11</f>
        <v>340772.99612903222</v>
      </c>
      <c r="H11" s="168"/>
      <c r="I11" s="49">
        <v>46092.408602150535</v>
      </c>
      <c r="J11" s="50">
        <f t="shared" ref="J11" si="7">IF(ISBLANK(I11),"",K11/$A11)</f>
        <v>46092.408602150535</v>
      </c>
      <c r="K11" s="163">
        <f>I11</f>
        <v>46092.408602150535</v>
      </c>
      <c r="L11" s="50">
        <f t="shared" ref="L11:L12" si="8">IF(ISBLANK(I11),"",I11*0.5)</f>
        <v>23046.204301075268</v>
      </c>
      <c r="M11" s="50">
        <f t="shared" ref="M11:M12" si="9">IFERROR(J11*0.5,"")</f>
        <v>23046.204301075268</v>
      </c>
      <c r="N11" s="50">
        <f t="shared" ref="N11:N12" si="10">K11*0.5</f>
        <v>23046.204301075268</v>
      </c>
      <c r="O11" s="49">
        <v>6925.9806451612903</v>
      </c>
      <c r="P11" s="50">
        <f t="shared" ref="P11" si="11">IF(ISBLANK(O11),"",Q11/$A11)</f>
        <v>6925.9806451612903</v>
      </c>
      <c r="Q11" s="163">
        <f>O11</f>
        <v>6925.9806451612903</v>
      </c>
      <c r="R11" s="50">
        <f t="shared" ref="R11:R12" si="12">IF(ISBLANK(O11),"",O11*0.5)</f>
        <v>3462.9903225806452</v>
      </c>
      <c r="S11" s="50">
        <f t="shared" ref="S11:S12" si="13">IFERROR(P11*0.5,"")</f>
        <v>3462.9903225806452</v>
      </c>
      <c r="T11" s="50">
        <f t="shared" ref="T11:T12" si="14">Q11*0.5</f>
        <v>3462.9903225806452</v>
      </c>
      <c r="U11" s="168"/>
      <c r="V11" s="49">
        <v>186.62200000000001</v>
      </c>
      <c r="W11" s="47">
        <f t="shared" ref="W11:W12" si="15">IF(ISBLANK(V11),"",X11/$A11)</f>
        <v>186.62200000000001</v>
      </c>
      <c r="X11" s="163">
        <f>V11</f>
        <v>186.62200000000001</v>
      </c>
      <c r="Y11" s="169"/>
      <c r="Z11" s="170"/>
      <c r="AA11" s="171"/>
      <c r="AB11" s="172">
        <f>AA11</f>
        <v>0</v>
      </c>
      <c r="AC11" s="49">
        <v>301.14999999999998</v>
      </c>
      <c r="AD11" s="50">
        <f t="shared" ref="AD11" si="16">IF(ISBLANK(AC11),"",AE11/$A11)</f>
        <v>301.14999999999998</v>
      </c>
      <c r="AE11" s="163">
        <f>AC11</f>
        <v>301.14999999999998</v>
      </c>
      <c r="AF11" s="49">
        <v>153261</v>
      </c>
      <c r="AG11" s="50">
        <f t="shared" ref="AG11" si="17">IF(ISBLANK(AF11),"",AH11/$A11)</f>
        <v>153261</v>
      </c>
      <c r="AH11" s="51">
        <f>AF11</f>
        <v>153261</v>
      </c>
      <c r="AI11" s="50">
        <f>IF(AF11*0.1907=0,"",AF11*0.1907)</f>
        <v>29226.8727</v>
      </c>
      <c r="AJ11" s="50">
        <f>IFERROR(AG11*0.1907,"")</f>
        <v>29226.8727</v>
      </c>
      <c r="AK11" s="50">
        <f>AH11*0.1907</f>
        <v>29226.8727</v>
      </c>
      <c r="AL11" s="17"/>
      <c r="AM11" s="49">
        <v>111.68</v>
      </c>
      <c r="AN11" s="47">
        <f t="shared" ref="AN11:AN12" si="18">IF(ISBLANK(AM11),"",AO11/$A11)</f>
        <v>111.68</v>
      </c>
      <c r="AO11" s="163">
        <f>AM11</f>
        <v>111.68</v>
      </c>
      <c r="AP11" s="49">
        <v>146358.02322580645</v>
      </c>
      <c r="AQ11" s="50">
        <f t="shared" ref="AQ11" si="19">IF(ISBLANK(AP11),"",AR11/$A11)</f>
        <v>146358.02322580645</v>
      </c>
      <c r="AR11" s="51">
        <f>AP11</f>
        <v>146358.02322580645</v>
      </c>
      <c r="AS11" s="17"/>
      <c r="AT11" s="47">
        <f>borrador!G9/6.289</f>
        <v>737.74526951820644</v>
      </c>
      <c r="AU11" s="47">
        <f t="shared" ref="AU11" si="20">IF(ISBLANK(AT11),"",AV11/$A11)</f>
        <v>737.74526951820644</v>
      </c>
      <c r="AV11" s="51">
        <f>AT11</f>
        <v>737.74526951820644</v>
      </c>
      <c r="AW11" s="2"/>
      <c r="AX11" s="51">
        <f>borrador!H9/6.289</f>
        <v>390.41342025759263</v>
      </c>
      <c r="AY11" s="51">
        <f t="shared" ref="AY11" si="21">IF(ISBLANK(AX11),"",AZ11/$A11)</f>
        <v>390.41342025759263</v>
      </c>
      <c r="AZ11" s="51">
        <f>AX11</f>
        <v>390.41342025759263</v>
      </c>
      <c r="BA11" s="2"/>
      <c r="BB11" s="47">
        <f>borrador!E9/6.289</f>
        <v>8.9362378756559089</v>
      </c>
      <c r="BC11" s="47">
        <f t="shared" ref="BC11" si="22">IF(ISBLANK(BB11),"",BD11/$A11)</f>
        <v>8.9362378756559089</v>
      </c>
      <c r="BD11" s="48">
        <f>BB11</f>
        <v>8.9362378756559089</v>
      </c>
      <c r="BE11" s="49">
        <f>borrador!F9*0.283*100</f>
        <v>235.85219999999998</v>
      </c>
      <c r="BF11" s="50">
        <f t="shared" ref="BF11" si="23">IF(ISBLANK(BE11),"",BG11/A11)</f>
        <v>235.85219999999998</v>
      </c>
      <c r="BG11" s="237">
        <f>BE11</f>
        <v>235.85219999999998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1205.4620000000002</v>
      </c>
      <c r="CO11" s="284">
        <f t="shared" ref="CO11:CO41" si="25">(E11+O11+AF11+AP11)/1000</f>
        <v>647.31799999999998</v>
      </c>
      <c r="CQ11" s="284">
        <f t="shared" ref="CQ11:CQ41" si="26">+AT11+AX11</f>
        <v>1128.1586897757991</v>
      </c>
    </row>
    <row r="12" spans="1:95" ht="15" customHeight="1" thickBot="1" x14ac:dyDescent="0.4">
      <c r="A12" s="243">
        <v>2</v>
      </c>
      <c r="B12" s="49">
        <v>630.15</v>
      </c>
      <c r="C12" s="47">
        <f t="shared" si="5"/>
        <v>618.07999999999993</v>
      </c>
      <c r="D12" s="163">
        <f t="shared" ref="D12" si="27">B12+D11</f>
        <v>1236.1599999999999</v>
      </c>
      <c r="E12" s="49">
        <v>341345.61161290348</v>
      </c>
      <c r="F12" s="50">
        <f t="shared" si="6"/>
        <v>341059.30387096782</v>
      </c>
      <c r="G12" s="163">
        <f t="shared" ref="G12" si="28">E12+G11</f>
        <v>682118.60774193564</v>
      </c>
      <c r="H12" s="168"/>
      <c r="I12" s="49">
        <v>45763.9</v>
      </c>
      <c r="J12" s="50">
        <f t="shared" ref="J12" si="29">IF(ISBLANK(I12),"",K12/$A12)</f>
        <v>45928.154301075265</v>
      </c>
      <c r="K12" s="163">
        <f t="shared" ref="K12" si="30">I12+K11</f>
        <v>91856.30860215053</v>
      </c>
      <c r="L12" s="50">
        <f t="shared" si="8"/>
        <v>22881.95</v>
      </c>
      <c r="M12" s="50">
        <f t="shared" si="9"/>
        <v>22964.077150537632</v>
      </c>
      <c r="N12" s="50">
        <f t="shared" si="10"/>
        <v>45928.154301075265</v>
      </c>
      <c r="O12" s="49">
        <v>7113.6167741935487</v>
      </c>
      <c r="P12" s="50">
        <f t="shared" ref="P12" si="31">IF(ISBLANK(O12),"",Q12/$A12)</f>
        <v>7019.7987096774195</v>
      </c>
      <c r="Q12" s="163">
        <f t="shared" ref="Q12" si="32">O12+Q11</f>
        <v>14039.597419354839</v>
      </c>
      <c r="R12" s="50">
        <f t="shared" si="12"/>
        <v>3556.8083870967744</v>
      </c>
      <c r="S12" s="50">
        <f t="shared" si="13"/>
        <v>3509.8993548387098</v>
      </c>
      <c r="T12" s="50">
        <f t="shared" si="14"/>
        <v>7019.7987096774195</v>
      </c>
      <c r="U12" s="168"/>
      <c r="V12" s="49">
        <v>183.1</v>
      </c>
      <c r="W12" s="47">
        <f t="shared" si="15"/>
        <v>184.86099999999999</v>
      </c>
      <c r="X12" s="163">
        <f t="shared" ref="X12" si="33">V12+X11</f>
        <v>369.72199999999998</v>
      </c>
      <c r="Y12" s="169"/>
      <c r="Z12" s="170"/>
      <c r="AA12" s="171"/>
      <c r="AB12" s="172"/>
      <c r="AC12" s="49">
        <v>296.07</v>
      </c>
      <c r="AD12" s="50">
        <f t="shared" ref="AD12" si="34">IF(ISBLANK(AC12),"",AE12/$A12)</f>
        <v>298.61</v>
      </c>
      <c r="AE12" s="163">
        <f t="shared" ref="AE12" si="35">AC12+AE11</f>
        <v>597.22</v>
      </c>
      <c r="AF12" s="49">
        <v>152247</v>
      </c>
      <c r="AG12" s="50">
        <f t="shared" ref="AG12" si="36">IF(ISBLANK(AF12),"",AH12/$A12)</f>
        <v>152754</v>
      </c>
      <c r="AH12" s="51">
        <f t="shared" ref="AH12" si="37">AF12+AH11</f>
        <v>305508</v>
      </c>
      <c r="AI12" s="50">
        <f>IF(AF12*0.1907=0,"",AF12*0.1907)</f>
        <v>29033.502899999999</v>
      </c>
      <c r="AJ12" s="50">
        <f>IFERROR(AG12*0.1907,"")</f>
        <v>29130.1878</v>
      </c>
      <c r="AK12" s="50">
        <f>AH12*0.1907</f>
        <v>58260.375599999999</v>
      </c>
      <c r="AL12" s="17"/>
      <c r="AM12" s="49">
        <v>105.13</v>
      </c>
      <c r="AN12" s="47">
        <f t="shared" si="18"/>
        <v>108.405</v>
      </c>
      <c r="AO12" s="163">
        <f t="shared" ref="AO12" si="38">AM12+AO11</f>
        <v>216.81</v>
      </c>
      <c r="AP12" s="49">
        <v>148442.77161290322</v>
      </c>
      <c r="AQ12" s="50">
        <f t="shared" ref="AQ12" si="39">IF(ISBLANK(AP12),"",AR12/$A12)</f>
        <v>147400.39741935482</v>
      </c>
      <c r="AR12" s="51">
        <f t="shared" ref="AR12" si="40">AP12+AR11</f>
        <v>294800.79483870964</v>
      </c>
      <c r="AS12" s="17"/>
      <c r="AT12" s="47">
        <f>borrador!G10/6.289</f>
        <v>739.57226904118306</v>
      </c>
      <c r="AU12" s="47">
        <f t="shared" ref="AU12" si="41">IF(ISBLANK(AT12),"",AV12/$A12)</f>
        <v>738.65876927969475</v>
      </c>
      <c r="AV12" s="51">
        <f t="shared" ref="AV12" si="42">AT12+AV11</f>
        <v>1477.3175385593895</v>
      </c>
      <c r="AW12" s="2"/>
      <c r="AX12" s="51">
        <f>borrador!H10/6.289</f>
        <v>390.55811734775</v>
      </c>
      <c r="AY12" s="51">
        <f t="shared" ref="AY12" si="43">IF(ISBLANK(AX12),"",AZ12/$A12)</f>
        <v>390.48576880267132</v>
      </c>
      <c r="AZ12" s="51">
        <f t="shared" ref="AZ12" si="44">AX12+AZ11</f>
        <v>780.97153760534263</v>
      </c>
      <c r="BA12" s="2"/>
      <c r="BB12" s="47">
        <f>borrador!E10/6.289</f>
        <v>9.4164414056288752</v>
      </c>
      <c r="BC12" s="47">
        <f t="shared" ref="BC12" si="45">IF(ISBLANK(BB12),"",BD12/$A12)</f>
        <v>9.1763396406423929</v>
      </c>
      <c r="BD12" s="48">
        <f t="shared" ref="BD12" si="46">BB12+BD11</f>
        <v>18.352679281284786</v>
      </c>
      <c r="BE12" s="49">
        <f>borrador!F10*0.283*100</f>
        <v>242.61589999999998</v>
      </c>
      <c r="BF12" s="50">
        <f t="shared" ref="BF12" si="47">IF(ISBLANK(BE12),"",BG12/A12)</f>
        <v>239.23404999999997</v>
      </c>
      <c r="BG12" s="237">
        <f t="shared" ref="BG12" si="48">BE12+BG11</f>
        <v>478.46809999999994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1214.4499999999998</v>
      </c>
      <c r="CO12" s="47">
        <f t="shared" si="25"/>
        <v>649.14900000000023</v>
      </c>
      <c r="CQ12" s="47">
        <f t="shared" si="26"/>
        <v>1130.1303863889329</v>
      </c>
    </row>
    <row r="13" spans="1:95" ht="15" customHeight="1" thickBot="1" x14ac:dyDescent="0.4">
      <c r="A13" s="244">
        <v>3</v>
      </c>
      <c r="B13" s="49">
        <v>616.83000000000004</v>
      </c>
      <c r="C13" s="47">
        <f t="shared" ref="C13" si="49">IF(ISBLANK(B13),"",D13/$A13)</f>
        <v>617.6633333333333</v>
      </c>
      <c r="D13" s="163">
        <f t="shared" ref="D13" si="50">B13+D12</f>
        <v>1852.9899999999998</v>
      </c>
      <c r="E13" s="49">
        <v>324433.48559139785</v>
      </c>
      <c r="F13" s="50">
        <f t="shared" ref="F13" si="51">IF(ISBLANK(E13),"",G13/$A13)</f>
        <v>335517.36444444448</v>
      </c>
      <c r="G13" s="163">
        <f t="shared" ref="G13" si="52">E13+G12</f>
        <v>1006552.0933333335</v>
      </c>
      <c r="H13" s="168"/>
      <c r="I13" s="49">
        <v>46205.396774193548</v>
      </c>
      <c r="J13" s="50">
        <f t="shared" ref="J13" si="53">IF(ISBLANK(I13),"",K13/$A13)</f>
        <v>46020.568458781367</v>
      </c>
      <c r="K13" s="163">
        <f t="shared" ref="K13" si="54">I13+K12</f>
        <v>138061.70537634409</v>
      </c>
      <c r="L13" s="50">
        <f t="shared" ref="L13" si="55">IF(ISBLANK(I13),"",I13*0.5)</f>
        <v>23102.698387096774</v>
      </c>
      <c r="M13" s="50">
        <f t="shared" ref="M13" si="56">IFERROR(J13*0.5,"")</f>
        <v>23010.284229390683</v>
      </c>
      <c r="N13" s="50">
        <f t="shared" ref="N13" si="57">K13*0.5</f>
        <v>69030.852688172046</v>
      </c>
      <c r="O13" s="49">
        <v>5771.6505376344085</v>
      </c>
      <c r="P13" s="50">
        <f t="shared" ref="P13" si="58">IF(ISBLANK(O13),"",Q13/$A13)</f>
        <v>6603.7493189964152</v>
      </c>
      <c r="Q13" s="163">
        <f t="shared" ref="Q13" si="59">O13+Q12</f>
        <v>19811.247956989246</v>
      </c>
      <c r="R13" s="50">
        <f t="shared" ref="R13" si="60">IF(ISBLANK(O13),"",O13*0.5)</f>
        <v>2885.8252688172042</v>
      </c>
      <c r="S13" s="50">
        <f t="shared" ref="S13" si="61">IFERROR(P13*0.5,"")</f>
        <v>3301.8746594982076</v>
      </c>
      <c r="T13" s="50">
        <f t="shared" ref="T13" si="62">Q13*0.5</f>
        <v>9905.6239784946229</v>
      </c>
      <c r="U13" s="168"/>
      <c r="V13" s="49">
        <v>183.5</v>
      </c>
      <c r="W13" s="47">
        <f t="shared" ref="W13" si="63">IF(ISBLANK(V13),"",X13/$A13)</f>
        <v>184.40733333333333</v>
      </c>
      <c r="X13" s="163">
        <f t="shared" ref="X13" si="64">V13+X12</f>
        <v>553.22199999999998</v>
      </c>
      <c r="Y13" s="169"/>
      <c r="Z13" s="170"/>
      <c r="AA13" s="171"/>
      <c r="AB13" s="172"/>
      <c r="AC13" s="49">
        <v>287.35000000000002</v>
      </c>
      <c r="AD13" s="50">
        <f t="shared" ref="AD13" si="65">IF(ISBLANK(AC13),"",AE13/$A13)</f>
        <v>294.85666666666668</v>
      </c>
      <c r="AE13" s="163">
        <f t="shared" ref="AE13" si="66">AC13+AE12</f>
        <v>884.57</v>
      </c>
      <c r="AF13" s="49">
        <v>152652</v>
      </c>
      <c r="AG13" s="50">
        <f t="shared" ref="AG13" si="67">IF(ISBLANK(AF13),"",AH13/$A13)</f>
        <v>152720</v>
      </c>
      <c r="AH13" s="51">
        <f t="shared" ref="AH13" si="68">AF13+AH12</f>
        <v>458160</v>
      </c>
      <c r="AI13" s="50">
        <f>IF(AF13*0.1907=0,"",AF13*0.1907)</f>
        <v>29110.736400000002</v>
      </c>
      <c r="AJ13" s="50">
        <f>IFERROR(AG13*0.1907,"")</f>
        <v>29123.704000000002</v>
      </c>
      <c r="AK13" s="50">
        <f>AH13*0.1907</f>
        <v>87371.112000000008</v>
      </c>
      <c r="AL13" s="17"/>
      <c r="AM13" s="49">
        <v>120.35</v>
      </c>
      <c r="AN13" s="47">
        <f t="shared" ref="AN13" si="69">IF(ISBLANK(AM13),"",AO13/$A13)</f>
        <v>112.38666666666666</v>
      </c>
      <c r="AO13" s="163">
        <f t="shared" ref="AO13" si="70">AM13+AO12</f>
        <v>337.15999999999997</v>
      </c>
      <c r="AP13" s="49">
        <v>148519.86387096773</v>
      </c>
      <c r="AQ13" s="50">
        <f t="shared" ref="AQ13" si="71">IF(ISBLANK(AP13),"",AR13/$A13)</f>
        <v>147773.55290322579</v>
      </c>
      <c r="AR13" s="51">
        <f t="shared" ref="AR13" si="72">AP13+AR12</f>
        <v>443320.6587096774</v>
      </c>
      <c r="AS13" s="17"/>
      <c r="AT13" s="47">
        <f>borrador!G11/6.289</f>
        <v>729.90459532517093</v>
      </c>
      <c r="AU13" s="47">
        <f t="shared" ref="AU13" si="73">IF(ISBLANK(AT13),"",AV13/$A13)</f>
        <v>735.74071129485344</v>
      </c>
      <c r="AV13" s="51">
        <f t="shared" ref="AV13" si="74">AT13+AV12</f>
        <v>2207.2221338845602</v>
      </c>
      <c r="AW13" s="2"/>
      <c r="AX13" s="51">
        <f>borrador!H11/6.289</f>
        <v>390.22420098584831</v>
      </c>
      <c r="AY13" s="51">
        <f t="shared" ref="AY13" si="75">IF(ISBLANK(AX13),"",AZ13/$A13)</f>
        <v>390.398579530397</v>
      </c>
      <c r="AZ13" s="51">
        <f t="shared" ref="AZ13" si="76">AX13+AZ12</f>
        <v>1171.195738591191</v>
      </c>
      <c r="BA13" s="2"/>
      <c r="BB13" s="47">
        <f>borrador!E11/6.289</f>
        <v>9.55636826204484</v>
      </c>
      <c r="BC13" s="47">
        <f t="shared" ref="BC13" si="77">IF(ISBLANK(BB13),"",BD13/$A13)</f>
        <v>9.3030158477765426</v>
      </c>
      <c r="BD13" s="48">
        <f t="shared" ref="BD13" si="78">BB13+BD12</f>
        <v>27.909047543329628</v>
      </c>
      <c r="BE13" s="49">
        <f>borrador!F11*0.283*100</f>
        <v>242.19139999999996</v>
      </c>
      <c r="BF13" s="50">
        <f t="shared" ref="BF13" si="79">IF(ISBLANK(BE13),"",BG13/A13)</f>
        <v>240.2198333333333</v>
      </c>
      <c r="BG13" s="237">
        <f t="shared" ref="BG13" si="80">BE13+BG12</f>
        <v>720.65949999999987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1208.03</v>
      </c>
      <c r="CO13" s="47">
        <f t="shared" si="25"/>
        <v>631.37699999999995</v>
      </c>
      <c r="CQ13" s="47">
        <f t="shared" si="26"/>
        <v>1120.1287963110192</v>
      </c>
    </row>
    <row r="14" spans="1:95" ht="15" customHeight="1" thickBot="1" x14ac:dyDescent="0.4">
      <c r="A14" s="244">
        <v>4</v>
      </c>
      <c r="B14" s="49">
        <v>582.41999999999996</v>
      </c>
      <c r="C14" s="47">
        <f t="shared" ref="C14" si="81">IF(ISBLANK(B14),"",D14/$A14)</f>
        <v>608.85249999999996</v>
      </c>
      <c r="D14" s="163">
        <f t="shared" ref="D14" si="82">B14+D13</f>
        <v>2435.41</v>
      </c>
      <c r="E14" s="49">
        <v>341510.72408602154</v>
      </c>
      <c r="F14" s="50">
        <f t="shared" ref="F14" si="83">IF(ISBLANK(E14),"",G14/$A14)</f>
        <v>337015.70435483876</v>
      </c>
      <c r="G14" s="163">
        <f t="shared" ref="G14" si="84">E14+G13</f>
        <v>1348062.817419355</v>
      </c>
      <c r="H14" s="168"/>
      <c r="I14" s="49">
        <v>45992.926451612904</v>
      </c>
      <c r="J14" s="50">
        <f t="shared" ref="J14" si="85">IF(ISBLANK(I14),"",K14/$A14)</f>
        <v>46013.657956989249</v>
      </c>
      <c r="K14" s="163">
        <f t="shared" ref="K14" si="86">I14+K13</f>
        <v>184054.631827957</v>
      </c>
      <c r="L14" s="50">
        <f t="shared" ref="L14" si="87">IF(ISBLANK(I14),"",I14*0.5)</f>
        <v>22996.463225806452</v>
      </c>
      <c r="M14" s="50">
        <f t="shared" ref="M14" si="88">IFERROR(J14*0.5,"")</f>
        <v>23006.828978494625</v>
      </c>
      <c r="N14" s="50">
        <f t="shared" ref="N14" si="89">K14*0.5</f>
        <v>92027.315913978498</v>
      </c>
      <c r="O14" s="49">
        <v>4302.7539784946239</v>
      </c>
      <c r="P14" s="50">
        <f t="shared" ref="P14" si="90">IF(ISBLANK(O14),"",Q14/$A14)</f>
        <v>6028.5004838709674</v>
      </c>
      <c r="Q14" s="163">
        <f t="shared" ref="Q14" si="91">O14+Q13</f>
        <v>24114.00193548387</v>
      </c>
      <c r="R14" s="50">
        <f t="shared" ref="R14" si="92">IF(ISBLANK(O14),"",O14*0.5)</f>
        <v>2151.3769892473119</v>
      </c>
      <c r="S14" s="50">
        <f t="shared" ref="S14" si="93">IFERROR(P14*0.5,"")</f>
        <v>3014.2502419354837</v>
      </c>
      <c r="T14" s="50">
        <f t="shared" ref="T14" si="94">Q14*0.5</f>
        <v>12057.000967741935</v>
      </c>
      <c r="U14" s="168"/>
      <c r="V14" s="49">
        <v>180.2</v>
      </c>
      <c r="W14" s="47">
        <f t="shared" ref="W14" si="95">IF(ISBLANK(V14),"",X14/$A14)</f>
        <v>183.35550000000001</v>
      </c>
      <c r="X14" s="163">
        <f t="shared" ref="X14" si="96">V14+X13</f>
        <v>733.42200000000003</v>
      </c>
      <c r="Y14" s="169"/>
      <c r="Z14" s="170"/>
      <c r="AA14" s="171"/>
      <c r="AB14" s="172"/>
      <c r="AC14" s="49">
        <v>299.60000000000002</v>
      </c>
      <c r="AD14" s="50">
        <f t="shared" ref="AD14" si="97">IF(ISBLANK(AC14),"",AE14/$A14)</f>
        <v>296.04250000000002</v>
      </c>
      <c r="AE14" s="163">
        <f t="shared" ref="AE14" si="98">AC14+AE13</f>
        <v>1184.17</v>
      </c>
      <c r="AF14" s="49">
        <v>153991</v>
      </c>
      <c r="AG14" s="50">
        <f t="shared" ref="AG14" si="99">IF(ISBLANK(AF14),"",AH14/$A14)</f>
        <v>153037.75</v>
      </c>
      <c r="AH14" s="51">
        <f t="shared" ref="AH14" si="100">AF14+AH13</f>
        <v>612151</v>
      </c>
      <c r="AI14" s="50">
        <f>IF(AF14*0.1907=0,"",AF14*0.1907)</f>
        <v>29366.083700000003</v>
      </c>
      <c r="AJ14" s="50">
        <f>IFERROR(AG14*0.1907,"")</f>
        <v>29184.298925000003</v>
      </c>
      <c r="AK14" s="50">
        <f>AH14*0.1907</f>
        <v>116737.19570000001</v>
      </c>
      <c r="AL14" s="17"/>
      <c r="AM14" s="49">
        <v>105.91</v>
      </c>
      <c r="AN14" s="47">
        <f t="shared" ref="AN14" si="101">IF(ISBLANK(AM14),"",AO14/$A14)</f>
        <v>110.76749999999998</v>
      </c>
      <c r="AO14" s="163">
        <f t="shared" ref="AO14" si="102">AM14+AO13</f>
        <v>443.06999999999994</v>
      </c>
      <c r="AP14" s="49">
        <v>151223.52193548388</v>
      </c>
      <c r="AQ14" s="50">
        <f t="shared" ref="AQ14" si="103">IF(ISBLANK(AP14),"",AR14/$A14)</f>
        <v>148636.04516129033</v>
      </c>
      <c r="AR14" s="51">
        <f t="shared" ref="AR14" si="104">AP14+AR13</f>
        <v>594544.18064516131</v>
      </c>
      <c r="AS14" s="17"/>
      <c r="AT14" s="47">
        <f>borrador!G12/6.289</f>
        <v>719.30036571792027</v>
      </c>
      <c r="AU14" s="47">
        <f t="shared" ref="AU14" si="105">IF(ISBLANK(AT14),"",AV14/$A14)</f>
        <v>731.63062490062009</v>
      </c>
      <c r="AV14" s="51">
        <f t="shared" ref="AV14" si="106">AT14+AV13</f>
        <v>2926.5224996024804</v>
      </c>
      <c r="AW14" s="2"/>
      <c r="AX14" s="51">
        <f>borrador!H12/6.289</f>
        <v>390.06519319446653</v>
      </c>
      <c r="AY14" s="51">
        <f t="shared" ref="AY14" si="107">IF(ISBLANK(AX14),"",AZ14/$A14)</f>
        <v>390.31523294641437</v>
      </c>
      <c r="AZ14" s="51">
        <f t="shared" ref="AZ14" si="108">AX14+AZ13</f>
        <v>1561.2609317856575</v>
      </c>
      <c r="BA14" s="2"/>
      <c r="BB14" s="47">
        <f>borrador!E12/6.289</f>
        <v>9.8060104945142328</v>
      </c>
      <c r="BC14" s="47">
        <f t="shared" ref="BC14" si="109">IF(ISBLANK(BB14),"",BD14/$A14)</f>
        <v>9.4287645094609651</v>
      </c>
      <c r="BD14" s="48">
        <f t="shared" ref="BD14" si="110">BB14+BD13</f>
        <v>37.71505803784386</v>
      </c>
      <c r="BE14" s="49">
        <f>borrador!F12*0.283*100</f>
        <v>241.71029999999999</v>
      </c>
      <c r="BF14" s="50">
        <f t="shared" ref="BF14" si="111">IF(ISBLANK(BE14),"",BG14/A14)</f>
        <v>240.59244999999996</v>
      </c>
      <c r="BG14" s="237">
        <f t="shared" ref="BG14" si="112">BE14+BG13</f>
        <v>962.36979999999983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1168.1299999999999</v>
      </c>
      <c r="CO14" s="47">
        <f t="shared" si="25"/>
        <v>651.02800000000002</v>
      </c>
      <c r="CQ14" s="47">
        <f t="shared" si="26"/>
        <v>1109.3655589123869</v>
      </c>
    </row>
    <row r="15" spans="1:95" ht="15" customHeight="1" thickBot="1" x14ac:dyDescent="0.4">
      <c r="A15" s="245">
        <v>5</v>
      </c>
      <c r="B15" s="49">
        <v>592.62</v>
      </c>
      <c r="C15" s="47">
        <f t="shared" ref="C15" si="113">IF(ISBLANK(B15),"",D15/$A15)</f>
        <v>605.60599999999999</v>
      </c>
      <c r="D15" s="163">
        <f t="shared" ref="D15" si="114">B15+D14</f>
        <v>3028.0299999999997</v>
      </c>
      <c r="E15" s="49">
        <v>347880.69483870966</v>
      </c>
      <c r="F15" s="50">
        <f t="shared" ref="F15" si="115">IF(ISBLANK(E15),"",G15/$A15)</f>
        <v>339188.70245161292</v>
      </c>
      <c r="G15" s="163">
        <f t="shared" ref="G15" si="116">E15+G14</f>
        <v>1695943.5122580647</v>
      </c>
      <c r="H15" s="168"/>
      <c r="I15" s="49">
        <v>45226.745591397848</v>
      </c>
      <c r="J15" s="50">
        <f t="shared" ref="J15" si="117">IF(ISBLANK(I15),"",K15/$A15)</f>
        <v>45856.275483870973</v>
      </c>
      <c r="K15" s="163">
        <f t="shared" ref="K15" si="118">I15+K14</f>
        <v>229281.37741935486</v>
      </c>
      <c r="L15" s="50">
        <f t="shared" ref="L15" si="119">IF(ISBLANK(I15),"",I15*0.5)</f>
        <v>22613.372795698924</v>
      </c>
      <c r="M15" s="50">
        <f t="shared" ref="M15" si="120">IFERROR(J15*0.5,"")</f>
        <v>22928.137741935487</v>
      </c>
      <c r="N15" s="50">
        <f t="shared" ref="N15" si="121">K15*0.5</f>
        <v>114640.68870967743</v>
      </c>
      <c r="O15" s="49">
        <v>4108.6793548387095</v>
      </c>
      <c r="P15" s="50">
        <f t="shared" ref="P15" si="122">IF(ISBLANK(O15),"",Q15/$A15)</f>
        <v>5644.536258064516</v>
      </c>
      <c r="Q15" s="163">
        <f t="shared" ref="Q15" si="123">O15+Q14</f>
        <v>28222.68129032258</v>
      </c>
      <c r="R15" s="50">
        <f t="shared" ref="R15" si="124">IF(ISBLANK(O15),"",O15*0.5)</f>
        <v>2054.3396774193548</v>
      </c>
      <c r="S15" s="50">
        <f t="shared" ref="S15" si="125">IFERROR(P15*0.5,"")</f>
        <v>2822.268129032258</v>
      </c>
      <c r="T15" s="50">
        <f t="shared" ref="T15" si="126">Q15*0.5</f>
        <v>14111.34064516129</v>
      </c>
      <c r="U15" s="168"/>
      <c r="V15" s="49">
        <v>180</v>
      </c>
      <c r="W15" s="47">
        <f t="shared" ref="W15:W18" si="127">IF(ISBLANK(V15),"",X15/$A15)</f>
        <v>182.68440000000001</v>
      </c>
      <c r="X15" s="163">
        <f t="shared" ref="X15:X18" si="128">V15+X14</f>
        <v>913.42200000000003</v>
      </c>
      <c r="Y15" s="169"/>
      <c r="Z15" s="170"/>
      <c r="AA15" s="171"/>
      <c r="AB15" s="172"/>
      <c r="AC15" s="49">
        <v>303.13</v>
      </c>
      <c r="AD15" s="50">
        <f t="shared" ref="AD15" si="129">IF(ISBLANK(AC15),"",AE15/$A15)</f>
        <v>297.46000000000004</v>
      </c>
      <c r="AE15" s="163">
        <f t="shared" ref="AE15" si="130">AC15+AE14</f>
        <v>1487.3000000000002</v>
      </c>
      <c r="AF15" s="49">
        <v>157186</v>
      </c>
      <c r="AG15" s="50">
        <f t="shared" ref="AG15" si="131">IF(ISBLANK(AF15),"",AH15/$A15)</f>
        <v>153867.4</v>
      </c>
      <c r="AH15" s="51">
        <f t="shared" ref="AH15" si="132">AF15+AH14</f>
        <v>769337</v>
      </c>
      <c r="AI15" s="50">
        <f>IF(AF15*0.1907=0,"",AF15*0.1907)</f>
        <v>29975.370200000001</v>
      </c>
      <c r="AJ15" s="50">
        <f>IFERROR(AG15*0.1907,"")</f>
        <v>29342.513180000002</v>
      </c>
      <c r="AK15" s="50">
        <f>AH15*0.1907</f>
        <v>146712.56590000002</v>
      </c>
      <c r="AL15" s="17"/>
      <c r="AM15" s="49">
        <v>108.38</v>
      </c>
      <c r="AN15" s="47">
        <f>IF(ISBLANK(AM15),"",AO15/$A15)</f>
        <v>110.28999999999999</v>
      </c>
      <c r="AO15" s="163">
        <f>AM15+AO14</f>
        <v>551.44999999999993</v>
      </c>
      <c r="AP15" s="49">
        <v>150427.6258064516</v>
      </c>
      <c r="AQ15" s="50">
        <f t="shared" ref="AQ15" si="133">IF(ISBLANK(AP15),"",AR15/$A15)</f>
        <v>148994.36129032256</v>
      </c>
      <c r="AR15" s="51">
        <f t="shared" ref="AR15" si="134">AP15+AR14</f>
        <v>744971.80645161285</v>
      </c>
      <c r="AS15" s="17"/>
      <c r="AT15" s="47">
        <f>borrador!G13/6.289</f>
        <v>720.0985848306567</v>
      </c>
      <c r="AU15" s="47">
        <f t="shared" ref="AU15" si="135">IF(ISBLANK(AT15),"",AV15/$A15)</f>
        <v>729.32421688662748</v>
      </c>
      <c r="AV15" s="51">
        <f t="shared" ref="AV15" si="136">AT15+AV14</f>
        <v>3646.6210844331372</v>
      </c>
      <c r="AW15" s="2"/>
      <c r="AX15" s="51">
        <f>borrador!H13/6.289</f>
        <v>389.94911750675783</v>
      </c>
      <c r="AY15" s="51">
        <f t="shared" ref="AY15" si="137">IF(ISBLANK(AX15),"",AZ15/$A15)</f>
        <v>390.24200985848307</v>
      </c>
      <c r="AZ15" s="51">
        <f t="shared" ref="AZ15" si="138">AX15+AZ14</f>
        <v>1951.2100492924153</v>
      </c>
      <c r="BA15" s="2"/>
      <c r="BB15" s="47">
        <f>borrador!E13/6.289</f>
        <v>9.3114962633169025</v>
      </c>
      <c r="BC15" s="47">
        <f t="shared" ref="BC15" si="139">IF(ISBLANK(BB15),"",BD15/$A15)</f>
        <v>9.4053108602321522</v>
      </c>
      <c r="BD15" s="48">
        <f t="shared" ref="BD15" si="140">BB15+BD14</f>
        <v>47.026554301160765</v>
      </c>
      <c r="BE15" s="49">
        <f>borrador!F13*0.283*100</f>
        <v>240.80469999999997</v>
      </c>
      <c r="BF15" s="50">
        <f t="shared" ref="BF15" si="141">IF(ISBLANK(BE15),"",BG15/A15)</f>
        <v>240.63489999999996</v>
      </c>
      <c r="BG15" s="237">
        <f t="shared" ref="BG15" si="142">BE15+BG14</f>
        <v>1203.1744999999999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1184.1300000000001</v>
      </c>
      <c r="CO15" s="47">
        <f t="shared" si="25"/>
        <v>659.60299999999995</v>
      </c>
      <c r="CQ15" s="47">
        <f t="shared" si="26"/>
        <v>1110.0477023374146</v>
      </c>
    </row>
    <row r="16" spans="1:95" ht="15" customHeight="1" thickBot="1" x14ac:dyDescent="0.4">
      <c r="A16" s="245">
        <v>6</v>
      </c>
      <c r="B16" s="49">
        <v>614.98</v>
      </c>
      <c r="C16" s="47">
        <f t="shared" ref="C16:C18" si="143">IF(ISBLANK(B16),"",D16/$A16)</f>
        <v>607.16833333333329</v>
      </c>
      <c r="D16" s="163">
        <f t="shared" ref="D16:D18" si="144">B16+D15</f>
        <v>3643.0099999999998</v>
      </c>
      <c r="E16" s="49">
        <v>354298.84258064517</v>
      </c>
      <c r="F16" s="50">
        <f t="shared" ref="F16:F18" si="145">IF(ISBLANK(E16),"",G16/$A16)</f>
        <v>341707.05913978495</v>
      </c>
      <c r="G16" s="163">
        <f t="shared" ref="G16:G18" si="146">E16+G15</f>
        <v>2050242.3548387098</v>
      </c>
      <c r="H16" s="168"/>
      <c r="I16" s="49">
        <v>45640.648817204303</v>
      </c>
      <c r="J16" s="50">
        <f t="shared" ref="J16:J18" si="147">IF(ISBLANK(I16),"",K16/$A16)</f>
        <v>45820.337706093189</v>
      </c>
      <c r="K16" s="163">
        <f t="shared" ref="K16:K18" si="148">I16+K15</f>
        <v>274922.02623655915</v>
      </c>
      <c r="L16" s="50">
        <f t="shared" ref="L16:L18" si="149">IF(ISBLANK(I16),"",I16*0.5)</f>
        <v>22820.324408602151</v>
      </c>
      <c r="M16" s="50">
        <f t="shared" ref="M16:M18" si="150">IFERROR(J16*0.5,"")</f>
        <v>22910.168853046594</v>
      </c>
      <c r="N16" s="50">
        <f t="shared" ref="N16:N18" si="151">K16*0.5</f>
        <v>137461.01311827957</v>
      </c>
      <c r="O16" s="49">
        <v>4061.7703225806454</v>
      </c>
      <c r="P16" s="50">
        <f t="shared" ref="P16:P18" si="152">IF(ISBLANK(O16),"",Q16/$A16)</f>
        <v>5380.7419354838712</v>
      </c>
      <c r="Q16" s="163">
        <f t="shared" ref="Q16:Q18" si="153">O16+Q15</f>
        <v>32284.451612903227</v>
      </c>
      <c r="R16" s="50">
        <f t="shared" ref="R16:R18" si="154">IF(ISBLANK(O16),"",O16*0.5)</f>
        <v>2030.8851612903227</v>
      </c>
      <c r="S16" s="50">
        <f t="shared" ref="S16:S18" si="155">IFERROR(P16*0.5,"")</f>
        <v>2690.3709677419356</v>
      </c>
      <c r="T16" s="50">
        <f t="shared" ref="T16:T18" si="156">Q16*0.5</f>
        <v>16142.225806451614</v>
      </c>
      <c r="U16" s="168"/>
      <c r="V16" s="49">
        <v>182.5</v>
      </c>
      <c r="W16" s="47">
        <f t="shared" si="127"/>
        <v>182.65366666666668</v>
      </c>
      <c r="X16" s="163">
        <f t="shared" si="128"/>
        <v>1095.922</v>
      </c>
      <c r="Y16" s="169"/>
      <c r="Z16" s="170"/>
      <c r="AA16" s="171"/>
      <c r="AB16" s="172"/>
      <c r="AC16" s="49">
        <v>298.95</v>
      </c>
      <c r="AD16" s="50">
        <f t="shared" ref="AD16:AD18" si="157">IF(ISBLANK(AC16),"",AE16/$A16)</f>
        <v>297.70833333333337</v>
      </c>
      <c r="AE16" s="163">
        <f t="shared" ref="AE16:AE18" si="158">AC16+AE15</f>
        <v>1786.2500000000002</v>
      </c>
      <c r="AF16" s="49">
        <v>158814</v>
      </c>
      <c r="AG16" s="50">
        <f t="shared" ref="AG16:AG18" si="159">IF(ISBLANK(AF16),"",AH16/$A16)</f>
        <v>154691.83333333334</v>
      </c>
      <c r="AH16" s="51">
        <f t="shared" ref="AH16:AH18" si="160">AF16+AH15</f>
        <v>928151</v>
      </c>
      <c r="AI16" s="50">
        <f t="shared" ref="AI16:AI18" si="161">IF(AF16*0.1907=0,"",AF16*0.1907)</f>
        <v>30285.8298</v>
      </c>
      <c r="AJ16" s="50">
        <f t="shared" ref="AJ16:AJ18" si="162">IFERROR(AG16*0.1907,"")</f>
        <v>29499.732616666668</v>
      </c>
      <c r="AK16" s="50">
        <f t="shared" ref="AK16:AK18" si="163">AH16*0.1907</f>
        <v>176998.39569999999</v>
      </c>
      <c r="AL16" s="17"/>
      <c r="AM16" s="49">
        <v>111.53</v>
      </c>
      <c r="AN16" s="47">
        <f t="shared" ref="AN16:AN18" si="164">IF(ISBLANK(AM16),"",AO16/$A16)</f>
        <v>110.49666666666666</v>
      </c>
      <c r="AO16" s="163">
        <f t="shared" ref="AO16:AO18" si="165">AM16+AO15</f>
        <v>662.9799999999999</v>
      </c>
      <c r="AP16" s="49">
        <v>149298.38709677418</v>
      </c>
      <c r="AQ16" s="50">
        <f t="shared" ref="AQ16:AQ18" si="166">IF(ISBLANK(AP16),"",AR16/$A16)</f>
        <v>149045.03225806452</v>
      </c>
      <c r="AR16" s="51">
        <f t="shared" ref="AR16:AR18" si="167">AP16+AR15</f>
        <v>894270.19354838703</v>
      </c>
      <c r="AS16" s="17"/>
      <c r="AT16" s="47">
        <f>borrador!G14/6.289</f>
        <v>723.64286850055657</v>
      </c>
      <c r="AU16" s="47">
        <f t="shared" ref="AU16:AU18" si="168">IF(ISBLANK(AT16),"",AV16/$A16)</f>
        <v>728.37732548894894</v>
      </c>
      <c r="AV16" s="51">
        <f t="shared" ref="AV16:AV18" si="169">AT16+AV15</f>
        <v>4370.2639529336939</v>
      </c>
      <c r="AW16" s="2"/>
      <c r="AX16" s="51">
        <f>borrador!H14/6.289</f>
        <v>388.02353315312456</v>
      </c>
      <c r="AY16" s="51">
        <f t="shared" ref="AY16:AY18" si="170">IF(ISBLANK(AX16),"",AZ16/$A16)</f>
        <v>389.8722637409233</v>
      </c>
      <c r="AZ16" s="51">
        <f t="shared" ref="AZ16:AZ18" si="171">AX16+AZ15</f>
        <v>2339.2335824455399</v>
      </c>
      <c r="BA16" s="2"/>
      <c r="BB16" s="47">
        <f>borrador!E14/6.289</f>
        <v>9.038002862140246</v>
      </c>
      <c r="BC16" s="47">
        <f t="shared" ref="BC16:BC18" si="172">IF(ISBLANK(BB16),"",BD16/$A16)</f>
        <v>9.3440928605501679</v>
      </c>
      <c r="BD16" s="48">
        <f t="shared" ref="BD16:BD18" si="173">BB16+BD15</f>
        <v>56.064557163301011</v>
      </c>
      <c r="BE16" s="49">
        <f>borrador!F14*0.283*100</f>
        <v>240.40849999999995</v>
      </c>
      <c r="BF16" s="50">
        <f t="shared" ref="BF16:BF18" si="174">IF(ISBLANK(BE16),"",BG16/A16)</f>
        <v>240.59716666666665</v>
      </c>
      <c r="BG16" s="237">
        <f t="shared" ref="BG16:BG18" si="175">BE16+BG15</f>
        <v>1443.5829999999999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  <c r="CN16" s="47">
        <f t="shared" si="24"/>
        <v>1207.96</v>
      </c>
      <c r="CO16" s="47">
        <f t="shared" si="25"/>
        <v>666.47299999999996</v>
      </c>
      <c r="CQ16" s="47">
        <f t="shared" si="26"/>
        <v>1111.6664016536811</v>
      </c>
    </row>
    <row r="17" spans="1:95" ht="15" customHeight="1" thickBot="1" x14ac:dyDescent="0.4">
      <c r="A17" s="245">
        <v>7</v>
      </c>
      <c r="B17" s="49">
        <v>622.88</v>
      </c>
      <c r="C17" s="47">
        <f t="shared" si="143"/>
        <v>609.41285714285709</v>
      </c>
      <c r="D17" s="163">
        <f t="shared" si="144"/>
        <v>4265.8899999999994</v>
      </c>
      <c r="E17" s="49">
        <v>345144.16279569897</v>
      </c>
      <c r="F17" s="50">
        <f t="shared" si="145"/>
        <v>342198.07394777267</v>
      </c>
      <c r="G17" s="163">
        <f t="shared" si="146"/>
        <v>2395386.5176344085</v>
      </c>
      <c r="H17" s="168"/>
      <c r="I17" s="49">
        <v>45473.247956989246</v>
      </c>
      <c r="J17" s="50">
        <f t="shared" si="147"/>
        <v>45770.753456221195</v>
      </c>
      <c r="K17" s="163">
        <f t="shared" si="148"/>
        <v>320395.27419354836</v>
      </c>
      <c r="L17" s="50">
        <f t="shared" si="149"/>
        <v>22736.623978494623</v>
      </c>
      <c r="M17" s="50">
        <f t="shared" si="150"/>
        <v>22885.376728110597</v>
      </c>
      <c r="N17" s="50">
        <f t="shared" si="151"/>
        <v>160197.63709677418</v>
      </c>
      <c r="O17" s="49">
        <v>4203.4172043010749</v>
      </c>
      <c r="P17" s="50">
        <f t="shared" si="152"/>
        <v>5212.5526881720434</v>
      </c>
      <c r="Q17" s="163">
        <f t="shared" si="153"/>
        <v>36487.868817204304</v>
      </c>
      <c r="R17" s="50">
        <f t="shared" si="154"/>
        <v>2101.7086021505374</v>
      </c>
      <c r="S17" s="50">
        <f t="shared" si="155"/>
        <v>2606.2763440860217</v>
      </c>
      <c r="T17" s="50">
        <f t="shared" si="156"/>
        <v>18243.934408602152</v>
      </c>
      <c r="U17" s="168"/>
      <c r="V17" s="49">
        <v>180.9</v>
      </c>
      <c r="W17" s="47">
        <f t="shared" si="127"/>
        <v>182.40314285714288</v>
      </c>
      <c r="X17" s="163">
        <f t="shared" si="128"/>
        <v>1276.8220000000001</v>
      </c>
      <c r="Y17" s="169"/>
      <c r="Z17" s="170"/>
      <c r="AA17" s="171"/>
      <c r="AB17" s="172"/>
      <c r="AC17" s="49">
        <v>303.04000000000002</v>
      </c>
      <c r="AD17" s="50">
        <f t="shared" si="157"/>
        <v>298.47000000000008</v>
      </c>
      <c r="AE17" s="163">
        <f t="shared" si="158"/>
        <v>2089.2900000000004</v>
      </c>
      <c r="AF17" s="49">
        <v>161690</v>
      </c>
      <c r="AG17" s="50">
        <f t="shared" si="159"/>
        <v>155691.57142857142</v>
      </c>
      <c r="AH17" s="51">
        <f t="shared" si="160"/>
        <v>1089841</v>
      </c>
      <c r="AI17" s="50">
        <f t="shared" si="161"/>
        <v>30834.283000000003</v>
      </c>
      <c r="AJ17" s="50">
        <f t="shared" si="162"/>
        <v>29690.382671428571</v>
      </c>
      <c r="AK17" s="50">
        <f t="shared" si="163"/>
        <v>207832.67870000002</v>
      </c>
      <c r="AL17" s="17"/>
      <c r="AM17" s="49">
        <v>117.78</v>
      </c>
      <c r="AN17" s="47">
        <f t="shared" si="164"/>
        <v>111.53714285714284</v>
      </c>
      <c r="AO17" s="163">
        <f t="shared" si="165"/>
        <v>780.75999999999988</v>
      </c>
      <c r="AP17" s="49">
        <v>149349.42000000001</v>
      </c>
      <c r="AQ17" s="50">
        <f t="shared" si="166"/>
        <v>149088.51622119817</v>
      </c>
      <c r="AR17" s="51">
        <f t="shared" si="167"/>
        <v>1043619.6135483871</v>
      </c>
      <c r="AS17" s="17"/>
      <c r="AT17" s="47">
        <f>borrador!G15/6.289</f>
        <v>723.70329146128165</v>
      </c>
      <c r="AU17" s="47">
        <f t="shared" si="168"/>
        <v>727.70960634213941</v>
      </c>
      <c r="AV17" s="51">
        <f t="shared" si="169"/>
        <v>5093.9672443949758</v>
      </c>
      <c r="AW17" s="2"/>
      <c r="AX17" s="51">
        <f>borrador!H15/6.289</f>
        <v>389.14294800445225</v>
      </c>
      <c r="AY17" s="51">
        <f t="shared" si="170"/>
        <v>389.76807577857028</v>
      </c>
      <c r="AZ17" s="51">
        <f t="shared" si="171"/>
        <v>2728.3765304499921</v>
      </c>
      <c r="BA17" s="2"/>
      <c r="BB17" s="47">
        <f>borrador!E15/6.289</f>
        <v>9.3353474320241698</v>
      </c>
      <c r="BC17" s="47">
        <f t="shared" si="172"/>
        <v>9.3428435136178827</v>
      </c>
      <c r="BD17" s="48">
        <f t="shared" si="173"/>
        <v>65.399904595325182</v>
      </c>
      <c r="BE17" s="49">
        <f>borrador!F15*0.283*100</f>
        <v>239.10669999999996</v>
      </c>
      <c r="BF17" s="50">
        <f t="shared" si="174"/>
        <v>240.38424285714285</v>
      </c>
      <c r="BG17" s="237">
        <f t="shared" si="175"/>
        <v>1682.6896999999999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  <c r="CN17" s="47">
        <f t="shared" si="24"/>
        <v>1224.5999999999999</v>
      </c>
      <c r="CO17" s="47">
        <f t="shared" si="25"/>
        <v>660.38699999999994</v>
      </c>
      <c r="CQ17" s="47">
        <f t="shared" si="26"/>
        <v>1112.846239465734</v>
      </c>
    </row>
    <row r="18" spans="1:95" ht="15" customHeight="1" thickBot="1" x14ac:dyDescent="0.4">
      <c r="A18" s="245">
        <v>8</v>
      </c>
      <c r="B18" s="49">
        <v>629.69000000000005</v>
      </c>
      <c r="C18" s="47">
        <f t="shared" si="143"/>
        <v>611.94749999999999</v>
      </c>
      <c r="D18" s="163">
        <f t="shared" si="144"/>
        <v>4895.58</v>
      </c>
      <c r="E18" s="49">
        <v>342151.67462365597</v>
      </c>
      <c r="F18" s="50">
        <f t="shared" si="145"/>
        <v>342192.27403225808</v>
      </c>
      <c r="G18" s="163">
        <f t="shared" si="146"/>
        <v>2737538.1922580646</v>
      </c>
      <c r="H18" s="168"/>
      <c r="I18" s="49">
        <v>44947.130967741934</v>
      </c>
      <c r="J18" s="50">
        <f t="shared" si="147"/>
        <v>45667.800645161289</v>
      </c>
      <c r="K18" s="163">
        <f t="shared" si="148"/>
        <v>365342.40516129031</v>
      </c>
      <c r="L18" s="50">
        <f t="shared" si="149"/>
        <v>22473.565483870967</v>
      </c>
      <c r="M18" s="50">
        <f t="shared" si="150"/>
        <v>22833.900322580645</v>
      </c>
      <c r="N18" s="50">
        <f t="shared" si="151"/>
        <v>182671.20258064516</v>
      </c>
      <c r="O18" s="49">
        <v>2813.6221505376343</v>
      </c>
      <c r="P18" s="50">
        <f t="shared" si="152"/>
        <v>4912.6863709677418</v>
      </c>
      <c r="Q18" s="163">
        <f t="shared" si="153"/>
        <v>39301.490967741935</v>
      </c>
      <c r="R18" s="50">
        <f t="shared" si="154"/>
        <v>1406.8110752688171</v>
      </c>
      <c r="S18" s="50">
        <f t="shared" si="155"/>
        <v>2456.3431854838709</v>
      </c>
      <c r="T18" s="50">
        <f t="shared" si="156"/>
        <v>19650.745483870967</v>
      </c>
      <c r="U18" s="168"/>
      <c r="V18" s="49">
        <v>180.9</v>
      </c>
      <c r="W18" s="47">
        <f t="shared" si="127"/>
        <v>182.21525000000003</v>
      </c>
      <c r="X18" s="163">
        <f t="shared" si="128"/>
        <v>1457.7220000000002</v>
      </c>
      <c r="Y18" s="169"/>
      <c r="Z18" s="170"/>
      <c r="AA18" s="171"/>
      <c r="AB18" s="172"/>
      <c r="AC18" s="49">
        <v>299.41000000000003</v>
      </c>
      <c r="AD18" s="50">
        <f t="shared" si="157"/>
        <v>298.58750000000003</v>
      </c>
      <c r="AE18" s="163">
        <f t="shared" si="158"/>
        <v>2388.7000000000003</v>
      </c>
      <c r="AF18" s="49">
        <v>159483</v>
      </c>
      <c r="AG18" s="50">
        <f t="shared" si="159"/>
        <v>156165.5</v>
      </c>
      <c r="AH18" s="51">
        <f t="shared" si="160"/>
        <v>1249324</v>
      </c>
      <c r="AI18" s="50">
        <f t="shared" si="161"/>
        <v>30413.408100000001</v>
      </c>
      <c r="AJ18" s="50">
        <f t="shared" si="162"/>
        <v>29780.760850000002</v>
      </c>
      <c r="AK18" s="50">
        <f t="shared" si="163"/>
        <v>238246.08680000002</v>
      </c>
      <c r="AL18" s="17"/>
      <c r="AM18" s="49">
        <v>122.66</v>
      </c>
      <c r="AN18" s="47">
        <f t="shared" si="164"/>
        <v>112.92749999999998</v>
      </c>
      <c r="AO18" s="163">
        <f t="shared" si="165"/>
        <v>903.41999999999985</v>
      </c>
      <c r="AP18" s="49">
        <v>149656.70322580644</v>
      </c>
      <c r="AQ18" s="50">
        <f t="shared" si="166"/>
        <v>149159.53959677418</v>
      </c>
      <c r="AR18" s="51">
        <f t="shared" si="167"/>
        <v>1193276.3167741934</v>
      </c>
      <c r="AS18" s="17"/>
      <c r="AT18" s="47">
        <f>borrador!G16/6.289</f>
        <v>719.11750675783117</v>
      </c>
      <c r="AU18" s="47">
        <f t="shared" si="168"/>
        <v>726.63559389410091</v>
      </c>
      <c r="AV18" s="51">
        <f t="shared" si="169"/>
        <v>5813.0847511528073</v>
      </c>
      <c r="AW18" s="2"/>
      <c r="AX18" s="51">
        <f>borrador!H16/6.289</f>
        <v>388.80744156463669</v>
      </c>
      <c r="AY18" s="51">
        <f t="shared" si="170"/>
        <v>389.64799650182857</v>
      </c>
      <c r="AZ18" s="51">
        <f t="shared" si="171"/>
        <v>3117.1839720146286</v>
      </c>
      <c r="BA18" s="2"/>
      <c r="BB18" s="47">
        <f>borrador!E16/6.289</f>
        <v>8.5832405787883612</v>
      </c>
      <c r="BC18" s="47">
        <f t="shared" si="172"/>
        <v>9.2478931467641932</v>
      </c>
      <c r="BD18" s="48">
        <f t="shared" si="173"/>
        <v>73.983145174113545</v>
      </c>
      <c r="BE18" s="49">
        <f>borrador!F16*0.283*100</f>
        <v>238.03129999999996</v>
      </c>
      <c r="BF18" s="50">
        <f t="shared" si="174"/>
        <v>240.09012499999997</v>
      </c>
      <c r="BG18" s="237">
        <f t="shared" si="175"/>
        <v>1920.7209999999998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1232.6600000000001</v>
      </c>
      <c r="CO18" s="47">
        <f t="shared" si="25"/>
        <v>654.10500000000002</v>
      </c>
      <c r="CQ18" s="47">
        <f t="shared" si="26"/>
        <v>1107.9249483224678</v>
      </c>
    </row>
    <row r="19" spans="1:95" ht="15" customHeight="1" thickBot="1" x14ac:dyDescent="0.4">
      <c r="A19" s="245">
        <v>9</v>
      </c>
      <c r="B19" s="49">
        <v>626.27</v>
      </c>
      <c r="C19" s="47">
        <f t="shared" ref="C19" si="176">IF(ISBLANK(B19),"",D19/$A19)</f>
        <v>613.53888888888889</v>
      </c>
      <c r="D19" s="163">
        <f t="shared" ref="D19" si="177">B19+D18</f>
        <v>5521.85</v>
      </c>
      <c r="E19" s="49">
        <v>337355.15311827953</v>
      </c>
      <c r="F19" s="50">
        <f t="shared" ref="F19" si="178">IF(ISBLANK(E19),"",G19/$A19)</f>
        <v>341654.81615292717</v>
      </c>
      <c r="G19" s="163">
        <f t="shared" ref="G19" si="179">E19+G18</f>
        <v>3074893.3453763444</v>
      </c>
      <c r="H19" s="168"/>
      <c r="I19" s="49">
        <v>44559.901505376343</v>
      </c>
      <c r="J19" s="50">
        <f t="shared" ref="J19" si="180">IF(ISBLANK(I19),"",K19/$A19)</f>
        <v>45544.700740740736</v>
      </c>
      <c r="K19" s="163">
        <f t="shared" ref="K19" si="181">I19+K18</f>
        <v>409902.30666666664</v>
      </c>
      <c r="L19" s="50">
        <f t="shared" ref="L19" si="182">IF(ISBLANK(I19),"",I19*0.5)</f>
        <v>22279.950752688172</v>
      </c>
      <c r="M19" s="50">
        <f t="shared" ref="M19" si="183">IFERROR(J19*0.5,"")</f>
        <v>22772.350370370368</v>
      </c>
      <c r="N19" s="50">
        <f t="shared" ref="N19" si="184">K19*0.5</f>
        <v>204951.15333333332</v>
      </c>
      <c r="O19" s="49">
        <v>3828.144946236559</v>
      </c>
      <c r="P19" s="50">
        <f t="shared" ref="P19" si="185">IF(ISBLANK(O19),"",Q19/$A19)</f>
        <v>4792.1817682198325</v>
      </c>
      <c r="Q19" s="163">
        <f t="shared" ref="Q19" si="186">O19+Q18</f>
        <v>43129.635913978491</v>
      </c>
      <c r="R19" s="50">
        <f t="shared" ref="R19" si="187">IF(ISBLANK(O19),"",O19*0.5)</f>
        <v>1914.0724731182795</v>
      </c>
      <c r="S19" s="50">
        <f t="shared" ref="S19" si="188">IFERROR(P19*0.5,"")</f>
        <v>2396.0908841099163</v>
      </c>
      <c r="T19" s="50">
        <f t="shared" ref="T19" si="189">Q19*0.5</f>
        <v>21564.817956989245</v>
      </c>
      <c r="U19" s="168"/>
      <c r="V19" s="49">
        <v>179.8</v>
      </c>
      <c r="W19" s="47">
        <f t="shared" ref="W19" si="190">IF(ISBLANK(V19),"",X19/$A19)</f>
        <v>181.94688888888891</v>
      </c>
      <c r="X19" s="163">
        <f t="shared" ref="X19" si="191">V19+X18</f>
        <v>1637.5220000000002</v>
      </c>
      <c r="Y19" s="169"/>
      <c r="Z19" s="170"/>
      <c r="AA19" s="171"/>
      <c r="AB19" s="172"/>
      <c r="AC19" s="49">
        <v>305.69</v>
      </c>
      <c r="AD19" s="50">
        <f t="shared" ref="AD19" si="192">IF(ISBLANK(AC19),"",AE19/$A19)</f>
        <v>299.37666666666672</v>
      </c>
      <c r="AE19" s="163">
        <f t="shared" ref="AE19" si="193">AC19+AE18</f>
        <v>2694.3900000000003</v>
      </c>
      <c r="AF19" s="49">
        <v>160963</v>
      </c>
      <c r="AG19" s="50">
        <f t="shared" ref="AG19" si="194">IF(ISBLANK(AF19),"",AH19/$A19)</f>
        <v>156698.55555555556</v>
      </c>
      <c r="AH19" s="51">
        <f t="shared" ref="AH19" si="195">AF19+AH18</f>
        <v>1410287</v>
      </c>
      <c r="AI19" s="50">
        <f t="shared" ref="AI19" si="196">IF(AF19*0.1907=0,"",AF19*0.1907)</f>
        <v>30695.644100000001</v>
      </c>
      <c r="AJ19" s="50">
        <f t="shared" ref="AJ19" si="197">IFERROR(AG19*0.1907,"")</f>
        <v>29882.414544444448</v>
      </c>
      <c r="AK19" s="50">
        <f t="shared" ref="AK19" si="198">AH19*0.1907</f>
        <v>268941.73090000002</v>
      </c>
      <c r="AL19" s="17"/>
      <c r="AM19" s="49">
        <v>97.59</v>
      </c>
      <c r="AN19" s="47">
        <f t="shared" ref="AN19" si="199">IF(ISBLANK(AM19),"",AO19/$A19)</f>
        <v>111.22333333333331</v>
      </c>
      <c r="AO19" s="163">
        <f t="shared" ref="AO19" si="200">AM19+AO18</f>
        <v>1001.0099999999999</v>
      </c>
      <c r="AP19" s="49">
        <v>148631.70193548387</v>
      </c>
      <c r="AQ19" s="50">
        <f t="shared" ref="AQ19" si="201">IF(ISBLANK(AP19),"",AR19/$A19)</f>
        <v>149100.89096774193</v>
      </c>
      <c r="AR19" s="51">
        <f t="shared" ref="AR19" si="202">AP19+AR18</f>
        <v>1341908.0187096773</v>
      </c>
      <c r="AS19" s="17"/>
      <c r="AT19" s="47">
        <f>borrador!G17/6.289</f>
        <v>716.0327556050247</v>
      </c>
      <c r="AU19" s="47">
        <f t="shared" ref="AU19" si="203">IF(ISBLANK(AT19),"",AV19/$A19)</f>
        <v>725.45750075087017</v>
      </c>
      <c r="AV19" s="51">
        <f t="shared" ref="AV19" si="204">AT19+AV18</f>
        <v>6529.1175067578315</v>
      </c>
      <c r="AW19" s="2"/>
      <c r="AX19" s="51">
        <f>borrador!H17/6.289</f>
        <v>388.16346000954047</v>
      </c>
      <c r="AY19" s="51">
        <f t="shared" ref="AY19" si="205">IF(ISBLANK(AX19),"",AZ19/$A19)</f>
        <v>389.48304800268545</v>
      </c>
      <c r="AZ19" s="51">
        <f t="shared" ref="AZ19" si="206">AX19+AZ18</f>
        <v>3505.3474320241689</v>
      </c>
      <c r="BA19" s="2"/>
      <c r="BB19" s="47">
        <f>borrador!E17/6.289</f>
        <v>9.0761647320718719</v>
      </c>
      <c r="BC19" s="47">
        <f t="shared" ref="BC19" si="207">IF(ISBLANK(BB19),"",BD19/$A19)</f>
        <v>9.2288122117983793</v>
      </c>
      <c r="BD19" s="48">
        <f t="shared" ref="BD19" si="208">BB19+BD18</f>
        <v>83.059309906185419</v>
      </c>
      <c r="BE19" s="49">
        <f>borrador!F17*0.283*100</f>
        <v>239.21989999999997</v>
      </c>
      <c r="BF19" s="50">
        <f t="shared" ref="BF19" si="209">IF(ISBLANK(BE19),"",BG19/A19)</f>
        <v>239.99343333333329</v>
      </c>
      <c r="BG19" s="237">
        <f t="shared" ref="BG19" si="210">BE19+BG18</f>
        <v>2159.9408999999996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1209.3499999999999</v>
      </c>
      <c r="CO19" s="47">
        <f t="shared" si="25"/>
        <v>650.77800000000002</v>
      </c>
      <c r="CQ19" s="47">
        <f t="shared" si="26"/>
        <v>1104.1962156145651</v>
      </c>
    </row>
    <row r="20" spans="1:95" ht="15" customHeight="1" thickBot="1" x14ac:dyDescent="0.4">
      <c r="A20" s="244">
        <v>10</v>
      </c>
      <c r="B20" s="49">
        <v>604.9</v>
      </c>
      <c r="C20" s="47">
        <f t="shared" ref="C20" si="211">IF(ISBLANK(B20),"",D20/$A20)</f>
        <v>612.67499999999995</v>
      </c>
      <c r="D20" s="163">
        <f t="shared" ref="D20" si="212">B20+D19</f>
        <v>6126.75</v>
      </c>
      <c r="E20" s="49">
        <v>332349.07591397851</v>
      </c>
      <c r="F20" s="50">
        <f t="shared" ref="F20" si="213">IF(ISBLANK(E20),"",G20/$A20)</f>
        <v>340724.24212903233</v>
      </c>
      <c r="G20" s="163">
        <f t="shared" ref="G20" si="214">E20+G19</f>
        <v>3407242.4212903231</v>
      </c>
      <c r="H20" s="168"/>
      <c r="I20" s="49">
        <v>44892.863655913978</v>
      </c>
      <c r="J20" s="50">
        <f t="shared" ref="J20" si="215">IF(ISBLANK(I20),"",K20/$A20)</f>
        <v>45479.51703225806</v>
      </c>
      <c r="K20" s="163">
        <f t="shared" ref="K20" si="216">I20+K19</f>
        <v>454795.17032258061</v>
      </c>
      <c r="L20" s="50">
        <f t="shared" ref="L20" si="217">IF(ISBLANK(I20),"",I20*0.5)</f>
        <v>22446.431827956989</v>
      </c>
      <c r="M20" s="50">
        <f t="shared" ref="M20" si="218">IFERROR(J20*0.5,"")</f>
        <v>22739.75851612903</v>
      </c>
      <c r="N20" s="50">
        <f t="shared" ref="N20" si="219">K20*0.5</f>
        <v>227397.58516129031</v>
      </c>
      <c r="O20" s="49">
        <v>7316.8892473118276</v>
      </c>
      <c r="P20" s="50">
        <f t="shared" ref="P20" si="220">IF(ISBLANK(O20),"",Q20/$A20)</f>
        <v>5044.6525161290319</v>
      </c>
      <c r="Q20" s="163">
        <f t="shared" ref="Q20" si="221">O20+Q19</f>
        <v>50446.525161290316</v>
      </c>
      <c r="R20" s="50">
        <f t="shared" ref="R20" si="222">IF(ISBLANK(O20),"",O20*0.5)</f>
        <v>3658.4446236559138</v>
      </c>
      <c r="S20" s="50">
        <f t="shared" ref="S20" si="223">IFERROR(P20*0.5,"")</f>
        <v>2522.326258064516</v>
      </c>
      <c r="T20" s="50">
        <f t="shared" ref="T20" si="224">Q20*0.5</f>
        <v>25223.262580645158</v>
      </c>
      <c r="U20" s="168"/>
      <c r="V20" s="49">
        <v>181.6</v>
      </c>
      <c r="W20" s="47">
        <f t="shared" ref="W20" si="225">IF(ISBLANK(V20),"",X20/$A20)</f>
        <v>181.91220000000001</v>
      </c>
      <c r="X20" s="163">
        <f t="shared" ref="X20" si="226">V20+X19</f>
        <v>1819.1220000000001</v>
      </c>
      <c r="Y20" s="169"/>
      <c r="Z20" s="170"/>
      <c r="AA20" s="171"/>
      <c r="AB20" s="172"/>
      <c r="AC20" s="49">
        <v>301.33999999999997</v>
      </c>
      <c r="AD20" s="50">
        <f t="shared" ref="AD20" si="227">IF(ISBLANK(AC20),"",AE20/$A20)</f>
        <v>299.57300000000004</v>
      </c>
      <c r="AE20" s="163">
        <f t="shared" ref="AE20" si="228">AC20+AE19</f>
        <v>2995.7300000000005</v>
      </c>
      <c r="AF20" s="49">
        <v>161991</v>
      </c>
      <c r="AG20" s="50">
        <f t="shared" ref="AG20" si="229">IF(ISBLANK(AF20),"",AH20/$A20)</f>
        <v>157227.79999999999</v>
      </c>
      <c r="AH20" s="51">
        <f t="shared" ref="AH20" si="230">AF20+AH19</f>
        <v>1572278</v>
      </c>
      <c r="AI20" s="50">
        <f t="shared" ref="AI20" si="231">IF(AF20*0.1907=0,"",AF20*0.1907)</f>
        <v>30891.683700000001</v>
      </c>
      <c r="AJ20" s="50">
        <f t="shared" ref="AJ20" si="232">IFERROR(AG20*0.1907,"")</f>
        <v>29983.34146</v>
      </c>
      <c r="AK20" s="50">
        <f t="shared" ref="AK20" si="233">AH20*0.1907</f>
        <v>299833.41460000002</v>
      </c>
      <c r="AL20" s="17"/>
      <c r="AM20" s="49">
        <v>96.71</v>
      </c>
      <c r="AN20" s="47">
        <f t="shared" ref="AN20" si="234">IF(ISBLANK(AM20),"",AO20/$A20)</f>
        <v>109.77199999999998</v>
      </c>
      <c r="AO20" s="163">
        <f t="shared" ref="AO20" si="235">AM20+AO19</f>
        <v>1097.7199999999998</v>
      </c>
      <c r="AP20" s="49">
        <v>135387.03483870969</v>
      </c>
      <c r="AQ20" s="50">
        <f t="shared" ref="AQ20" si="236">IF(ISBLANK(AP20),"",AR20/$A20)</f>
        <v>147729.50535483871</v>
      </c>
      <c r="AR20" s="51">
        <f t="shared" ref="AR20" si="237">AP20+AR19</f>
        <v>1477295.053548387</v>
      </c>
      <c r="AS20" s="17"/>
      <c r="AT20" s="47">
        <f>borrador!G18/6.289</f>
        <v>714.89266974081738</v>
      </c>
      <c r="AU20" s="47">
        <f t="shared" ref="AU20" si="238">IF(ISBLANK(AT20),"",AV20/$A20)</f>
        <v>724.4010176498648</v>
      </c>
      <c r="AV20" s="51">
        <f t="shared" ref="AV20" si="239">AT20+AV19</f>
        <v>7244.0101764986484</v>
      </c>
      <c r="AW20" s="2"/>
      <c r="AX20" s="51">
        <f>borrador!H18/6.289</f>
        <v>387.98696136110675</v>
      </c>
      <c r="AY20" s="51">
        <f t="shared" ref="AY20" si="240">IF(ISBLANK(AX20),"",AZ20/$A20)</f>
        <v>389.33343933852757</v>
      </c>
      <c r="AZ20" s="51">
        <f t="shared" ref="AZ20" si="241">AX20+AZ19</f>
        <v>3893.3343933852757</v>
      </c>
      <c r="BA20" s="2"/>
      <c r="BB20" s="47">
        <f>borrador!E18/6.289</f>
        <v>11.574177134679601</v>
      </c>
      <c r="BC20" s="47">
        <f t="shared" ref="BC20" si="242">IF(ISBLANK(BB20),"",BD20/$A20)</f>
        <v>9.4633487040865027</v>
      </c>
      <c r="BD20" s="48">
        <f t="shared" ref="BD20" si="243">BB20+BD19</f>
        <v>94.63348704086502</v>
      </c>
      <c r="BE20" s="49">
        <f>borrador!F18*0.283*100</f>
        <v>239.19159999999997</v>
      </c>
      <c r="BF20" s="50">
        <f t="shared" ref="BF20" si="244">IF(ISBLANK(BE20),"",BG20/A20)</f>
        <v>239.91324999999998</v>
      </c>
      <c r="BG20" s="237">
        <f t="shared" ref="BG20" si="245">BE20+BG19</f>
        <v>2399.1324999999997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1184.55</v>
      </c>
      <c r="CO20" s="47">
        <f t="shared" si="25"/>
        <v>637.04399999999998</v>
      </c>
      <c r="CQ20" s="47">
        <f t="shared" si="26"/>
        <v>1102.8796311019241</v>
      </c>
    </row>
    <row r="21" spans="1:95" ht="15" customHeight="1" thickBot="1" x14ac:dyDescent="0.4">
      <c r="A21" s="243">
        <v>11</v>
      </c>
      <c r="B21" s="49">
        <v>627.78</v>
      </c>
      <c r="C21" s="47">
        <f t="shared" ref="C21" si="246">IF(ISBLANK(B21),"",D21/$A21)</f>
        <v>614.04818181818177</v>
      </c>
      <c r="D21" s="163">
        <f t="shared" ref="D21" si="247">B21+D20</f>
        <v>6754.53</v>
      </c>
      <c r="E21" s="49">
        <v>331820.78602150537</v>
      </c>
      <c r="F21" s="50">
        <f t="shared" ref="F21" si="248">IF(ISBLANK(E21),"",G21/$A21)</f>
        <v>339914.83702834806</v>
      </c>
      <c r="G21" s="163">
        <f t="shared" ref="G21" si="249">E21+G20</f>
        <v>3739063.2073118286</v>
      </c>
      <c r="H21" s="168"/>
      <c r="I21" s="49">
        <v>43077.208172043014</v>
      </c>
      <c r="J21" s="50">
        <f t="shared" ref="J21" si="250">IF(ISBLANK(I21),"",K21/$A21)</f>
        <v>45261.125317693055</v>
      </c>
      <c r="K21" s="163">
        <f t="shared" ref="K21" si="251">I21+K20</f>
        <v>497872.37849462364</v>
      </c>
      <c r="L21" s="50">
        <f t="shared" ref="L21" si="252">IF(ISBLANK(I21),"",I21*0.5)</f>
        <v>21538.604086021507</v>
      </c>
      <c r="M21" s="50">
        <f t="shared" ref="M21" si="253">IFERROR(J21*0.5,"")</f>
        <v>22630.562658846527</v>
      </c>
      <c r="N21" s="50">
        <f t="shared" ref="N21" si="254">K21*0.5</f>
        <v>248936.18924731182</v>
      </c>
      <c r="O21" s="49">
        <v>8262.4281720430099</v>
      </c>
      <c r="P21" s="50">
        <f t="shared" ref="P21" si="255">IF(ISBLANK(O21),"",Q21/$A21)</f>
        <v>5337.1775757575751</v>
      </c>
      <c r="Q21" s="163">
        <f t="shared" ref="Q21" si="256">O21+Q20</f>
        <v>58708.953333333324</v>
      </c>
      <c r="R21" s="50">
        <f t="shared" ref="R21" si="257">IF(ISBLANK(O21),"",O21*0.5)</f>
        <v>4131.214086021505</v>
      </c>
      <c r="S21" s="50">
        <f t="shared" ref="S21" si="258">IFERROR(P21*0.5,"")</f>
        <v>2668.5887878787876</v>
      </c>
      <c r="T21" s="50">
        <f t="shared" ref="T21" si="259">Q21*0.5</f>
        <v>29354.476666666662</v>
      </c>
      <c r="U21" s="168"/>
      <c r="V21" s="49">
        <v>179.2</v>
      </c>
      <c r="W21" s="47">
        <f t="shared" ref="W21" si="260">IF(ISBLANK(V21),"",X21/$A21)</f>
        <v>181.66563636363637</v>
      </c>
      <c r="X21" s="163">
        <f t="shared" ref="X21" si="261">V21+X20</f>
        <v>1998.3220000000001</v>
      </c>
      <c r="Y21" s="169"/>
      <c r="Z21" s="170"/>
      <c r="AA21" s="171"/>
      <c r="AB21" s="172"/>
      <c r="AC21" s="49">
        <v>299.61</v>
      </c>
      <c r="AD21" s="50">
        <f t="shared" ref="AD21" si="262">IF(ISBLANK(AC21),"",AE21/$A21)</f>
        <v>299.57636363636368</v>
      </c>
      <c r="AE21" s="163">
        <f t="shared" ref="AE21" si="263">AC21+AE20</f>
        <v>3295.3400000000006</v>
      </c>
      <c r="AF21" s="49">
        <v>160707</v>
      </c>
      <c r="AG21" s="50">
        <f t="shared" ref="AG21" si="264">IF(ISBLANK(AF21),"",AH21/$A21)</f>
        <v>157544.09090909091</v>
      </c>
      <c r="AH21" s="51">
        <f t="shared" ref="AH21" si="265">AF21+AH20</f>
        <v>1732985</v>
      </c>
      <c r="AI21" s="50">
        <f t="shared" ref="AI21" si="266">IF(AF21*0.1907=0,"",AF21*0.1907)</f>
        <v>30646.8249</v>
      </c>
      <c r="AJ21" s="50">
        <f t="shared" ref="AJ21" si="267">IFERROR(AG21*0.1907,"")</f>
        <v>30043.65813636364</v>
      </c>
      <c r="AK21" s="50">
        <f t="shared" ref="AK21" si="268">AH21*0.1907</f>
        <v>330480.23950000003</v>
      </c>
      <c r="AL21" s="17"/>
      <c r="AM21" s="49">
        <v>122.71</v>
      </c>
      <c r="AN21" s="47">
        <f t="shared" ref="AN21" si="269">IF(ISBLANK(AM21),"",AO21/$A21)</f>
        <v>110.94818181818181</v>
      </c>
      <c r="AO21" s="163">
        <f t="shared" ref="AO21" si="270">AM21+AO20</f>
        <v>1220.4299999999998</v>
      </c>
      <c r="AP21" s="49">
        <v>141204.7858064516</v>
      </c>
      <c r="AQ21" s="50">
        <f t="shared" ref="AQ21" si="271">IF(ISBLANK(AP21),"",AR21/$A21)</f>
        <v>147136.34903225806</v>
      </c>
      <c r="AR21" s="51">
        <f t="shared" ref="AR21" si="272">AP21+AR20</f>
        <v>1618499.8393548387</v>
      </c>
      <c r="AS21" s="17"/>
      <c r="AT21" s="47">
        <f>borrador!G19/6.289</f>
        <v>715.11687072666564</v>
      </c>
      <c r="AU21" s="47">
        <f t="shared" ref="AU21" si="273">IF(ISBLANK(AT21),"",AV21/$A21)</f>
        <v>723.55700429321041</v>
      </c>
      <c r="AV21" s="51">
        <f t="shared" ref="AV21" si="274">AT21+AV20</f>
        <v>7959.1270472253145</v>
      </c>
      <c r="AW21" s="2"/>
      <c r="AX21" s="51">
        <f>borrador!H19/6.289</f>
        <v>387.06948640483387</v>
      </c>
      <c r="AY21" s="51">
        <f t="shared" ref="AY21" si="275">IF(ISBLANK(AX21),"",AZ21/$A21)</f>
        <v>389.12762543546449</v>
      </c>
      <c r="AZ21" s="51">
        <f t="shared" ref="AZ21" si="276">AX21+AZ20</f>
        <v>4280.4038797901094</v>
      </c>
      <c r="BA21" s="2"/>
      <c r="BB21" s="47">
        <f>borrador!E19/6.289</f>
        <v>11.815868977579902</v>
      </c>
      <c r="BC21" s="47">
        <f t="shared" ref="BC21" si="277">IF(ISBLANK(BB21),"",BD21/$A21)</f>
        <v>9.6772141834949927</v>
      </c>
      <c r="BD21" s="48">
        <f t="shared" ref="BD21" si="278">BB21+BD20</f>
        <v>106.44935601844492</v>
      </c>
      <c r="BE21" s="49">
        <f>borrador!F19*0.283*100</f>
        <v>238.7954</v>
      </c>
      <c r="BF21" s="50">
        <f t="shared" ref="BF21" si="279">IF(ISBLANK(BE21),"",BG21/A21)</f>
        <v>239.81162727272724</v>
      </c>
      <c r="BG21" s="237">
        <f t="shared" ref="BG21" si="280">BE21+BG20</f>
        <v>2637.9278999999997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1229.3000000000002</v>
      </c>
      <c r="CO21" s="47">
        <f t="shared" si="25"/>
        <v>641.995</v>
      </c>
      <c r="CQ21" s="47">
        <f t="shared" si="26"/>
        <v>1102.1863571314996</v>
      </c>
    </row>
    <row r="22" spans="1:95" ht="15" customHeight="1" thickBot="1" x14ac:dyDescent="0.4">
      <c r="A22" s="243">
        <v>12</v>
      </c>
      <c r="B22" s="49">
        <v>646.92999999999995</v>
      </c>
      <c r="C22" s="47">
        <f t="shared" ref="C22" si="281">IF(ISBLANK(B22),"",D22/$A22)</f>
        <v>616.7883333333333</v>
      </c>
      <c r="D22" s="163">
        <f t="shared" ref="D22" si="282">B22+D21</f>
        <v>7401.46</v>
      </c>
      <c r="E22" s="49">
        <v>337461.45612903225</v>
      </c>
      <c r="F22" s="50">
        <f t="shared" ref="F22" si="283">IF(ISBLANK(E22),"",G22/$A22)</f>
        <v>339710.38862007175</v>
      </c>
      <c r="G22" s="163">
        <f t="shared" ref="G22" si="284">E22+G21</f>
        <v>4076524.6634408608</v>
      </c>
      <c r="H22" s="168"/>
      <c r="I22" s="49">
        <v>44180.030322580642</v>
      </c>
      <c r="J22" s="50">
        <f t="shared" ref="J22" si="285">IF(ISBLANK(I22),"",K22/$A22)</f>
        <v>45171.034068100358</v>
      </c>
      <c r="K22" s="163">
        <f t="shared" ref="K22" si="286">I22+K21</f>
        <v>542052.4088172043</v>
      </c>
      <c r="L22" s="50">
        <f t="shared" ref="L22" si="287">IF(ISBLANK(I22),"",I22*0.5)</f>
        <v>22090.015161290321</v>
      </c>
      <c r="M22" s="50">
        <f t="shared" ref="M22" si="288">IFERROR(J22*0.5,"")</f>
        <v>22585.517034050179</v>
      </c>
      <c r="N22" s="50">
        <f t="shared" ref="N22" si="289">K22*0.5</f>
        <v>271026.20440860215</v>
      </c>
      <c r="O22" s="49">
        <v>6934.2587096774196</v>
      </c>
      <c r="P22" s="50">
        <f t="shared" ref="P22" si="290">IF(ISBLANK(O22),"",Q22/$A22)</f>
        <v>5470.2676702508952</v>
      </c>
      <c r="Q22" s="163">
        <f t="shared" ref="Q22" si="291">O22+Q21</f>
        <v>65643.212043010746</v>
      </c>
      <c r="R22" s="50">
        <f t="shared" ref="R22" si="292">IF(ISBLANK(O22),"",O22*0.5)</f>
        <v>3467.1293548387098</v>
      </c>
      <c r="S22" s="50">
        <f t="shared" ref="S22" si="293">IFERROR(P22*0.5,"")</f>
        <v>2735.1338351254476</v>
      </c>
      <c r="T22" s="50">
        <f t="shared" ref="T22" si="294">Q22*0.5</f>
        <v>32821.606021505373</v>
      </c>
      <c r="U22" s="168"/>
      <c r="V22" s="49">
        <v>179.7</v>
      </c>
      <c r="W22" s="47">
        <f t="shared" ref="W22" si="295">IF(ISBLANK(V22),"",X22/$A22)</f>
        <v>181.50183333333334</v>
      </c>
      <c r="X22" s="163">
        <f t="shared" ref="X22" si="296">V22+X21</f>
        <v>2178.0219999999999</v>
      </c>
      <c r="Y22" s="169"/>
      <c r="Z22" s="170"/>
      <c r="AA22" s="171"/>
      <c r="AB22" s="172"/>
      <c r="AC22" s="49">
        <v>294.99</v>
      </c>
      <c r="AD22" s="50">
        <f t="shared" ref="AD22" si="297">IF(ISBLANK(AC22),"",AE22/$A22)</f>
        <v>299.19416666666672</v>
      </c>
      <c r="AE22" s="163">
        <f t="shared" ref="AE22" si="298">AC22+AE21</f>
        <v>3590.3300000000008</v>
      </c>
      <c r="AF22" s="49">
        <v>161187</v>
      </c>
      <c r="AG22" s="50">
        <f t="shared" ref="AG22" si="299">IF(ISBLANK(AF22),"",AH22/$A22)</f>
        <v>157847.66666666666</v>
      </c>
      <c r="AH22" s="51">
        <f t="shared" ref="AH22" si="300">AF22+AH21</f>
        <v>1894172</v>
      </c>
      <c r="AI22" s="50">
        <f t="shared" ref="AI22" si="301">IF(AF22*0.1907=0,"",AF22*0.1907)</f>
        <v>30738.3609</v>
      </c>
      <c r="AJ22" s="50">
        <f t="shared" ref="AJ22" si="302">IFERROR(AG22*0.1907,"")</f>
        <v>30101.550033333333</v>
      </c>
      <c r="AK22" s="50">
        <f t="shared" ref="AK22" si="303">AH22*0.1907</f>
        <v>361218.6004</v>
      </c>
      <c r="AL22" s="17"/>
      <c r="AM22" s="49">
        <v>120.46</v>
      </c>
      <c r="AN22" s="47">
        <f t="shared" ref="AN22" si="304">IF(ISBLANK(AM22),"",AO22/$A22)</f>
        <v>111.74083333333333</v>
      </c>
      <c r="AO22" s="163">
        <f t="shared" ref="AO22" si="305">AM22+AO21</f>
        <v>1340.8899999999999</v>
      </c>
      <c r="AP22" s="49">
        <v>139009.28516129032</v>
      </c>
      <c r="AQ22" s="50">
        <f t="shared" ref="AQ22" si="306">IF(ISBLANK(AP22),"",AR22/$A22)</f>
        <v>146459.09370967743</v>
      </c>
      <c r="AR22" s="51">
        <f t="shared" ref="AR22" si="307">AP22+AR21</f>
        <v>1757509.124516129</v>
      </c>
      <c r="AS22" s="17"/>
      <c r="AT22" s="47">
        <f>borrador!G20/6.289</f>
        <v>715.78470345046901</v>
      </c>
      <c r="AU22" s="47">
        <f t="shared" ref="AU22" si="308">IF(ISBLANK(AT22),"",AV22/$A22)</f>
        <v>722.90931255631529</v>
      </c>
      <c r="AV22" s="51">
        <f t="shared" ref="AV22" si="309">AT22+AV21</f>
        <v>8674.911750675783</v>
      </c>
      <c r="AW22" s="2"/>
      <c r="AX22" s="51">
        <f>borrador!H20/6.289</f>
        <v>383.57608522817617</v>
      </c>
      <c r="AY22" s="51">
        <f t="shared" ref="AY22" si="310">IF(ISBLANK(AX22),"",AZ22/$A22)</f>
        <v>388.66499708485713</v>
      </c>
      <c r="AZ22" s="51">
        <f t="shared" ref="AZ22" si="311">AX22+AZ21</f>
        <v>4663.9799650182858</v>
      </c>
      <c r="BA22" s="2"/>
      <c r="BB22" s="47">
        <f>borrador!E20/6.289</f>
        <v>11.979647002703134</v>
      </c>
      <c r="BC22" s="47">
        <f t="shared" ref="BC22" si="312">IF(ISBLANK(BB22),"",BD22/$A22)</f>
        <v>9.8690835850956713</v>
      </c>
      <c r="BD22" s="48">
        <f t="shared" ref="BD22" si="313">BB22+BD21</f>
        <v>118.42900302114805</v>
      </c>
      <c r="BE22" s="49">
        <f>borrador!F20*0.283*100</f>
        <v>237.97470000000001</v>
      </c>
      <c r="BF22" s="50">
        <f t="shared" ref="BF22" si="314">IF(ISBLANK(BE22),"",BG22/A22)</f>
        <v>239.65854999999999</v>
      </c>
      <c r="BG22" s="237">
        <f t="shared" ref="BG22" si="315">BE22+BG21</f>
        <v>2875.9025999999999</v>
      </c>
      <c r="BJ22" s="8"/>
      <c r="CE22" s="226"/>
      <c r="CN22" s="47">
        <f t="shared" si="24"/>
        <v>1242.08</v>
      </c>
      <c r="CO22" s="47">
        <f t="shared" si="25"/>
        <v>644.59199999999998</v>
      </c>
      <c r="CQ22" s="47">
        <f t="shared" si="26"/>
        <v>1099.3607886786451</v>
      </c>
    </row>
    <row r="23" spans="1:95" ht="15" customHeight="1" thickBot="1" x14ac:dyDescent="0.4">
      <c r="A23" s="243">
        <v>13</v>
      </c>
      <c r="B23" s="49">
        <v>650.97</v>
      </c>
      <c r="C23" s="47">
        <f t="shared" ref="C23:C26" si="316">IF(ISBLANK(B23),"",D23/$A23)</f>
        <v>619.41769230769228</v>
      </c>
      <c r="D23" s="163">
        <f t="shared" ref="D23:D26" si="317">B23+D22</f>
        <v>8052.43</v>
      </c>
      <c r="E23" s="49">
        <v>330771.20903225802</v>
      </c>
      <c r="F23" s="50">
        <f t="shared" ref="F23:F26" si="318">IF(ISBLANK(E23),"",G23/$A23)</f>
        <v>339022.75942100916</v>
      </c>
      <c r="G23" s="163">
        <f t="shared" ref="G23:G26" si="319">E23+G22</f>
        <v>4407295.8724731188</v>
      </c>
      <c r="H23" s="168"/>
      <c r="I23" s="49">
        <v>45758.381290322577</v>
      </c>
      <c r="J23" s="50">
        <f t="shared" ref="J23:J26" si="320">IF(ISBLANK(I23),"",K23/$A23)</f>
        <v>45216.214623655906</v>
      </c>
      <c r="K23" s="163">
        <f t="shared" ref="K23:K26" si="321">I23+K22</f>
        <v>587810.79010752682</v>
      </c>
      <c r="L23" s="50">
        <f t="shared" ref="L23:L26" si="322">IF(ISBLANK(I23),"",I23*0.5)</f>
        <v>22879.190645161289</v>
      </c>
      <c r="M23" s="50">
        <f t="shared" ref="M23:M26" si="323">IFERROR(J23*0.5,"")</f>
        <v>22608.107311827953</v>
      </c>
      <c r="N23" s="50">
        <f t="shared" ref="N23:N26" si="324">K23*0.5</f>
        <v>293905.39505376341</v>
      </c>
      <c r="O23" s="49">
        <v>4285.2780645161292</v>
      </c>
      <c r="P23" s="50">
        <f t="shared" ref="P23:P26" si="325">IF(ISBLANK(O23),"",Q23/$A23)</f>
        <v>5379.1146236559134</v>
      </c>
      <c r="Q23" s="163">
        <f t="shared" ref="Q23:Q26" si="326">O23+Q22</f>
        <v>69928.490107526872</v>
      </c>
      <c r="R23" s="50">
        <f t="shared" ref="R23:R26" si="327">IF(ISBLANK(O23),"",O23*0.5)</f>
        <v>2142.6390322580646</v>
      </c>
      <c r="S23" s="50">
        <f t="shared" ref="S23:S26" si="328">IFERROR(P23*0.5,"")</f>
        <v>2689.5573118279567</v>
      </c>
      <c r="T23" s="50">
        <f t="shared" ref="T23:T26" si="329">Q23*0.5</f>
        <v>34964.245053763436</v>
      </c>
      <c r="U23" s="168"/>
      <c r="V23" s="49">
        <v>179.4</v>
      </c>
      <c r="W23" s="47">
        <f t="shared" ref="W23:W26" si="330">IF(ISBLANK(V23),"",X23/$A23)</f>
        <v>181.34015384615384</v>
      </c>
      <c r="X23" s="163">
        <f t="shared" ref="X23:X26" si="331">V23+X22</f>
        <v>2357.422</v>
      </c>
      <c r="Y23" s="169"/>
      <c r="Z23" s="170"/>
      <c r="AA23" s="171"/>
      <c r="AB23" s="172"/>
      <c r="AC23" s="49">
        <v>310.08999999999997</v>
      </c>
      <c r="AD23" s="50">
        <f t="shared" ref="AD23:AD26" si="332">IF(ISBLANK(AC23),"",AE23/$A23)</f>
        <v>300.03230769230777</v>
      </c>
      <c r="AE23" s="163">
        <f t="shared" ref="AE23:AE26" si="333">AC23+AE22</f>
        <v>3900.420000000001</v>
      </c>
      <c r="AF23" s="49">
        <v>168678</v>
      </c>
      <c r="AG23" s="50">
        <f t="shared" ref="AG23:AG26" si="334">IF(ISBLANK(AF23),"",AH23/$A23)</f>
        <v>158680.76923076922</v>
      </c>
      <c r="AH23" s="51">
        <f t="shared" ref="AH23:AH26" si="335">AF23+AH22</f>
        <v>2062850</v>
      </c>
      <c r="AI23" s="50">
        <f t="shared" ref="AI23:AI26" si="336">IF(AF23*0.1907=0,"",AF23*0.1907)</f>
        <v>32166.8946</v>
      </c>
      <c r="AJ23" s="50">
        <f t="shared" ref="AJ23:AJ26" si="337">IFERROR(AG23*0.1907,"")</f>
        <v>30260.422692307693</v>
      </c>
      <c r="AK23" s="50">
        <f t="shared" ref="AK23:AK26" si="338">AH23*0.1907</f>
        <v>393385.495</v>
      </c>
      <c r="AL23" s="17"/>
      <c r="AM23" s="49">
        <v>116.03</v>
      </c>
      <c r="AN23" s="47">
        <f t="shared" ref="AN23:AN26" si="339">IF(ISBLANK(AM23),"",AO23/$A23)</f>
        <v>112.07076923076922</v>
      </c>
      <c r="AO23" s="163">
        <f t="shared" ref="AO23:AO26" si="340">AM23+AO22</f>
        <v>1456.9199999999998</v>
      </c>
      <c r="AP23" s="49">
        <v>138999.51290322581</v>
      </c>
      <c r="AQ23" s="50">
        <f t="shared" ref="AQ23:AQ26" si="341">IF(ISBLANK(AP23),"",AR23/$A23)</f>
        <v>145885.27980148882</v>
      </c>
      <c r="AR23" s="51">
        <f t="shared" ref="AR23:AR26" si="342">AP23+AR22</f>
        <v>1896508.6374193549</v>
      </c>
      <c r="AS23" s="17"/>
      <c r="AT23" s="47">
        <f>borrador!G21/6.289</f>
        <v>716.05501669581815</v>
      </c>
      <c r="AU23" s="47">
        <f t="shared" ref="AU23:AU26" si="343">IF(ISBLANK(AT23),"",AV23/$A23)</f>
        <v>722.38205902858476</v>
      </c>
      <c r="AV23" s="51">
        <f t="shared" ref="AV23:AV26" si="344">AT23+AV22</f>
        <v>9390.9667673716012</v>
      </c>
      <c r="AW23" s="2"/>
      <c r="AX23" s="51">
        <f>borrador!H21/6.289</f>
        <v>387.3716012084592</v>
      </c>
      <c r="AY23" s="51">
        <f t="shared" ref="AY23:AY26" si="345">IF(ISBLANK(AX23),"",AZ23/$A23)</f>
        <v>388.56550509436505</v>
      </c>
      <c r="AZ23" s="51">
        <f t="shared" ref="AZ23:AZ26" si="346">AX23+AZ22</f>
        <v>5051.3515662267455</v>
      </c>
      <c r="BA23" s="2"/>
      <c r="BB23" s="47">
        <f>borrador!E21/6.289</f>
        <v>12.510733025918272</v>
      </c>
      <c r="BC23" s="47">
        <f t="shared" ref="BC23:BC26" si="347">IF(ISBLANK(BB23),"",BD23/$A23)</f>
        <v>10.072287388235871</v>
      </c>
      <c r="BD23" s="48">
        <f t="shared" ref="BD23:BD26" si="348">BB23+BD22</f>
        <v>130.93973604706633</v>
      </c>
      <c r="BE23" s="49">
        <f>borrador!F21*0.283*100</f>
        <v>237.69169999999997</v>
      </c>
      <c r="BF23" s="50">
        <f t="shared" ref="BF23:BF26" si="349">IF(ISBLANK(BE23),"",BG23/A23)</f>
        <v>239.50725384615382</v>
      </c>
      <c r="BG23" s="237">
        <f t="shared" ref="BG23:BG26" si="350">BE23+BG22</f>
        <v>3113.5942999999997</v>
      </c>
      <c r="BI23" s="360" t="s">
        <v>117</v>
      </c>
      <c r="BJ23" s="361"/>
      <c r="BK23" s="361"/>
      <c r="BL23" s="361"/>
      <c r="BM23" s="361"/>
      <c r="BN23" s="361"/>
      <c r="BO23" s="361"/>
      <c r="BP23" s="361"/>
      <c r="BQ23" s="361"/>
      <c r="BR23" s="361"/>
      <c r="BS23" s="361"/>
      <c r="BT23" s="362"/>
      <c r="BU23" s="59"/>
      <c r="BV23" s="378" t="s">
        <v>120</v>
      </c>
      <c r="BW23" s="379"/>
      <c r="BX23" s="379"/>
      <c r="BY23" s="379"/>
      <c r="BZ23" s="379"/>
      <c r="CA23" s="379"/>
      <c r="CB23" s="380"/>
      <c r="CN23" s="47">
        <f t="shared" si="24"/>
        <v>1256.49</v>
      </c>
      <c r="CO23" s="47">
        <f t="shared" si="25"/>
        <v>642.73400000000004</v>
      </c>
      <c r="CQ23" s="47">
        <f t="shared" si="26"/>
        <v>1103.4266179042775</v>
      </c>
    </row>
    <row r="24" spans="1:95" ht="15" customHeight="1" thickBot="1" x14ac:dyDescent="0.4">
      <c r="A24" s="243">
        <v>14</v>
      </c>
      <c r="B24" s="49">
        <v>662.5</v>
      </c>
      <c r="C24" s="47">
        <f t="shared" si="316"/>
        <v>622.495</v>
      </c>
      <c r="D24" s="163">
        <f t="shared" si="317"/>
        <v>8714.93</v>
      </c>
      <c r="E24" s="49">
        <v>333974.35827956989</v>
      </c>
      <c r="F24" s="50">
        <f t="shared" si="318"/>
        <v>338662.15933947777</v>
      </c>
      <c r="G24" s="163">
        <f t="shared" si="319"/>
        <v>4741270.2307526888</v>
      </c>
      <c r="H24" s="168"/>
      <c r="I24" s="49">
        <v>44620.60731182796</v>
      </c>
      <c r="J24" s="50">
        <f t="shared" si="320"/>
        <v>45173.671244239624</v>
      </c>
      <c r="K24" s="163">
        <f t="shared" si="321"/>
        <v>632431.39741935476</v>
      </c>
      <c r="L24" s="50">
        <f t="shared" si="322"/>
        <v>22310.30365591398</v>
      </c>
      <c r="M24" s="50">
        <f t="shared" si="323"/>
        <v>22586.835622119812</v>
      </c>
      <c r="N24" s="50">
        <f t="shared" si="324"/>
        <v>316215.69870967738</v>
      </c>
      <c r="O24" s="49">
        <v>2666.456559139785</v>
      </c>
      <c r="P24" s="50">
        <f t="shared" si="325"/>
        <v>5185.3533333333326</v>
      </c>
      <c r="Q24" s="163">
        <f t="shared" si="326"/>
        <v>72594.946666666656</v>
      </c>
      <c r="R24" s="50">
        <f t="shared" si="327"/>
        <v>1333.2282795698925</v>
      </c>
      <c r="S24" s="50">
        <f t="shared" si="328"/>
        <v>2592.6766666666663</v>
      </c>
      <c r="T24" s="50">
        <f t="shared" si="329"/>
        <v>36297.473333333328</v>
      </c>
      <c r="U24" s="168"/>
      <c r="V24" s="49">
        <v>180</v>
      </c>
      <c r="W24" s="47">
        <f t="shared" si="330"/>
        <v>181.24442857142859</v>
      </c>
      <c r="X24" s="163">
        <f t="shared" si="331"/>
        <v>2537.422</v>
      </c>
      <c r="Y24" s="169"/>
      <c r="Z24" s="170"/>
      <c r="AA24" s="171"/>
      <c r="AB24" s="172"/>
      <c r="AC24" s="49">
        <v>307.98</v>
      </c>
      <c r="AD24" s="50">
        <f t="shared" si="332"/>
        <v>300.60000000000008</v>
      </c>
      <c r="AE24" s="163">
        <f t="shared" si="333"/>
        <v>4208.4000000000015</v>
      </c>
      <c r="AF24" s="49">
        <v>169427</v>
      </c>
      <c r="AG24" s="50">
        <f t="shared" si="334"/>
        <v>159448.35714285713</v>
      </c>
      <c r="AH24" s="51">
        <f t="shared" si="335"/>
        <v>2232277</v>
      </c>
      <c r="AI24" s="50">
        <f t="shared" si="336"/>
        <v>32309.728900000002</v>
      </c>
      <c r="AJ24" s="50">
        <f t="shared" si="337"/>
        <v>30406.801707142855</v>
      </c>
      <c r="AK24" s="50">
        <f t="shared" si="338"/>
        <v>425695.22390000004</v>
      </c>
      <c r="AL24" s="17"/>
      <c r="AM24" s="49">
        <v>111.26</v>
      </c>
      <c r="AN24" s="47">
        <f t="shared" si="339"/>
        <v>112.01285714285713</v>
      </c>
      <c r="AO24" s="163">
        <f t="shared" si="340"/>
        <v>1568.1799999999998</v>
      </c>
      <c r="AP24" s="49">
        <v>142880.18516129031</v>
      </c>
      <c r="AQ24" s="50">
        <f t="shared" si="341"/>
        <v>145670.63018433179</v>
      </c>
      <c r="AR24" s="51">
        <f t="shared" si="342"/>
        <v>2039388.8225806451</v>
      </c>
      <c r="AS24" s="17"/>
      <c r="AT24" s="47">
        <f>borrador!G22/6.289</f>
        <v>715.92781046271273</v>
      </c>
      <c r="AU24" s="47">
        <f t="shared" si="343"/>
        <v>721.9210412738795</v>
      </c>
      <c r="AV24" s="51">
        <f t="shared" si="344"/>
        <v>10106.894577834313</v>
      </c>
      <c r="AW24" s="2"/>
      <c r="AX24" s="51">
        <f>borrador!H22/6.289</f>
        <v>387.69756718079191</v>
      </c>
      <c r="AY24" s="51">
        <f t="shared" si="345"/>
        <v>388.50350952910986</v>
      </c>
      <c r="AZ24" s="51">
        <f t="shared" si="346"/>
        <v>5439.0491334075377</v>
      </c>
      <c r="BA24" s="2"/>
      <c r="BB24" s="47">
        <f>borrador!E22/6.289</f>
        <v>12.130704404515823</v>
      </c>
      <c r="BC24" s="47">
        <f t="shared" si="347"/>
        <v>10.219317175113011</v>
      </c>
      <c r="BD24" s="48">
        <f t="shared" si="348"/>
        <v>143.07044045158216</v>
      </c>
      <c r="BE24" s="49">
        <f>borrador!F22*0.283*100</f>
        <v>236.84269999999995</v>
      </c>
      <c r="BF24" s="50">
        <f t="shared" si="349"/>
        <v>239.31692857142858</v>
      </c>
      <c r="BG24" s="237">
        <f t="shared" si="350"/>
        <v>3350.4369999999999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1261.74</v>
      </c>
      <c r="CO24" s="47">
        <f t="shared" si="25"/>
        <v>648.94799999999998</v>
      </c>
      <c r="CQ24" s="47">
        <f t="shared" si="26"/>
        <v>1103.6253776435046</v>
      </c>
    </row>
    <row r="25" spans="1:95" ht="15" customHeight="1" thickBot="1" x14ac:dyDescent="0.4">
      <c r="A25" s="243">
        <v>15</v>
      </c>
      <c r="B25" s="49">
        <v>689.13</v>
      </c>
      <c r="C25" s="47">
        <f t="shared" si="316"/>
        <v>626.9373333333333</v>
      </c>
      <c r="D25" s="163">
        <f t="shared" si="317"/>
        <v>9404.06</v>
      </c>
      <c r="E25" s="49">
        <v>334201.45720430108</v>
      </c>
      <c r="F25" s="50">
        <f t="shared" si="318"/>
        <v>338364.77919713262</v>
      </c>
      <c r="G25" s="163">
        <f t="shared" si="319"/>
        <v>5075471.6879569897</v>
      </c>
      <c r="H25" s="168"/>
      <c r="I25" s="49">
        <v>41479.541720430105</v>
      </c>
      <c r="J25" s="50">
        <f t="shared" si="320"/>
        <v>44927.395942652329</v>
      </c>
      <c r="K25" s="163">
        <f t="shared" si="321"/>
        <v>673910.9391397849</v>
      </c>
      <c r="L25" s="50">
        <f t="shared" si="322"/>
        <v>20739.770860215052</v>
      </c>
      <c r="M25" s="50">
        <f t="shared" si="323"/>
        <v>22463.697971326164</v>
      </c>
      <c r="N25" s="50">
        <f t="shared" si="324"/>
        <v>336955.46956989245</v>
      </c>
      <c r="O25" s="49">
        <v>5503.9931182795699</v>
      </c>
      <c r="P25" s="50">
        <f t="shared" si="325"/>
        <v>5206.5959856630816</v>
      </c>
      <c r="Q25" s="163">
        <f t="shared" si="326"/>
        <v>78098.939784946226</v>
      </c>
      <c r="R25" s="50">
        <f t="shared" si="327"/>
        <v>2751.9965591397849</v>
      </c>
      <c r="S25" s="50">
        <f t="shared" si="328"/>
        <v>2603.2979928315408</v>
      </c>
      <c r="T25" s="50">
        <f t="shared" si="329"/>
        <v>39049.469892473113</v>
      </c>
      <c r="U25" s="168"/>
      <c r="V25" s="49">
        <v>179.5</v>
      </c>
      <c r="W25" s="47">
        <f t="shared" si="330"/>
        <v>181.12813333333332</v>
      </c>
      <c r="X25" s="163">
        <f t="shared" si="331"/>
        <v>2716.922</v>
      </c>
      <c r="Y25" s="169"/>
      <c r="Z25" s="170"/>
      <c r="AA25" s="171"/>
      <c r="AB25" s="172"/>
      <c r="AC25" s="49">
        <v>313.89</v>
      </c>
      <c r="AD25" s="50">
        <f t="shared" si="332"/>
        <v>301.4860000000001</v>
      </c>
      <c r="AE25" s="163">
        <f t="shared" si="333"/>
        <v>4522.2900000000018</v>
      </c>
      <c r="AF25" s="49">
        <v>173570</v>
      </c>
      <c r="AG25" s="50">
        <f t="shared" si="334"/>
        <v>160389.79999999999</v>
      </c>
      <c r="AH25" s="51">
        <f t="shared" si="335"/>
        <v>2405847</v>
      </c>
      <c r="AI25" s="50">
        <f t="shared" si="336"/>
        <v>33099.798999999999</v>
      </c>
      <c r="AJ25" s="50">
        <f t="shared" si="337"/>
        <v>30586.334859999999</v>
      </c>
      <c r="AK25" s="50">
        <f t="shared" si="338"/>
        <v>458795.02290000004</v>
      </c>
      <c r="AL25" s="17"/>
      <c r="AM25" s="49">
        <v>117.56</v>
      </c>
      <c r="AN25" s="47">
        <f t="shared" si="339"/>
        <v>112.38266666666665</v>
      </c>
      <c r="AO25" s="163">
        <f t="shared" si="340"/>
        <v>1685.7399999999998</v>
      </c>
      <c r="AP25" s="49">
        <v>150540.54967741936</v>
      </c>
      <c r="AQ25" s="50">
        <f t="shared" si="341"/>
        <v>145995.29148387097</v>
      </c>
      <c r="AR25" s="51">
        <f t="shared" si="342"/>
        <v>2189929.3722580643</v>
      </c>
      <c r="AS25" s="17"/>
      <c r="AT25" s="47">
        <f>borrador!G23/6.289</f>
        <v>714.7479726506599</v>
      </c>
      <c r="AU25" s="47">
        <f t="shared" si="343"/>
        <v>721.44283669899812</v>
      </c>
      <c r="AV25" s="51">
        <f t="shared" si="344"/>
        <v>10821.642550484972</v>
      </c>
      <c r="AW25" s="2"/>
      <c r="AX25" s="51">
        <f>borrador!H23/6.289</f>
        <v>387.37001113054544</v>
      </c>
      <c r="AY25" s="51">
        <f t="shared" si="345"/>
        <v>388.4279429692055</v>
      </c>
      <c r="AZ25" s="51">
        <f t="shared" si="346"/>
        <v>5826.4191445380829</v>
      </c>
      <c r="BA25" s="2"/>
      <c r="BB25" s="47">
        <f>borrador!E23/6.289</f>
        <v>11.990777548099857</v>
      </c>
      <c r="BC25" s="47">
        <f t="shared" si="347"/>
        <v>10.337414533312135</v>
      </c>
      <c r="BD25" s="48">
        <f t="shared" si="348"/>
        <v>155.06121799968201</v>
      </c>
      <c r="BE25" s="49">
        <f>borrador!F23*0.283*100</f>
        <v>237.04079999999993</v>
      </c>
      <c r="BF25" s="50">
        <f t="shared" si="349"/>
        <v>239.16518666666664</v>
      </c>
      <c r="BG25" s="237">
        <f t="shared" si="350"/>
        <v>3587.4777999999997</v>
      </c>
      <c r="BI25" s="189"/>
      <c r="BJ25" s="367"/>
      <c r="BK25" s="368"/>
      <c r="BL25" s="368"/>
      <c r="BM25" s="368"/>
      <c r="BN25" s="368"/>
      <c r="BO25" s="368"/>
      <c r="BP25" s="190"/>
      <c r="BQ25" s="308"/>
      <c r="BR25" s="309"/>
      <c r="BS25" s="310"/>
      <c r="BT25" s="69"/>
      <c r="BU25" s="15"/>
      <c r="BV25" s="369" t="s">
        <v>49</v>
      </c>
      <c r="BW25" s="370"/>
      <c r="BX25" s="370"/>
      <c r="BY25" s="370"/>
      <c r="BZ25" s="370"/>
      <c r="CA25" s="370"/>
      <c r="CB25" s="371"/>
      <c r="CN25" s="47">
        <f t="shared" si="24"/>
        <v>1300.08</v>
      </c>
      <c r="CO25" s="47">
        <f t="shared" si="25"/>
        <v>663.81600000000003</v>
      </c>
      <c r="CQ25" s="47">
        <f t="shared" si="26"/>
        <v>1102.1179837812053</v>
      </c>
    </row>
    <row r="26" spans="1:95" ht="15" customHeight="1" thickBot="1" x14ac:dyDescent="0.4">
      <c r="A26" s="46">
        <v>16</v>
      </c>
      <c r="B26" s="49">
        <v>708.78</v>
      </c>
      <c r="C26" s="47">
        <f t="shared" si="316"/>
        <v>632.05250000000001</v>
      </c>
      <c r="D26" s="163">
        <f t="shared" si="317"/>
        <v>10112.84</v>
      </c>
      <c r="E26" s="49">
        <v>332773.89795698924</v>
      </c>
      <c r="F26" s="50">
        <f t="shared" si="318"/>
        <v>338015.34911962366</v>
      </c>
      <c r="G26" s="163">
        <f t="shared" si="319"/>
        <v>5408245.5859139785</v>
      </c>
      <c r="H26" s="168"/>
      <c r="I26" s="49">
        <v>44157.346666666665</v>
      </c>
      <c r="J26" s="50">
        <f t="shared" si="320"/>
        <v>44879.267862903223</v>
      </c>
      <c r="K26" s="163">
        <f t="shared" si="321"/>
        <v>718068.28580645157</v>
      </c>
      <c r="L26" s="50">
        <f t="shared" si="322"/>
        <v>22078.673333333332</v>
      </c>
      <c r="M26" s="50">
        <f t="shared" si="323"/>
        <v>22439.633931451612</v>
      </c>
      <c r="N26" s="50">
        <f t="shared" si="324"/>
        <v>359034.14290322579</v>
      </c>
      <c r="O26" s="49">
        <v>3925.5520430107526</v>
      </c>
      <c r="P26" s="50">
        <f t="shared" si="325"/>
        <v>5126.5307392473114</v>
      </c>
      <c r="Q26" s="163">
        <f t="shared" si="326"/>
        <v>82024.491827956983</v>
      </c>
      <c r="R26" s="50">
        <f t="shared" si="327"/>
        <v>1962.7760215053763</v>
      </c>
      <c r="S26" s="50">
        <f t="shared" si="328"/>
        <v>2563.2653696236557</v>
      </c>
      <c r="T26" s="50">
        <f t="shared" si="329"/>
        <v>41012.245913978491</v>
      </c>
      <c r="U26" s="168"/>
      <c r="V26" s="49">
        <v>180</v>
      </c>
      <c r="W26" s="47">
        <f t="shared" si="330"/>
        <v>181.057625</v>
      </c>
      <c r="X26" s="163">
        <f t="shared" si="331"/>
        <v>2896.922</v>
      </c>
      <c r="Y26" s="169"/>
      <c r="Z26" s="170"/>
      <c r="AA26" s="171"/>
      <c r="AB26" s="172"/>
      <c r="AC26" s="49">
        <v>311.82</v>
      </c>
      <c r="AD26" s="50">
        <f t="shared" si="332"/>
        <v>302.13187500000009</v>
      </c>
      <c r="AE26" s="163">
        <f t="shared" si="333"/>
        <v>4834.1100000000015</v>
      </c>
      <c r="AF26" s="49">
        <v>173351</v>
      </c>
      <c r="AG26" s="50">
        <f t="shared" si="334"/>
        <v>161199.875</v>
      </c>
      <c r="AH26" s="51">
        <f t="shared" si="335"/>
        <v>2579198</v>
      </c>
      <c r="AI26" s="50">
        <f t="shared" si="336"/>
        <v>33058.0357</v>
      </c>
      <c r="AJ26" s="50">
        <f t="shared" si="337"/>
        <v>30740.816162500003</v>
      </c>
      <c r="AK26" s="50">
        <f t="shared" si="338"/>
        <v>491853.05860000005</v>
      </c>
      <c r="AL26" s="17"/>
      <c r="AM26" s="49">
        <v>118.89</v>
      </c>
      <c r="AN26" s="47">
        <f t="shared" si="339"/>
        <v>112.78937499999999</v>
      </c>
      <c r="AO26" s="163">
        <f t="shared" si="340"/>
        <v>1804.6299999999999</v>
      </c>
      <c r="AP26" s="49">
        <v>150170.54999999999</v>
      </c>
      <c r="AQ26" s="50">
        <f t="shared" si="341"/>
        <v>146256.24514112901</v>
      </c>
      <c r="AR26" s="51">
        <f t="shared" si="342"/>
        <v>2340099.9222580642</v>
      </c>
      <c r="AS26" s="17"/>
      <c r="AT26" s="47">
        <f>borrador!G24/6.289</f>
        <v>714.00699634282091</v>
      </c>
      <c r="AU26" s="47">
        <f t="shared" si="343"/>
        <v>720.9780966767371</v>
      </c>
      <c r="AV26" s="51">
        <f t="shared" si="344"/>
        <v>11535.649546827794</v>
      </c>
      <c r="AW26" s="2"/>
      <c r="AX26" s="51">
        <f>borrador!H24/6.289</f>
        <v>387.54650977897921</v>
      </c>
      <c r="AY26" s="51">
        <f t="shared" si="345"/>
        <v>388.37285339481639</v>
      </c>
      <c r="AZ26" s="51">
        <f t="shared" si="346"/>
        <v>6213.9656543170622</v>
      </c>
      <c r="BA26" s="2"/>
      <c r="BB26" s="47">
        <f>borrador!E24/6.289</f>
        <v>11.132135474638259</v>
      </c>
      <c r="BC26" s="47">
        <f t="shared" si="347"/>
        <v>10.387084592145017</v>
      </c>
      <c r="BD26" s="48">
        <f t="shared" si="348"/>
        <v>166.19335347432028</v>
      </c>
      <c r="BE26" s="49">
        <f>borrador!F24*0.283*100</f>
        <v>237.04079999999993</v>
      </c>
      <c r="BF26" s="50">
        <f t="shared" si="349"/>
        <v>239.03241249999996</v>
      </c>
      <c r="BG26" s="237">
        <f t="shared" si="350"/>
        <v>3824.5185999999994</v>
      </c>
      <c r="BI26" s="115" t="s">
        <v>45</v>
      </c>
      <c r="BJ26" s="365" t="s">
        <v>50</v>
      </c>
      <c r="BK26" s="366"/>
      <c r="BL26" s="366"/>
      <c r="BM26" s="366"/>
      <c r="BN26" s="366"/>
      <c r="BO26" s="366"/>
      <c r="BP26" s="191"/>
      <c r="BQ26" s="300" t="s">
        <v>100</v>
      </c>
      <c r="BR26" s="301"/>
      <c r="BS26" s="302"/>
      <c r="BT26" s="70"/>
      <c r="BU26" s="15"/>
      <c r="BV26" s="372"/>
      <c r="BW26" s="373"/>
      <c r="BX26" s="373"/>
      <c r="BY26" s="373"/>
      <c r="BZ26" s="373"/>
      <c r="CA26" s="373"/>
      <c r="CB26" s="374"/>
      <c r="CN26" s="47">
        <f t="shared" si="24"/>
        <v>1319.49</v>
      </c>
      <c r="CO26" s="47">
        <f t="shared" si="25"/>
        <v>660.221</v>
      </c>
      <c r="CQ26" s="47">
        <f t="shared" si="26"/>
        <v>1101.5535061218002</v>
      </c>
    </row>
    <row r="27" spans="1:95" ht="15" customHeight="1" thickBot="1" x14ac:dyDescent="0.4">
      <c r="A27" s="46">
        <v>17</v>
      </c>
      <c r="B27" s="49">
        <v>704.34</v>
      </c>
      <c r="C27" s="47">
        <f t="shared" ref="C27" si="351">IF(ISBLANK(B27),"",D27/$A27)</f>
        <v>636.30470588235301</v>
      </c>
      <c r="D27" s="163">
        <f t="shared" ref="D27" si="352">B27+D26</f>
        <v>10817.18</v>
      </c>
      <c r="E27" s="49">
        <v>345335.60946236562</v>
      </c>
      <c r="F27" s="50">
        <f t="shared" ref="F27" si="353">IF(ISBLANK(E27),"",G27/$A27)</f>
        <v>338445.9526691967</v>
      </c>
      <c r="G27" s="163">
        <f t="shared" ref="G27" si="354">E27+G26</f>
        <v>5753581.195376344</v>
      </c>
      <c r="H27" s="168"/>
      <c r="I27" s="49">
        <v>44467.894838709675</v>
      </c>
      <c r="J27" s="50">
        <f t="shared" ref="J27" si="355">IF(ISBLANK(I27),"",K27/$A27)</f>
        <v>44855.069449715375</v>
      </c>
      <c r="K27" s="163">
        <f t="shared" ref="K27" si="356">I27+K26</f>
        <v>762536.18064516131</v>
      </c>
      <c r="L27" s="50">
        <f t="shared" ref="L27" si="357">IF(ISBLANK(I27),"",I27*0.5)</f>
        <v>22233.947419354838</v>
      </c>
      <c r="M27" s="50">
        <f t="shared" ref="M27" si="358">IFERROR(J27*0.5,"")</f>
        <v>22427.534724857687</v>
      </c>
      <c r="N27" s="50">
        <f t="shared" ref="N27" si="359">K27*0.5</f>
        <v>381268.09032258065</v>
      </c>
      <c r="O27" s="49">
        <v>2142.2245161290321</v>
      </c>
      <c r="P27" s="50">
        <f t="shared" ref="P27" si="360">IF(ISBLANK(O27),"",Q27/$A27)</f>
        <v>4950.9833143580008</v>
      </c>
      <c r="Q27" s="163">
        <f t="shared" ref="Q27" si="361">O27+Q26</f>
        <v>84166.716344086017</v>
      </c>
      <c r="R27" s="50">
        <f t="shared" ref="R27" si="362">IF(ISBLANK(O27),"",O27*0.5)</f>
        <v>1071.112258064516</v>
      </c>
      <c r="S27" s="50">
        <f t="shared" ref="S27" si="363">IFERROR(P27*0.5,"")</f>
        <v>2475.4916571790004</v>
      </c>
      <c r="T27" s="50">
        <f t="shared" ref="T27" si="364">Q27*0.5</f>
        <v>42083.358172043008</v>
      </c>
      <c r="U27" s="168"/>
      <c r="V27" s="49">
        <v>177.9</v>
      </c>
      <c r="W27" s="47">
        <f t="shared" ref="W27" si="365">IF(ISBLANK(V27),"",X27/$A27)</f>
        <v>180.87188235294118</v>
      </c>
      <c r="X27" s="163">
        <f t="shared" ref="X27" si="366">V27+X26</f>
        <v>3074.8220000000001</v>
      </c>
      <c r="Y27" s="169"/>
      <c r="Z27" s="170"/>
      <c r="AA27" s="171"/>
      <c r="AB27" s="172"/>
      <c r="AC27" s="49">
        <v>306.86</v>
      </c>
      <c r="AD27" s="50">
        <f t="shared" ref="AD27" si="367">IF(ISBLANK(AC27),"",AE27/$A27)</f>
        <v>302.41000000000008</v>
      </c>
      <c r="AE27" s="163">
        <f t="shared" ref="AE27" si="368">AC27+AE26</f>
        <v>5140.9700000000012</v>
      </c>
      <c r="AF27" s="49">
        <v>174157</v>
      </c>
      <c r="AG27" s="50">
        <f t="shared" ref="AG27" si="369">IF(ISBLANK(AF27),"",AH27/$A27)</f>
        <v>161962.0588235294</v>
      </c>
      <c r="AH27" s="51">
        <f t="shared" ref="AH27" si="370">AF27+AH26</f>
        <v>2753355</v>
      </c>
      <c r="AI27" s="50">
        <f t="shared" ref="AI27" si="371">IF(AF27*0.1907=0,"",AF27*0.1907)</f>
        <v>33211.7399</v>
      </c>
      <c r="AJ27" s="50">
        <f t="shared" ref="AJ27" si="372">IFERROR(AG27*0.1907,"")</f>
        <v>30886.164617647057</v>
      </c>
      <c r="AK27" s="50">
        <f t="shared" ref="AK27" si="373">AH27*0.1907</f>
        <v>525064.79850000003</v>
      </c>
      <c r="AL27" s="17"/>
      <c r="AM27" s="49">
        <v>115.58</v>
      </c>
      <c r="AN27" s="47">
        <f t="shared" ref="AN27" si="374">IF(ISBLANK(AM27),"",AO27/$A27)</f>
        <v>112.95352941176469</v>
      </c>
      <c r="AO27" s="163">
        <f t="shared" ref="AO27" si="375">AM27+AO26</f>
        <v>1920.2099999999998</v>
      </c>
      <c r="AP27" s="49">
        <v>149004.16602150537</v>
      </c>
      <c r="AQ27" s="50">
        <f t="shared" ref="AQ27" si="376">IF(ISBLANK(AP27),"",AR27/$A27)</f>
        <v>146417.88754585703</v>
      </c>
      <c r="AR27" s="51">
        <f t="shared" ref="AR27" si="377">AP27+AR26</f>
        <v>2489104.0882795695</v>
      </c>
      <c r="AS27" s="17"/>
      <c r="AT27" s="47">
        <f>borrador!G25/6.289</f>
        <v>709.34647797742093</v>
      </c>
      <c r="AU27" s="47">
        <f t="shared" ref="AU27" si="378">IF(ISBLANK(AT27),"",AV27/$A27)</f>
        <v>720.29388381207139</v>
      </c>
      <c r="AV27" s="51">
        <f t="shared" ref="AV27" si="379">AT27+AV26</f>
        <v>12244.996024805214</v>
      </c>
      <c r="AW27" s="2"/>
      <c r="AX27" s="51">
        <f>borrador!H25/6.289</f>
        <v>387.07743679440296</v>
      </c>
      <c r="AY27" s="51">
        <f t="shared" ref="AY27" si="380">IF(ISBLANK(AX27),"",AZ27/$A27)</f>
        <v>388.29665241832151</v>
      </c>
      <c r="AZ27" s="51">
        <f t="shared" ref="AZ27" si="381">AX27+AZ26</f>
        <v>6601.0430911114654</v>
      </c>
      <c r="BA27" s="2"/>
      <c r="BB27" s="47">
        <f>borrador!E25/6.289</f>
        <v>11.768166640165369</v>
      </c>
      <c r="BC27" s="47">
        <f t="shared" ref="BC27" si="382">IF(ISBLANK(BB27),"",BD27/$A27)</f>
        <v>10.468324712616802</v>
      </c>
      <c r="BD27" s="48">
        <f t="shared" ref="BD27" si="383">BB27+BD26</f>
        <v>177.96152011448564</v>
      </c>
      <c r="BE27" s="49">
        <f>borrador!F25*0.283*100</f>
        <v>236.50309999999996</v>
      </c>
      <c r="BF27" s="50">
        <f t="shared" ref="BF27" si="384">IF(ISBLANK(BE27),"",BG27/A27)</f>
        <v>238.88362941176467</v>
      </c>
      <c r="BG27" s="237">
        <f t="shared" ref="BG27" si="385">BE27+BG26</f>
        <v>4061.0216999999993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75"/>
      <c r="BW27" s="376"/>
      <c r="BX27" s="376"/>
      <c r="BY27" s="376"/>
      <c r="BZ27" s="376"/>
      <c r="CA27" s="376"/>
      <c r="CB27" s="377"/>
      <c r="CN27" s="47">
        <f t="shared" si="24"/>
        <v>1304.6799999999998</v>
      </c>
      <c r="CO27" s="47">
        <f t="shared" si="25"/>
        <v>670.63900000000001</v>
      </c>
      <c r="CQ27" s="47">
        <f t="shared" si="26"/>
        <v>1096.423914771824</v>
      </c>
    </row>
    <row r="28" spans="1:95" ht="15.75" customHeight="1" thickBot="1" x14ac:dyDescent="0.4">
      <c r="A28" s="46">
        <v>18</v>
      </c>
      <c r="B28" s="49">
        <v>703.42</v>
      </c>
      <c r="C28" s="47">
        <f t="shared" ref="C28" si="386">IF(ISBLANK(B28),"",D28/$A28)</f>
        <v>640.0333333333333</v>
      </c>
      <c r="D28" s="163">
        <f t="shared" ref="D28" si="387">B28+D27</f>
        <v>11520.6</v>
      </c>
      <c r="E28" s="49">
        <v>354531.07731182798</v>
      </c>
      <c r="F28" s="50">
        <f t="shared" ref="F28" si="388">IF(ISBLANK(E28),"",G28/$A28)</f>
        <v>339339.57070489845</v>
      </c>
      <c r="G28" s="163">
        <f t="shared" ref="G28" si="389">E28+G27</f>
        <v>6108112.2726881718</v>
      </c>
      <c r="H28" s="168"/>
      <c r="I28" s="49">
        <v>44189.889139784944</v>
      </c>
      <c r="J28" s="50">
        <f t="shared" ref="J28" si="390">IF(ISBLANK(I28),"",K28/$A28)</f>
        <v>44818.11498805257</v>
      </c>
      <c r="K28" s="163">
        <f t="shared" ref="K28" si="391">I28+K27</f>
        <v>806726.06978494627</v>
      </c>
      <c r="L28" s="50">
        <f t="shared" ref="L28" si="392">IF(ISBLANK(I28),"",I28*0.5)</f>
        <v>22094.944569892472</v>
      </c>
      <c r="M28" s="50">
        <f t="shared" ref="M28" si="393">IFERROR(J28*0.5,"")</f>
        <v>22409.057494026285</v>
      </c>
      <c r="N28" s="50">
        <f t="shared" ref="N28" si="394">K28*0.5</f>
        <v>403363.03489247314</v>
      </c>
      <c r="O28" s="49">
        <v>2266.8156989247314</v>
      </c>
      <c r="P28" s="50">
        <f t="shared" ref="P28" si="395">IF(ISBLANK(O28),"",Q28/$A28)</f>
        <v>4801.8628912783752</v>
      </c>
      <c r="Q28" s="163">
        <f t="shared" ref="Q28" si="396">O28+Q27</f>
        <v>86433.532043010753</v>
      </c>
      <c r="R28" s="50">
        <f t="shared" ref="R28" si="397">IF(ISBLANK(O28),"",O28*0.5)</f>
        <v>1133.4078494623657</v>
      </c>
      <c r="S28" s="50">
        <f t="shared" ref="S28" si="398">IFERROR(P28*0.5,"")</f>
        <v>2400.9314456391876</v>
      </c>
      <c r="T28" s="50">
        <f t="shared" ref="T28" si="399">Q28*0.5</f>
        <v>43216.766021505377</v>
      </c>
      <c r="U28" s="168"/>
      <c r="V28" s="49">
        <v>178.6</v>
      </c>
      <c r="W28" s="47">
        <f t="shared" ref="W28" si="400">IF(ISBLANK(V28),"",X28/$A28)</f>
        <v>180.74566666666666</v>
      </c>
      <c r="X28" s="163">
        <f t="shared" ref="X28" si="401">V28+X27</f>
        <v>3253.422</v>
      </c>
      <c r="Y28" s="169"/>
      <c r="Z28" s="170"/>
      <c r="AA28" s="171"/>
      <c r="AB28" s="172"/>
      <c r="AC28" s="49">
        <v>272.3</v>
      </c>
      <c r="AD28" s="50">
        <f t="shared" ref="AD28" si="402">IF(ISBLANK(AC28),"",AE28/$A28)</f>
        <v>300.73722222222227</v>
      </c>
      <c r="AE28" s="163">
        <f t="shared" ref="AE28" si="403">AC28+AE27</f>
        <v>5413.2700000000013</v>
      </c>
      <c r="AF28" s="49">
        <v>169940</v>
      </c>
      <c r="AG28" s="50">
        <f t="shared" ref="AG28" si="404">IF(ISBLANK(AF28),"",AH28/$A28)</f>
        <v>162405.27777777778</v>
      </c>
      <c r="AH28" s="51">
        <f t="shared" ref="AH28" si="405">AF28+AH27</f>
        <v>2923295</v>
      </c>
      <c r="AI28" s="50">
        <f t="shared" ref="AI28" si="406">IF(AF28*0.1907=0,"",AF28*0.1907)</f>
        <v>32407.558000000001</v>
      </c>
      <c r="AJ28" s="50">
        <f t="shared" ref="AJ28" si="407">IFERROR(AG28*0.1907,"")</f>
        <v>30970.686472222224</v>
      </c>
      <c r="AK28" s="50">
        <f t="shared" ref="AK28" si="408">AH28*0.1907</f>
        <v>557472.35649999999</v>
      </c>
      <c r="AL28" s="17"/>
      <c r="AM28" s="49">
        <v>107.68</v>
      </c>
      <c r="AN28" s="47">
        <f t="shared" ref="AN28" si="409">IF(ISBLANK(AM28),"",AO28/$A28)</f>
        <v>112.66055555555555</v>
      </c>
      <c r="AO28" s="163">
        <f t="shared" ref="AO28" si="410">AM28+AO27</f>
        <v>2027.8899999999999</v>
      </c>
      <c r="AP28" s="49">
        <v>146264.10698924732</v>
      </c>
      <c r="AQ28" s="50">
        <f t="shared" ref="AQ28" si="411">IF(ISBLANK(AP28),"",AR28/$A28)</f>
        <v>146409.34418160093</v>
      </c>
      <c r="AR28" s="51">
        <f t="shared" ref="AR28" si="412">AP28+AR27</f>
        <v>2635368.1952688168</v>
      </c>
      <c r="AS28" s="17"/>
      <c r="AT28" s="47">
        <f>borrador!G26/6.289</f>
        <v>709.93639688344729</v>
      </c>
      <c r="AU28" s="47">
        <f t="shared" ref="AU28" si="413">IF(ISBLANK(AT28),"",AV28/$A28)</f>
        <v>719.71846787159234</v>
      </c>
      <c r="AV28" s="51">
        <f t="shared" ref="AV28" si="414">AT28+AV27</f>
        <v>12954.932421688662</v>
      </c>
      <c r="AW28" s="2"/>
      <c r="AX28" s="51">
        <f>borrador!H26/6.289</f>
        <v>381.97169661313404</v>
      </c>
      <c r="AY28" s="51">
        <f t="shared" ref="AY28" si="415">IF(ISBLANK(AX28),"",AZ28/$A28)</f>
        <v>387.94526598469997</v>
      </c>
      <c r="AZ28" s="51">
        <f t="shared" ref="AZ28" si="416">AX28+AZ27</f>
        <v>6983.014787724599</v>
      </c>
      <c r="BA28" s="2"/>
      <c r="BB28" s="47">
        <f>borrador!E26/6.289</f>
        <v>11.683892510733028</v>
      </c>
      <c r="BC28" s="47">
        <f t="shared" ref="BC28" si="417">IF(ISBLANK(BB28),"",BD28/$A28)</f>
        <v>10.535856256956592</v>
      </c>
      <c r="BD28" s="48">
        <f t="shared" ref="BD28" si="418">BB28+BD27</f>
        <v>189.64541262521865</v>
      </c>
      <c r="BE28" s="49">
        <f>borrador!F26*0.283*100</f>
        <v>236.38989999999995</v>
      </c>
      <c r="BF28" s="50">
        <f t="shared" ref="BF28" si="419">IF(ISBLANK(BE28),"",BG28/A28)</f>
        <v>238.74508888888886</v>
      </c>
      <c r="BG28" s="237">
        <f t="shared" ref="BG28" si="420">BE28+BG27</f>
        <v>4297.4115999999995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1262</v>
      </c>
      <c r="CO28" s="47">
        <f t="shared" si="25"/>
        <v>673.00199999999995</v>
      </c>
      <c r="CP28" s="4"/>
      <c r="CQ28" s="47">
        <f t="shared" si="26"/>
        <v>1091.9080934965814</v>
      </c>
    </row>
    <row r="29" spans="1:95" ht="15" customHeight="1" thickBot="1" x14ac:dyDescent="0.4">
      <c r="A29" s="46">
        <v>19</v>
      </c>
      <c r="B29" s="49">
        <v>694.66</v>
      </c>
      <c r="C29" s="47">
        <f t="shared" ref="C29:C32" si="421">IF(ISBLANK(B29),"",D29/$A29)</f>
        <v>642.90842105263164</v>
      </c>
      <c r="D29" s="163">
        <f t="shared" ref="D29:D32" si="422">B29+D28</f>
        <v>12215.26</v>
      </c>
      <c r="E29" s="49">
        <v>337460.22784946242</v>
      </c>
      <c r="F29" s="50">
        <f t="shared" ref="F29" si="423">IF(ISBLANK(E29),"",G29/$A29)</f>
        <v>339240.65792303334</v>
      </c>
      <c r="G29" s="163">
        <f t="shared" ref="G29" si="424">E29+G28</f>
        <v>6445572.5005376339</v>
      </c>
      <c r="H29" s="168"/>
      <c r="I29" s="49">
        <v>44825.862043010755</v>
      </c>
      <c r="J29" s="50">
        <f t="shared" ref="J29" si="425">IF(ISBLANK(I29),"",K29/$A29)</f>
        <v>44818.522727787211</v>
      </c>
      <c r="K29" s="163">
        <f t="shared" ref="K29" si="426">I29+K28</f>
        <v>851551.93182795704</v>
      </c>
      <c r="L29" s="50">
        <f t="shared" ref="L29" si="427">IF(ISBLANK(I29),"",I29*0.5)</f>
        <v>22412.931021505377</v>
      </c>
      <c r="M29" s="50">
        <f t="shared" ref="M29" si="428">IFERROR(J29*0.5,"")</f>
        <v>22409.261363893605</v>
      </c>
      <c r="N29" s="50">
        <f t="shared" ref="N29" si="429">K29*0.5</f>
        <v>425775.96591397852</v>
      </c>
      <c r="O29" s="49">
        <v>4380.2168817204301</v>
      </c>
      <c r="P29" s="50">
        <f t="shared" ref="P29" si="430">IF(ISBLANK(O29),"",Q29/$A29)</f>
        <v>4779.6709960384833</v>
      </c>
      <c r="Q29" s="163">
        <f t="shared" ref="Q29" si="431">O29+Q28</f>
        <v>90813.74892473119</v>
      </c>
      <c r="R29" s="50">
        <f t="shared" ref="R29" si="432">IF(ISBLANK(O29),"",O29*0.5)</f>
        <v>2190.1084408602151</v>
      </c>
      <c r="S29" s="50">
        <f t="shared" ref="S29" si="433">IFERROR(P29*0.5,"")</f>
        <v>2389.8354980192416</v>
      </c>
      <c r="T29" s="50">
        <f t="shared" ref="T29" si="434">Q29*0.5</f>
        <v>45406.874462365595</v>
      </c>
      <c r="U29" s="168"/>
      <c r="V29" s="49">
        <v>178.7</v>
      </c>
      <c r="W29" s="47">
        <f t="shared" ref="W29" si="435">IF(ISBLANK(V29),"",X29/$A29)</f>
        <v>180.63800000000001</v>
      </c>
      <c r="X29" s="163">
        <f t="shared" ref="X29" si="436">V29+X28</f>
        <v>3432.1219999999998</v>
      </c>
      <c r="Y29" s="169"/>
      <c r="Z29" s="170"/>
      <c r="AA29" s="171"/>
      <c r="AB29" s="172"/>
      <c r="AC29" s="49">
        <v>309.07</v>
      </c>
      <c r="AD29" s="50">
        <f t="shared" ref="AD29" si="437">IF(ISBLANK(AC29),"",AE29/$A29)</f>
        <v>301.17578947368429</v>
      </c>
      <c r="AE29" s="163">
        <f t="shared" ref="AE29" si="438">AC29+AE28</f>
        <v>5722.3400000000011</v>
      </c>
      <c r="AF29" s="49">
        <v>173306</v>
      </c>
      <c r="AG29" s="50">
        <f t="shared" ref="AG29" si="439">IF(ISBLANK(AF29),"",AH29/$A29)</f>
        <v>162979</v>
      </c>
      <c r="AH29" s="51">
        <f t="shared" ref="AH29" si="440">AF29+AH28</f>
        <v>3096601</v>
      </c>
      <c r="AI29" s="50">
        <f t="shared" ref="AI29" si="441">IF(AF29*0.1907=0,"",AF29*0.1907)</f>
        <v>33049.4542</v>
      </c>
      <c r="AJ29" s="50">
        <f t="shared" ref="AJ29" si="442">IFERROR(AG29*0.1907,"")</f>
        <v>31080.095300000001</v>
      </c>
      <c r="AK29" s="50">
        <f t="shared" ref="AK29" si="443">AH29*0.1907</f>
        <v>590521.81070000003</v>
      </c>
      <c r="AL29" s="17"/>
      <c r="AM29" s="49">
        <v>115.48</v>
      </c>
      <c r="AN29" s="47">
        <f t="shared" ref="AN29:AN32" si="444">IF(ISBLANK(AM29),"",AO29/$A29)</f>
        <v>112.80894736842104</v>
      </c>
      <c r="AO29" s="163">
        <f t="shared" ref="AO29:AO32" si="445">AM29+AO28</f>
        <v>2143.37</v>
      </c>
      <c r="AP29" s="49">
        <v>148027.5552688172</v>
      </c>
      <c r="AQ29" s="50">
        <f t="shared" ref="AQ29" si="446">IF(ISBLANK(AP29),"",AR29/$A29)</f>
        <v>146494.51318619127</v>
      </c>
      <c r="AR29" s="51">
        <f t="shared" ref="AR29" si="447">AP29+AR28</f>
        <v>2783395.7505376339</v>
      </c>
      <c r="AS29" s="17"/>
      <c r="AT29" s="47">
        <f>borrador!G27/6.289</f>
        <v>710.23056129750364</v>
      </c>
      <c r="AU29" s="47">
        <f t="shared" ref="AU29" si="448">IF(ISBLANK(AT29),"",AV29/$A29)</f>
        <v>719.21910436769292</v>
      </c>
      <c r="AV29" s="51">
        <f t="shared" ref="AV29" si="449">AT29+AV28</f>
        <v>13665.162982986165</v>
      </c>
      <c r="AW29" s="2"/>
      <c r="AX29" s="51">
        <f>borrador!H27/6.289</f>
        <v>385.3188106217205</v>
      </c>
      <c r="AY29" s="51">
        <f t="shared" ref="AY29" si="450">IF(ISBLANK(AX29),"",AZ29/$A29)</f>
        <v>387.80703149191157</v>
      </c>
      <c r="AZ29" s="51">
        <f t="shared" ref="AZ29" si="451">AX29+AZ28</f>
        <v>7368.3335983463194</v>
      </c>
      <c r="BA29" s="2"/>
      <c r="BB29" s="47">
        <f>borrador!E27/6.289</f>
        <v>12.014628716807124</v>
      </c>
      <c r="BC29" s="47">
        <f t="shared" ref="BC29" si="452">IF(ISBLANK(BB29),"",BD29/$A29)</f>
        <v>10.61368638642241</v>
      </c>
      <c r="BD29" s="48">
        <f t="shared" ref="BD29" si="453">BB29+BD28</f>
        <v>201.66004134202578</v>
      </c>
      <c r="BE29" s="49">
        <f>borrador!F27*0.283*100</f>
        <v>235.93709999999999</v>
      </c>
      <c r="BF29" s="50">
        <f t="shared" ref="BF29" si="454">IF(ISBLANK(BE29),"",BG29/A29)</f>
        <v>238.59729999999999</v>
      </c>
      <c r="BG29" s="237">
        <f t="shared" ref="BG29" si="455">BE29+BG28</f>
        <v>4533.3486999999996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1297.9099999999999</v>
      </c>
      <c r="CO29" s="47">
        <f t="shared" si="25"/>
        <v>663.17399999999998</v>
      </c>
      <c r="CP29" s="4"/>
      <c r="CQ29" s="47">
        <f t="shared" si="26"/>
        <v>1095.5493719192241</v>
      </c>
    </row>
    <row r="30" spans="1:95" ht="13.5" customHeight="1" thickBot="1" x14ac:dyDescent="0.4">
      <c r="A30" s="46">
        <v>20</v>
      </c>
      <c r="B30" s="49">
        <v>682.87</v>
      </c>
      <c r="C30" s="47">
        <f t="shared" si="421"/>
        <v>644.90650000000005</v>
      </c>
      <c r="D30" s="163">
        <f t="shared" si="422"/>
        <v>12898.130000000001</v>
      </c>
      <c r="E30" s="49">
        <v>354958.60860215058</v>
      </c>
      <c r="F30" s="50">
        <f t="shared" ref="F30:F32" si="456">IF(ISBLANK(E30),"",G30/$A30)</f>
        <v>340026.55545698921</v>
      </c>
      <c r="G30" s="163">
        <f t="shared" ref="G30:G32" si="457">E30+G29</f>
        <v>6800531.1091397842</v>
      </c>
      <c r="H30" s="168"/>
      <c r="I30" s="49">
        <v>41838.46301075269</v>
      </c>
      <c r="J30" s="50">
        <f t="shared" ref="J30:J32" si="458">IF(ISBLANK(I30),"",K30/$A30)</f>
        <v>44669.519741935488</v>
      </c>
      <c r="K30" s="163">
        <f t="shared" ref="K30:K32" si="459">I30+K29</f>
        <v>893390.39483870973</v>
      </c>
      <c r="L30" s="50">
        <f t="shared" ref="L30:L32" si="460">IF(ISBLANK(I30),"",I30*0.5)</f>
        <v>20919.231505376345</v>
      </c>
      <c r="M30" s="50">
        <f t="shared" ref="M30:M32" si="461">IFERROR(J30*0.5,"")</f>
        <v>22334.759870967744</v>
      </c>
      <c r="N30" s="50">
        <f t="shared" ref="N30:N32" si="462">K30*0.5</f>
        <v>446695.19741935487</v>
      </c>
      <c r="O30" s="49">
        <v>2557.8383870967741</v>
      </c>
      <c r="P30" s="50">
        <f t="shared" ref="P30:P32" si="463">IF(ISBLANK(O30),"",Q30/$A30)</f>
        <v>4668.5793655913985</v>
      </c>
      <c r="Q30" s="163">
        <f t="shared" ref="Q30:Q32" si="464">O30+Q29</f>
        <v>93371.587311827971</v>
      </c>
      <c r="R30" s="50">
        <f t="shared" ref="R30:R32" si="465">IF(ISBLANK(O30),"",O30*0.5)</f>
        <v>1278.9191935483871</v>
      </c>
      <c r="S30" s="50">
        <f t="shared" ref="S30:S32" si="466">IFERROR(P30*0.5,"")</f>
        <v>2334.2896827956993</v>
      </c>
      <c r="T30" s="50">
        <f t="shared" ref="T30:T32" si="467">Q30*0.5</f>
        <v>46685.793655913985</v>
      </c>
      <c r="U30" s="173"/>
      <c r="V30" s="49">
        <v>177.8</v>
      </c>
      <c r="W30" s="47">
        <f t="shared" ref="W30:W32" si="468">IF(ISBLANK(V30),"",X30/$A30)</f>
        <v>180.49610000000001</v>
      </c>
      <c r="X30" s="163">
        <f t="shared" ref="X30:X32" si="469">V30+X29</f>
        <v>3609.922</v>
      </c>
      <c r="Y30" s="117"/>
      <c r="Z30" s="118"/>
      <c r="AA30" s="119"/>
      <c r="AB30" s="120"/>
      <c r="AC30" s="49">
        <v>311.20999999999998</v>
      </c>
      <c r="AD30" s="50">
        <f t="shared" ref="AD30" si="470">IF(ISBLANK(AC30),"",AE30/$A30)</f>
        <v>301.67750000000007</v>
      </c>
      <c r="AE30" s="163">
        <f t="shared" ref="AE30" si="471">AC30+AE29</f>
        <v>6033.5500000000011</v>
      </c>
      <c r="AF30" s="49">
        <v>168470</v>
      </c>
      <c r="AG30" s="50">
        <f t="shared" ref="AG30:AG32" si="472">IF(ISBLANK(AF30),"",AH30/$A30)</f>
        <v>163253.54999999999</v>
      </c>
      <c r="AH30" s="51">
        <f t="shared" ref="AH30:AH32" si="473">AF30+AH29</f>
        <v>3265071</v>
      </c>
      <c r="AI30" s="50">
        <f t="shared" ref="AI30:AI32" si="474">IF(AF30*0.1907=0,"",AF30*0.1907)</f>
        <v>32127.229000000003</v>
      </c>
      <c r="AJ30" s="50">
        <f t="shared" ref="AJ30:AJ32" si="475">IFERROR(AG30*0.1907,"")</f>
        <v>31132.451985</v>
      </c>
      <c r="AK30" s="50">
        <f t="shared" ref="AK30:AK32" si="476">AH30*0.1907</f>
        <v>622649.03970000008</v>
      </c>
      <c r="AL30" s="17"/>
      <c r="AM30" s="49">
        <v>107.82</v>
      </c>
      <c r="AN30" s="47">
        <f t="shared" si="444"/>
        <v>112.5595</v>
      </c>
      <c r="AO30" s="163">
        <f t="shared" si="445"/>
        <v>2251.19</v>
      </c>
      <c r="AP30" s="49">
        <v>147471.55301075269</v>
      </c>
      <c r="AQ30" s="50">
        <f t="shared" ref="AQ30:AQ32" si="477">IF(ISBLANK(AP30),"",AR30/$A30)</f>
        <v>146543.36517741933</v>
      </c>
      <c r="AR30" s="51">
        <f t="shared" ref="AR30:AR32" si="478">AP30+AR29</f>
        <v>2930867.3035483868</v>
      </c>
      <c r="AS30" s="17"/>
      <c r="AT30" s="47">
        <f>borrador!G28/6.289</f>
        <v>709.90936555891244</v>
      </c>
      <c r="AU30" s="47">
        <f t="shared" ref="AU30:AU32" si="479">IF(ISBLANK(AT30),"",AV30/$A30)</f>
        <v>718.75361742725386</v>
      </c>
      <c r="AV30" s="51">
        <f t="shared" ref="AV30:AV32" si="480">AT30+AV29</f>
        <v>14375.072348545078</v>
      </c>
      <c r="AW30" s="2"/>
      <c r="AX30" s="51">
        <f>borrador!H28/6.289</f>
        <v>384.38702496422326</v>
      </c>
      <c r="AY30" s="51">
        <f t="shared" ref="AY30:AY32" si="481">IF(ISBLANK(AX30),"",AZ30/$A30)</f>
        <v>387.63603116552713</v>
      </c>
      <c r="AZ30" s="51">
        <f t="shared" ref="AZ30:AZ32" si="482">AX30+AZ29</f>
        <v>7752.7206233105426</v>
      </c>
      <c r="BA30" s="2"/>
      <c r="BB30" s="47">
        <f>borrador!E28/6.289</f>
        <v>12.903482270631262</v>
      </c>
      <c r="BC30" s="47">
        <f t="shared" ref="BC30:BC32" si="483">IF(ISBLANK(BB30),"",BD30/$A30)</f>
        <v>10.728176180632852</v>
      </c>
      <c r="BD30" s="48">
        <f t="shared" ref="BD30:BD32" si="484">BB30+BD29</f>
        <v>214.56352361265704</v>
      </c>
      <c r="BE30" s="49">
        <f>borrador!F28*0.283*100</f>
        <v>235.76729999999998</v>
      </c>
      <c r="BF30" s="50">
        <f t="shared" ref="BF30:BF32" si="485">IF(ISBLANK(BE30),"",BG30/A30)</f>
        <v>238.45580000000001</v>
      </c>
      <c r="BG30" s="237">
        <f t="shared" ref="BG30:BG32" si="486">BE30+BG29</f>
        <v>4769.116</v>
      </c>
      <c r="BI30" s="199" t="s">
        <v>5</v>
      </c>
      <c r="BJ30" s="81">
        <v>9099.8446600000007</v>
      </c>
      <c r="BK30" s="21">
        <v>9801.9145875398317</v>
      </c>
      <c r="BL30" s="92">
        <f t="shared" ref="BL30:BL41" si="487">BJ30-BK30</f>
        <v>-702.06992753983104</v>
      </c>
      <c r="BM30" s="253">
        <v>4737.68</v>
      </c>
      <c r="BN30" s="21">
        <v>4900.1360709150122</v>
      </c>
      <c r="BO30" s="82">
        <f t="shared" ref="BO30:BO41" si="488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489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490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491">BZ30-CA30</f>
        <v>958.01787220901315</v>
      </c>
      <c r="CN30" s="47">
        <f t="shared" si="24"/>
        <v>1279.7</v>
      </c>
      <c r="CO30" s="47">
        <f t="shared" si="25"/>
        <v>673.45799999999997</v>
      </c>
      <c r="CQ30" s="47">
        <f t="shared" si="26"/>
        <v>1094.2963905231356</v>
      </c>
    </row>
    <row r="31" spans="1:95" ht="15" customHeight="1" thickBot="1" x14ac:dyDescent="0.4">
      <c r="A31" s="46">
        <v>21</v>
      </c>
      <c r="B31" s="49">
        <v>686.92</v>
      </c>
      <c r="C31" s="47">
        <f t="shared" si="421"/>
        <v>646.90714285714296</v>
      </c>
      <c r="D31" s="163">
        <f t="shared" si="422"/>
        <v>13585.050000000001</v>
      </c>
      <c r="E31" s="49">
        <v>338182.63860215049</v>
      </c>
      <c r="F31" s="50">
        <f t="shared" si="456"/>
        <v>339938.7498924731</v>
      </c>
      <c r="G31" s="163">
        <f t="shared" si="457"/>
        <v>7138713.7477419348</v>
      </c>
      <c r="H31" s="168"/>
      <c r="I31" s="49">
        <v>41757.571720430111</v>
      </c>
      <c r="J31" s="50">
        <f t="shared" si="458"/>
        <v>44530.855550435233</v>
      </c>
      <c r="K31" s="163">
        <f t="shared" si="459"/>
        <v>935147.9665591399</v>
      </c>
      <c r="L31" s="50">
        <f t="shared" si="460"/>
        <v>20878.785860215055</v>
      </c>
      <c r="M31" s="50">
        <f t="shared" si="461"/>
        <v>22265.427775217617</v>
      </c>
      <c r="N31" s="50">
        <f t="shared" si="462"/>
        <v>467573.98327956995</v>
      </c>
      <c r="O31" s="49">
        <v>7389.0009677419357</v>
      </c>
      <c r="P31" s="50">
        <f t="shared" si="463"/>
        <v>4798.1232514080903</v>
      </c>
      <c r="Q31" s="163">
        <f t="shared" si="464"/>
        <v>100760.5882795699</v>
      </c>
      <c r="R31" s="50">
        <f t="shared" si="465"/>
        <v>3694.5004838709679</v>
      </c>
      <c r="S31" s="50">
        <f t="shared" si="466"/>
        <v>2399.0616257040451</v>
      </c>
      <c r="T31" s="50">
        <f t="shared" si="467"/>
        <v>50380.29413978495</v>
      </c>
      <c r="U31" s="173"/>
      <c r="V31" s="49">
        <v>178.9</v>
      </c>
      <c r="W31" s="47">
        <f t="shared" si="468"/>
        <v>180.42009523809526</v>
      </c>
      <c r="X31" s="163">
        <f t="shared" si="469"/>
        <v>3788.8220000000001</v>
      </c>
      <c r="Y31" s="117"/>
      <c r="Z31" s="118"/>
      <c r="AA31" s="119"/>
      <c r="AB31" s="120"/>
      <c r="AC31" s="49">
        <v>307.52999999999997</v>
      </c>
      <c r="AD31" s="50">
        <f t="shared" ref="AD31:AD32" si="492">IF(ISBLANK(AC31),"",AE31/$A31)</f>
        <v>301.9561904761905</v>
      </c>
      <c r="AE31" s="163">
        <f t="shared" ref="AE31:AE32" si="493">AC31+AE30</f>
        <v>6341.0800000000008</v>
      </c>
      <c r="AF31" s="49">
        <v>166739</v>
      </c>
      <c r="AG31" s="50">
        <f t="shared" si="472"/>
        <v>163419.52380952382</v>
      </c>
      <c r="AH31" s="51">
        <f t="shared" si="473"/>
        <v>3431810</v>
      </c>
      <c r="AI31" s="50">
        <f t="shared" si="474"/>
        <v>31797.1273</v>
      </c>
      <c r="AJ31" s="50">
        <f t="shared" si="475"/>
        <v>31164.103190476195</v>
      </c>
      <c r="AK31" s="50">
        <f t="shared" si="476"/>
        <v>654446.16700000002</v>
      </c>
      <c r="AL31" s="17"/>
      <c r="AM31" s="49">
        <v>112.18</v>
      </c>
      <c r="AN31" s="47">
        <f t="shared" si="444"/>
        <v>112.54142857142857</v>
      </c>
      <c r="AO31" s="163">
        <f t="shared" si="445"/>
        <v>2363.37</v>
      </c>
      <c r="AP31" s="49">
        <v>144285.36043010754</v>
      </c>
      <c r="AQ31" s="50">
        <f t="shared" si="477"/>
        <v>146435.84114183305</v>
      </c>
      <c r="AR31" s="51">
        <f t="shared" si="478"/>
        <v>3075152.6639784942</v>
      </c>
      <c r="AS31" s="17"/>
      <c r="AT31" s="47">
        <f>borrador!G29/6.289</f>
        <v>700.079503895691</v>
      </c>
      <c r="AU31" s="47">
        <f t="shared" si="479"/>
        <v>717.8643739257509</v>
      </c>
      <c r="AV31" s="51">
        <f t="shared" si="480"/>
        <v>15075.151852440769</v>
      </c>
      <c r="AW31" s="2"/>
      <c r="AX31" s="51">
        <f>borrador!H29/6.289</f>
        <v>383.11178247734136</v>
      </c>
      <c r="AY31" s="51">
        <f t="shared" si="481"/>
        <v>387.42059075180396</v>
      </c>
      <c r="AZ31" s="51">
        <f t="shared" si="482"/>
        <v>8135.8324057878835</v>
      </c>
      <c r="BA31" s="2"/>
      <c r="BB31" s="47">
        <f>borrador!E29/6.289</f>
        <v>13.299411671171889</v>
      </c>
      <c r="BC31" s="47">
        <f t="shared" si="483"/>
        <v>10.850615965896615</v>
      </c>
      <c r="BD31" s="48">
        <f t="shared" si="484"/>
        <v>227.86293528382893</v>
      </c>
      <c r="BE31" s="49">
        <f>borrador!F29*0.283*100</f>
        <v>235.11639999999997</v>
      </c>
      <c r="BF31" s="50">
        <f t="shared" si="485"/>
        <v>238.29678095238094</v>
      </c>
      <c r="BG31" s="237">
        <f t="shared" si="486"/>
        <v>5004.2323999999999</v>
      </c>
      <c r="BI31" s="199" t="s">
        <v>6</v>
      </c>
      <c r="BJ31" s="81">
        <v>8067.8800829999991</v>
      </c>
      <c r="BK31" s="21">
        <v>8963.5767707149025</v>
      </c>
      <c r="BL31" s="92">
        <f t="shared" si="487"/>
        <v>-895.69668771490342</v>
      </c>
      <c r="BM31" s="254">
        <v>4276.2460000000001</v>
      </c>
      <c r="BN31" s="21">
        <v>4462.7581629957967</v>
      </c>
      <c r="BO31" s="82">
        <f t="shared" si="488"/>
        <v>-186.51216299579664</v>
      </c>
      <c r="BP31" s="197"/>
      <c r="BQ31" s="254">
        <v>787.85350000000005</v>
      </c>
      <c r="BR31" s="21">
        <v>1583.6143697070756</v>
      </c>
      <c r="BS31" s="220">
        <f t="shared" si="489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490"/>
        <v>-793.90235442160042</v>
      </c>
      <c r="BY31" s="207"/>
      <c r="BZ31" s="83">
        <v>7179.7383</v>
      </c>
      <c r="CA31" s="109">
        <v>12012.914276065794</v>
      </c>
      <c r="CB31" s="215">
        <f t="shared" si="491"/>
        <v>-4833.1759760657942</v>
      </c>
      <c r="CN31" s="47">
        <f t="shared" si="24"/>
        <v>1285.53</v>
      </c>
      <c r="CO31" s="47">
        <f t="shared" si="25"/>
        <v>656.596</v>
      </c>
      <c r="CQ31" s="47">
        <f t="shared" si="26"/>
        <v>1083.1912863730324</v>
      </c>
    </row>
    <row r="32" spans="1:95" ht="15" customHeight="1" thickBot="1" x14ac:dyDescent="0.4">
      <c r="A32" s="46">
        <v>22</v>
      </c>
      <c r="B32" s="49">
        <v>661.83</v>
      </c>
      <c r="C32" s="47">
        <f t="shared" si="421"/>
        <v>647.58545454545458</v>
      </c>
      <c r="D32" s="163">
        <f t="shared" si="422"/>
        <v>14246.880000000001</v>
      </c>
      <c r="E32" s="49">
        <v>330067.38548387098</v>
      </c>
      <c r="F32" s="50">
        <f t="shared" si="456"/>
        <v>339490.05151026393</v>
      </c>
      <c r="G32" s="163">
        <f t="shared" si="457"/>
        <v>7468781.1332258061</v>
      </c>
      <c r="H32" s="168"/>
      <c r="I32" s="49">
        <v>42591.588817204298</v>
      </c>
      <c r="J32" s="50">
        <f t="shared" si="458"/>
        <v>44442.707062561101</v>
      </c>
      <c r="K32" s="163">
        <f t="shared" si="459"/>
        <v>977739.55537634424</v>
      </c>
      <c r="L32" s="50">
        <f t="shared" si="460"/>
        <v>21295.794408602149</v>
      </c>
      <c r="M32" s="50">
        <f t="shared" si="461"/>
        <v>22221.353531280551</v>
      </c>
      <c r="N32" s="50">
        <f t="shared" si="462"/>
        <v>488869.77768817212</v>
      </c>
      <c r="O32" s="49">
        <v>7302.5309677419355</v>
      </c>
      <c r="P32" s="50">
        <f t="shared" si="463"/>
        <v>4911.9599657869021</v>
      </c>
      <c r="Q32" s="163">
        <f t="shared" si="464"/>
        <v>108063.11924731184</v>
      </c>
      <c r="R32" s="50">
        <f t="shared" si="465"/>
        <v>3651.2654838709677</v>
      </c>
      <c r="S32" s="50">
        <f t="shared" si="466"/>
        <v>2455.9799828934511</v>
      </c>
      <c r="T32" s="50">
        <f t="shared" si="467"/>
        <v>54031.559623655921</v>
      </c>
      <c r="U32" s="173"/>
      <c r="V32" s="49">
        <v>179</v>
      </c>
      <c r="W32" s="47">
        <f t="shared" si="468"/>
        <v>180.35554545454545</v>
      </c>
      <c r="X32" s="163">
        <f t="shared" si="469"/>
        <v>3967.8220000000001</v>
      </c>
      <c r="Y32" s="117"/>
      <c r="Z32" s="118"/>
      <c r="AA32" s="119"/>
      <c r="AB32" s="120"/>
      <c r="AC32" s="49">
        <v>293.94</v>
      </c>
      <c r="AD32" s="50">
        <f t="shared" si="492"/>
        <v>301.59181818181821</v>
      </c>
      <c r="AE32" s="163">
        <f t="shared" si="493"/>
        <v>6635.02</v>
      </c>
      <c r="AF32" s="49">
        <v>163320</v>
      </c>
      <c r="AG32" s="50">
        <f t="shared" si="472"/>
        <v>163415</v>
      </c>
      <c r="AH32" s="51">
        <f t="shared" si="473"/>
        <v>3595130</v>
      </c>
      <c r="AI32" s="50">
        <f t="shared" si="474"/>
        <v>31145.124</v>
      </c>
      <c r="AJ32" s="50">
        <f t="shared" si="475"/>
        <v>31163.2405</v>
      </c>
      <c r="AK32" s="50">
        <f t="shared" si="476"/>
        <v>685591.29100000008</v>
      </c>
      <c r="AL32" s="17"/>
      <c r="AM32" s="49">
        <v>100.21</v>
      </c>
      <c r="AN32" s="47">
        <f t="shared" si="444"/>
        <v>111.98090909090909</v>
      </c>
      <c r="AO32" s="163">
        <f t="shared" si="445"/>
        <v>2463.58</v>
      </c>
      <c r="AP32" s="49">
        <v>144424.08354838711</v>
      </c>
      <c r="AQ32" s="50">
        <f t="shared" si="477"/>
        <v>146344.39761485823</v>
      </c>
      <c r="AR32" s="51">
        <f t="shared" si="478"/>
        <v>3219576.7475268813</v>
      </c>
      <c r="AS32" s="17"/>
      <c r="AT32" s="47">
        <f>borrador!G30/6.289</f>
        <v>711.64891079662914</v>
      </c>
      <c r="AU32" s="47">
        <f t="shared" si="479"/>
        <v>717.58185287442723</v>
      </c>
      <c r="AV32" s="51">
        <f t="shared" si="480"/>
        <v>15786.800763237399</v>
      </c>
      <c r="AW32" s="2"/>
      <c r="AX32" s="51">
        <f>borrador!H30/6.289</f>
        <v>383.24375894418824</v>
      </c>
      <c r="AY32" s="51">
        <f t="shared" si="481"/>
        <v>387.23073476054873</v>
      </c>
      <c r="AZ32" s="51">
        <f t="shared" si="482"/>
        <v>8519.0761647320724</v>
      </c>
      <c r="BA32" s="2"/>
      <c r="BB32" s="47">
        <f>borrador!E30/6.289</f>
        <v>10.241691842900302</v>
      </c>
      <c r="BC32" s="47">
        <f t="shared" si="483"/>
        <v>10.822937596669512</v>
      </c>
      <c r="BD32" s="48">
        <f t="shared" si="484"/>
        <v>238.10462712672924</v>
      </c>
      <c r="BE32" s="49">
        <f>borrador!F30*0.283*100</f>
        <v>235.45599999999999</v>
      </c>
      <c r="BF32" s="50">
        <f t="shared" si="485"/>
        <v>238.16765454545455</v>
      </c>
      <c r="BG32" s="237">
        <f t="shared" si="486"/>
        <v>5239.6884</v>
      </c>
      <c r="BI32" s="199" t="s">
        <v>7</v>
      </c>
      <c r="BJ32" s="81">
        <v>9257</v>
      </c>
      <c r="BK32" s="21">
        <v>10030.647453244723</v>
      </c>
      <c r="BL32" s="92">
        <f t="shared" si="487"/>
        <v>-773.64745324472278</v>
      </c>
      <c r="BM32" s="254">
        <v>3369.9969999999998</v>
      </c>
      <c r="BN32" s="21">
        <v>4980.4230613322788</v>
      </c>
      <c r="BO32" s="82">
        <f t="shared" si="488"/>
        <v>-1610.426061332279</v>
      </c>
      <c r="BP32" s="197"/>
      <c r="BQ32" s="254">
        <v>909.17</v>
      </c>
      <c r="BR32" s="21">
        <v>1693.1915254073704</v>
      </c>
      <c r="BS32" s="220">
        <f t="shared" si="489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490"/>
        <v>-802.61775792909475</v>
      </c>
      <c r="BY32" s="207"/>
      <c r="BZ32" s="83">
        <v>7868</v>
      </c>
      <c r="CA32" s="109">
        <v>12456.896493386255</v>
      </c>
      <c r="CB32" s="215">
        <f t="shared" si="491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1234.98</v>
      </c>
      <c r="CO32" s="47">
        <f t="shared" si="25"/>
        <v>645.11400000000003</v>
      </c>
      <c r="CQ32" s="47">
        <f t="shared" si="26"/>
        <v>1094.8926697408174</v>
      </c>
    </row>
    <row r="33" spans="1:95" ht="15" customHeight="1" thickBot="1" x14ac:dyDescent="0.4">
      <c r="A33" s="46">
        <v>23</v>
      </c>
      <c r="B33" s="49">
        <v>636.14</v>
      </c>
      <c r="C33" s="47">
        <f t="shared" ref="C33" si="494">IF(ISBLANK(B33),"",D33/$A33)</f>
        <v>647.08782608695651</v>
      </c>
      <c r="D33" s="163">
        <f t="shared" ref="D33" si="495">B33+D32</f>
        <v>14883.02</v>
      </c>
      <c r="E33" s="49">
        <v>331552.89408602146</v>
      </c>
      <c r="F33" s="50">
        <f t="shared" ref="F33:F34" si="496">IF(ISBLANK(E33),"",G33/$A33)</f>
        <v>339144.95770920994</v>
      </c>
      <c r="G33" s="163">
        <f t="shared" ref="G33:G34" si="497">E33+G32</f>
        <v>7800334.027311828</v>
      </c>
      <c r="H33" s="173"/>
      <c r="I33" s="49">
        <v>43561.354516129031</v>
      </c>
      <c r="J33" s="50">
        <f t="shared" ref="J33:J34" si="498">IF(ISBLANK(I33),"",K33/$A33)</f>
        <v>44404.387386629271</v>
      </c>
      <c r="K33" s="163">
        <f t="shared" ref="K33:K34" si="499">I33+K32</f>
        <v>1021300.9098924733</v>
      </c>
      <c r="L33" s="50">
        <f t="shared" ref="L33:L34" si="500">IF(ISBLANK(I33),"",I33*0.5)</f>
        <v>21780.677258064516</v>
      </c>
      <c r="M33" s="50">
        <f t="shared" ref="M33:M34" si="501">IFERROR(J33*0.5,"")</f>
        <v>22202.193693314635</v>
      </c>
      <c r="N33" s="50">
        <f t="shared" ref="N33:N34" si="502">K33*0.5</f>
        <v>510650.45494623663</v>
      </c>
      <c r="O33" s="49">
        <v>4448.0911827956988</v>
      </c>
      <c r="P33" s="50">
        <f t="shared" ref="P33:P34" si="503">IF(ISBLANK(O33),"",Q33/$A33)</f>
        <v>4891.7917578307624</v>
      </c>
      <c r="Q33" s="163">
        <f t="shared" ref="Q33:Q34" si="504">O33+Q32</f>
        <v>112511.21043010755</v>
      </c>
      <c r="R33" s="50">
        <f t="shared" ref="R33:R34" si="505">IF(ISBLANK(O33),"",O33*0.5)</f>
        <v>2224.0455913978494</v>
      </c>
      <c r="S33" s="50">
        <f t="shared" ref="S33:S34" si="506">IFERROR(P33*0.5,"")</f>
        <v>2445.8958789153812</v>
      </c>
      <c r="T33" s="50">
        <f t="shared" ref="T33:T34" si="507">Q33*0.5</f>
        <v>56255.605215053773</v>
      </c>
      <c r="U33" s="173"/>
      <c r="V33" s="49">
        <v>179.1</v>
      </c>
      <c r="W33" s="47">
        <f t="shared" ref="W33" si="508">IF(ISBLANK(V33),"",X33/$A33)</f>
        <v>180.30095652173915</v>
      </c>
      <c r="X33" s="163">
        <f t="shared" ref="X33" si="509">V33+X32</f>
        <v>4146.9220000000005</v>
      </c>
      <c r="Y33" s="117"/>
      <c r="Z33" s="118"/>
      <c r="AA33" s="119"/>
      <c r="AB33" s="120"/>
      <c r="AC33" s="49">
        <v>297.23</v>
      </c>
      <c r="AD33" s="50">
        <f t="shared" ref="AD33" si="510">IF(ISBLANK(AC33),"",AE33/$A33)</f>
        <v>301.4021739130435</v>
      </c>
      <c r="AE33" s="163">
        <f t="shared" ref="AE33" si="511">AC33+AE32</f>
        <v>6932.25</v>
      </c>
      <c r="AF33" s="49">
        <v>169746</v>
      </c>
      <c r="AG33" s="50">
        <f t="shared" ref="AG33" si="512">IF(ISBLANK(AF33),"",AH33/$A33)</f>
        <v>163690.26086956522</v>
      </c>
      <c r="AH33" s="51">
        <f t="shared" ref="AH33" si="513">AF33+AH32</f>
        <v>3764876</v>
      </c>
      <c r="AI33" s="50">
        <f t="shared" ref="AI33" si="514">IF(AF33*0.1907=0,"",AF33*0.1907)</f>
        <v>32370.5622</v>
      </c>
      <c r="AJ33" s="50">
        <f t="shared" ref="AJ33" si="515">IFERROR(AG33*0.1907,"")</f>
        <v>31215.732747826089</v>
      </c>
      <c r="AK33" s="50">
        <f t="shared" ref="AK33" si="516">AH33*0.1907</f>
        <v>717961.85320000001</v>
      </c>
      <c r="AL33" s="17"/>
      <c r="AM33" s="49">
        <v>111.91</v>
      </c>
      <c r="AN33" s="47">
        <f t="shared" ref="AN33" si="517">IF(ISBLANK(AM33),"",AO33/$A33)</f>
        <v>111.97782608695651</v>
      </c>
      <c r="AO33" s="163">
        <f t="shared" ref="AO33" si="518">AM33+AO32</f>
        <v>2575.4899999999998</v>
      </c>
      <c r="AP33" s="49">
        <v>142715.0147311828</v>
      </c>
      <c r="AQ33" s="50">
        <f t="shared" ref="AQ33" si="519">IF(ISBLANK(AP33),"",AR33/$A33)</f>
        <v>146186.59835904627</v>
      </c>
      <c r="AR33" s="51">
        <f t="shared" ref="AR33" si="520">AP33+AR32</f>
        <v>3362291.762258064</v>
      </c>
      <c r="AS33" s="17"/>
      <c r="AT33" s="47">
        <f>borrador!G31/6.289</f>
        <v>711.91763396406429</v>
      </c>
      <c r="AU33" s="47">
        <f t="shared" ref="AU33" si="521">IF(ISBLANK(AT33),"",AV33/$A33)</f>
        <v>717.33558248702025</v>
      </c>
      <c r="AV33" s="51">
        <f t="shared" ref="AV33" si="522">AT33+AV32</f>
        <v>16498.718397201465</v>
      </c>
      <c r="AW33" s="2"/>
      <c r="AX33" s="51">
        <f>borrador!H31/6.289</f>
        <v>371.34361583717606</v>
      </c>
      <c r="AY33" s="51">
        <f t="shared" ref="AY33" si="523">IF(ISBLANK(AX33),"",AZ33/$A33)</f>
        <v>386.53999045953259</v>
      </c>
      <c r="AZ33" s="51">
        <f t="shared" ref="AZ33" si="524">AX33+AZ32</f>
        <v>8890.4197805692493</v>
      </c>
      <c r="BA33" s="2"/>
      <c r="BB33" s="47">
        <f>borrador!E31/6.289</f>
        <v>10.027031324534903</v>
      </c>
      <c r="BC33" s="47">
        <f t="shared" ref="BC33" si="525">IF(ISBLANK(BB33),"",BD33/$A33)</f>
        <v>10.78833297614192</v>
      </c>
      <c r="BD33" s="48">
        <f t="shared" ref="BD33" si="526">BB33+BD32</f>
        <v>248.13165845126414</v>
      </c>
      <c r="BE33" s="49">
        <f>borrador!F31*0.283*100</f>
        <v>234.69189999999998</v>
      </c>
      <c r="BF33" s="50">
        <f t="shared" ref="BF33" si="527">IF(ISBLANK(BE33),"",BG33/A33)</f>
        <v>238.01653478260869</v>
      </c>
      <c r="BG33" s="237">
        <f t="shared" ref="BG33" si="528">BE33+BG32</f>
        <v>5474.3802999999998</v>
      </c>
      <c r="BI33" s="199" t="s">
        <v>8</v>
      </c>
      <c r="BJ33" s="81">
        <v>8977.5299999999988</v>
      </c>
      <c r="BK33" s="21">
        <v>9972.3536653604879</v>
      </c>
      <c r="BL33" s="92">
        <f t="shared" si="487"/>
        <v>-994.82366536048903</v>
      </c>
      <c r="BM33" s="254">
        <v>4679.8609999999999</v>
      </c>
      <c r="BN33" s="21">
        <v>4992.321976957579</v>
      </c>
      <c r="BO33" s="82">
        <f t="shared" si="488"/>
        <v>-312.46097695757908</v>
      </c>
      <c r="BP33" s="197"/>
      <c r="BQ33" s="254">
        <v>834.04312419354801</v>
      </c>
      <c r="BR33" s="21">
        <v>1971.3672978400978</v>
      </c>
      <c r="BS33" s="220">
        <f t="shared" si="489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490"/>
        <v>-910.91331534656842</v>
      </c>
      <c r="BY33" s="207"/>
      <c r="BZ33" s="83">
        <v>7468.5398000000005</v>
      </c>
      <c r="CA33" s="107">
        <v>14101.986661586783</v>
      </c>
      <c r="CB33" s="215">
        <f t="shared" si="491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1224.3800000000001</v>
      </c>
      <c r="CO33" s="47">
        <f t="shared" si="25"/>
        <v>648.46199999999999</v>
      </c>
      <c r="CQ33" s="47">
        <f t="shared" si="26"/>
        <v>1083.2612498012404</v>
      </c>
    </row>
    <row r="34" spans="1:95" ht="15" customHeight="1" thickBot="1" x14ac:dyDescent="0.4">
      <c r="A34" s="46">
        <v>24</v>
      </c>
      <c r="B34" s="49">
        <v>692.81</v>
      </c>
      <c r="C34" s="47">
        <f t="shared" ref="C34" si="529">IF(ISBLANK(B34),"",D34/$A34)</f>
        <v>648.9929166666667</v>
      </c>
      <c r="D34" s="163">
        <f t="shared" ref="D34" si="530">B34+D33</f>
        <v>15575.83</v>
      </c>
      <c r="E34" s="49">
        <v>328670.32258064515</v>
      </c>
      <c r="F34" s="50">
        <f t="shared" si="496"/>
        <v>338708.51457885304</v>
      </c>
      <c r="G34" s="163">
        <f t="shared" si="497"/>
        <v>8129004.3498924728</v>
      </c>
      <c r="H34" s="173"/>
      <c r="I34" s="49">
        <v>43434.90376344086</v>
      </c>
      <c r="J34" s="50">
        <f t="shared" si="498"/>
        <v>44363.992235663085</v>
      </c>
      <c r="K34" s="163">
        <f t="shared" si="499"/>
        <v>1064735.813655914</v>
      </c>
      <c r="L34" s="50">
        <f t="shared" si="500"/>
        <v>21717.45188172043</v>
      </c>
      <c r="M34" s="50">
        <f t="shared" si="501"/>
        <v>22181.996117831543</v>
      </c>
      <c r="N34" s="50">
        <f t="shared" si="502"/>
        <v>532367.90682795702</v>
      </c>
      <c r="O34" s="49">
        <v>1988.81</v>
      </c>
      <c r="P34" s="50">
        <f t="shared" si="503"/>
        <v>4770.834184587814</v>
      </c>
      <c r="Q34" s="163">
        <f t="shared" si="504"/>
        <v>114500.02043010754</v>
      </c>
      <c r="R34" s="50">
        <f t="shared" si="505"/>
        <v>994.40499999999997</v>
      </c>
      <c r="S34" s="50">
        <f t="shared" si="506"/>
        <v>2385.417092293907</v>
      </c>
      <c r="T34" s="50">
        <f t="shared" si="507"/>
        <v>57250.010215053771</v>
      </c>
      <c r="U34" s="173"/>
      <c r="V34" s="49">
        <v>179.9</v>
      </c>
      <c r="W34" s="47">
        <f t="shared" ref="W34" si="531">IF(ISBLANK(V34),"",X34/$A34)</f>
        <v>180.28425000000001</v>
      </c>
      <c r="X34" s="163">
        <f t="shared" ref="X34" si="532">V34+X33</f>
        <v>4326.8220000000001</v>
      </c>
      <c r="Y34" s="117"/>
      <c r="Z34" s="118"/>
      <c r="AA34" s="119"/>
      <c r="AB34" s="120"/>
      <c r="AC34" s="49">
        <v>307.95999999999998</v>
      </c>
      <c r="AD34" s="50">
        <f t="shared" ref="AD34" si="533">IF(ISBLANK(AC34),"",AE34/$A34)</f>
        <v>301.67541666666665</v>
      </c>
      <c r="AE34" s="163">
        <f t="shared" ref="AE34" si="534">AC34+AE33</f>
        <v>7240.21</v>
      </c>
      <c r="AF34" s="49">
        <v>165920</v>
      </c>
      <c r="AG34" s="50">
        <f t="shared" ref="AG34" si="535">IF(ISBLANK(AF34),"",AH34/$A34)</f>
        <v>163783.16666666666</v>
      </c>
      <c r="AH34" s="51">
        <f t="shared" ref="AH34" si="536">AF34+AH33</f>
        <v>3930796</v>
      </c>
      <c r="AI34" s="50">
        <f t="shared" ref="AI34" si="537">IF(AF34*0.1907=0,"",AF34*0.1907)</f>
        <v>31640.944000000003</v>
      </c>
      <c r="AJ34" s="50">
        <f t="shared" ref="AJ34" si="538">IFERROR(AG34*0.1907,"")</f>
        <v>31233.449883333335</v>
      </c>
      <c r="AK34" s="50">
        <f t="shared" ref="AK34" si="539">AH34*0.1907</f>
        <v>749602.79720000003</v>
      </c>
      <c r="AL34" s="17"/>
      <c r="AM34" s="49">
        <v>111.6</v>
      </c>
      <c r="AN34" s="47">
        <f t="shared" ref="AN34" si="540">IF(ISBLANK(AM34),"",AO34/$A34)</f>
        <v>111.96208333333333</v>
      </c>
      <c r="AO34" s="163">
        <f t="shared" ref="AO34" si="541">AM34+AO33</f>
        <v>2687.0899999999997</v>
      </c>
      <c r="AP34" s="49">
        <v>150183.86741935485</v>
      </c>
      <c r="AQ34" s="50">
        <f t="shared" ref="AQ34" si="542">IF(ISBLANK(AP34),"",AR34/$A34)</f>
        <v>146353.15123655912</v>
      </c>
      <c r="AR34" s="51">
        <f t="shared" ref="AR34" si="543">AP34+AR33</f>
        <v>3512475.6296774186</v>
      </c>
      <c r="AS34" s="17"/>
      <c r="AT34" s="47">
        <f>borrador!G32/6.289</f>
        <v>712.87009063444111</v>
      </c>
      <c r="AU34" s="47">
        <f t="shared" ref="AU34" si="544">IF(ISBLANK(AT34),"",AV34/$A34)</f>
        <v>717.14952032649614</v>
      </c>
      <c r="AV34" s="51">
        <f t="shared" ref="AV34" si="545">AT34+AV33</f>
        <v>17211.588487835907</v>
      </c>
      <c r="AW34" s="2"/>
      <c r="AX34" s="51">
        <f>borrador!H32/6.289</f>
        <v>375.4396565431706</v>
      </c>
      <c r="AY34" s="51">
        <f t="shared" ref="AY34" si="546">IF(ISBLANK(AX34),"",AZ34/$A34)</f>
        <v>386.07747654635085</v>
      </c>
      <c r="AZ34" s="51">
        <f t="shared" ref="AZ34" si="547">AX34+AZ33</f>
        <v>9265.85943711242</v>
      </c>
      <c r="BA34" s="2"/>
      <c r="BB34" s="47">
        <f>borrador!E32/6.289</f>
        <v>13.460009540467485</v>
      </c>
      <c r="BC34" s="47">
        <f t="shared" ref="BC34" si="548">IF(ISBLANK(BB34),"",BD34/$A34)</f>
        <v>10.899652832988819</v>
      </c>
      <c r="BD34" s="48">
        <f t="shared" ref="BD34" si="549">BB34+BD33</f>
        <v>261.59166799173164</v>
      </c>
      <c r="BE34" s="49">
        <f>borrador!F32*0.283*100</f>
        <v>234.40889999999993</v>
      </c>
      <c r="BF34" s="50">
        <f t="shared" ref="BF34" si="550">IF(ISBLANK(BE34),"",BG34/A34)</f>
        <v>237.86621666666667</v>
      </c>
      <c r="BG34" s="237">
        <f t="shared" ref="BG34" si="551">BE34+BG33</f>
        <v>5708.7892000000002</v>
      </c>
      <c r="BI34" s="199" t="s">
        <v>9</v>
      </c>
      <c r="BJ34" s="81">
        <v>9122.1899999999987</v>
      </c>
      <c r="BK34" s="21">
        <v>10559.38129531788</v>
      </c>
      <c r="BL34" s="92">
        <f t="shared" si="487"/>
        <v>-1437.1912953178817</v>
      </c>
      <c r="BM34" s="254">
        <v>4645.9750000000004</v>
      </c>
      <c r="BN34" s="21">
        <v>5444.6415661926649</v>
      </c>
      <c r="BO34" s="82">
        <f t="shared" si="488"/>
        <v>-798.6665661926645</v>
      </c>
      <c r="BP34" s="197"/>
      <c r="BQ34" s="254">
        <v>810.53499999999997</v>
      </c>
      <c r="BR34" s="21">
        <v>1965.1262146158649</v>
      </c>
      <c r="BS34" s="220">
        <f t="shared" si="489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490"/>
        <v>-925.82655047140929</v>
      </c>
      <c r="BY34" s="207"/>
      <c r="BZ34" s="83">
        <v>7626.2873494691385</v>
      </c>
      <c r="CA34" s="107">
        <v>14314.411886949427</v>
      </c>
      <c r="CB34" s="215">
        <f t="shared" si="491"/>
        <v>-6688.1245374802884</v>
      </c>
      <c r="CN34" s="47">
        <f t="shared" si="24"/>
        <v>1292.2699999999998</v>
      </c>
      <c r="CO34" s="47">
        <f t="shared" si="25"/>
        <v>646.76300000000003</v>
      </c>
      <c r="CQ34" s="47">
        <f t="shared" si="26"/>
        <v>1088.3097471776118</v>
      </c>
    </row>
    <row r="35" spans="1:95" ht="15" customHeight="1" thickBot="1" x14ac:dyDescent="0.4">
      <c r="A35" s="46">
        <v>25</v>
      </c>
      <c r="B35" s="49">
        <v>692.63</v>
      </c>
      <c r="C35" s="47">
        <f t="shared" ref="C35" si="552">IF(ISBLANK(B35),"",D35/$A35)</f>
        <v>650.73839999999996</v>
      </c>
      <c r="D35" s="163">
        <f t="shared" ref="D35" si="553">B35+D34</f>
        <v>16268.46</v>
      </c>
      <c r="E35" s="49">
        <v>325572.75430107524</v>
      </c>
      <c r="F35" s="50">
        <f t="shared" ref="F35" si="554">IF(ISBLANK(E35),"",G35/$A35)</f>
        <v>338183.08416774194</v>
      </c>
      <c r="G35" s="163">
        <f t="shared" ref="G35" si="555">E35+G34</f>
        <v>8454577.1041935477</v>
      </c>
      <c r="H35" s="173"/>
      <c r="I35" s="49">
        <v>42956.994301075269</v>
      </c>
      <c r="J35" s="50">
        <f t="shared" ref="J35" si="556">IF(ISBLANK(I35),"",K35/$A35)</f>
        <v>44307.712318279577</v>
      </c>
      <c r="K35" s="163">
        <f t="shared" ref="K35" si="557">I35+K34</f>
        <v>1107692.8079569894</v>
      </c>
      <c r="L35" s="50">
        <f t="shared" ref="L35" si="558">IF(ISBLANK(I35),"",I35*0.5)</f>
        <v>21478.497150537634</v>
      </c>
      <c r="M35" s="50">
        <f t="shared" ref="M35" si="559">IFERROR(J35*0.5,"")</f>
        <v>22153.856159139788</v>
      </c>
      <c r="N35" s="50">
        <f t="shared" ref="N35" si="560">K35*0.5</f>
        <v>553846.40397849469</v>
      </c>
      <c r="O35" s="49">
        <v>1723.8212903225806</v>
      </c>
      <c r="P35" s="50">
        <f t="shared" ref="P35" si="561">IF(ISBLANK(O35),"",Q35/$A35)</f>
        <v>4648.9536688172047</v>
      </c>
      <c r="Q35" s="163">
        <f t="shared" ref="Q35" si="562">O35+Q34</f>
        <v>116223.84172043012</v>
      </c>
      <c r="R35" s="50">
        <f t="shared" ref="R35" si="563">IF(ISBLANK(O35),"",O35*0.5)</f>
        <v>861.91064516129029</v>
      </c>
      <c r="S35" s="50">
        <f t="shared" ref="S35" si="564">IFERROR(P35*0.5,"")</f>
        <v>2324.4768344086024</v>
      </c>
      <c r="T35" s="50">
        <f t="shared" ref="T35" si="565">Q35*0.5</f>
        <v>58111.920860215061</v>
      </c>
      <c r="U35" s="173"/>
      <c r="V35" s="49">
        <v>179.8</v>
      </c>
      <c r="W35" s="47">
        <f t="shared" ref="W35" si="566">IF(ISBLANK(V35),"",X35/$A35)</f>
        <v>180.26488000000001</v>
      </c>
      <c r="X35" s="163">
        <f t="shared" ref="X35" si="567">V35+X34</f>
        <v>4506.6220000000003</v>
      </c>
      <c r="Y35" s="117"/>
      <c r="Z35" s="118"/>
      <c r="AA35" s="119"/>
      <c r="AB35" s="120"/>
      <c r="AC35" s="49">
        <v>308.97000000000003</v>
      </c>
      <c r="AD35" s="50">
        <f t="shared" ref="AD35" si="568">IF(ISBLANK(AC35),"",AE35/$A35)</f>
        <v>301.96719999999999</v>
      </c>
      <c r="AE35" s="163">
        <f t="shared" ref="AE35" si="569">AC35+AE34</f>
        <v>7549.18</v>
      </c>
      <c r="AF35" s="49">
        <v>165002</v>
      </c>
      <c r="AG35" s="50">
        <f t="shared" ref="AG35" si="570">IF(ISBLANK(AF35),"",AH35/$A35)</f>
        <v>163831.92000000001</v>
      </c>
      <c r="AH35" s="51">
        <f t="shared" ref="AH35" si="571">AF35+AH34</f>
        <v>4095798</v>
      </c>
      <c r="AI35" s="50">
        <f t="shared" ref="AI35" si="572">IF(AF35*0.1907=0,"",AF35*0.1907)</f>
        <v>31465.881400000002</v>
      </c>
      <c r="AJ35" s="50">
        <f t="shared" ref="AJ35" si="573">IFERROR(AG35*0.1907,"")</f>
        <v>31242.747144000004</v>
      </c>
      <c r="AK35" s="50">
        <f t="shared" ref="AK35" si="574">AH35*0.1907</f>
        <v>781068.67859999998</v>
      </c>
      <c r="AL35" s="17"/>
      <c r="AM35" s="49">
        <v>114.95</v>
      </c>
      <c r="AN35" s="47">
        <f t="shared" ref="AN35" si="575">IF(ISBLANK(AM35),"",AO35/$A35)</f>
        <v>112.08159999999998</v>
      </c>
      <c r="AO35" s="163">
        <f t="shared" ref="AO35" si="576">AM35+AO34</f>
        <v>2802.0399999999995</v>
      </c>
      <c r="AP35" s="49">
        <v>146277.42440860215</v>
      </c>
      <c r="AQ35" s="50">
        <f t="shared" ref="AQ35" si="577">IF(ISBLANK(AP35),"",AR35/$A35)</f>
        <v>146350.12216344083</v>
      </c>
      <c r="AR35" s="51">
        <f t="shared" ref="AR35" si="578">AP35+AR34</f>
        <v>3658753.0540860207</v>
      </c>
      <c r="AS35" s="17"/>
      <c r="AT35" s="47">
        <f>borrador!G33/6.289</f>
        <v>712.44235967562417</v>
      </c>
      <c r="AU35" s="47">
        <f t="shared" ref="AU35" si="579">IF(ISBLANK(AT35),"",AV35/$A35)</f>
        <v>716.96123390046125</v>
      </c>
      <c r="AV35" s="51">
        <f t="shared" ref="AV35" si="580">AT35+AV34</f>
        <v>17924.030847511531</v>
      </c>
      <c r="AW35" s="2"/>
      <c r="AX35" s="51">
        <f>borrador!H33/6.289</f>
        <v>382.64111941485135</v>
      </c>
      <c r="AY35" s="51">
        <f t="shared" ref="AY35" si="581">IF(ISBLANK(AX35),"",AZ35/$A35)</f>
        <v>385.94002226109086</v>
      </c>
      <c r="AZ35" s="51">
        <f t="shared" ref="AZ35" si="582">AX35+AZ34</f>
        <v>9648.5005565272713</v>
      </c>
      <c r="BA35" s="2"/>
      <c r="BB35" s="47">
        <f>borrador!E33/6.289</f>
        <v>13.792335824455398</v>
      </c>
      <c r="BC35" s="47">
        <f t="shared" ref="BC35" si="583">IF(ISBLANK(BB35),"",BD35/$A35)</f>
        <v>11.015360152647482</v>
      </c>
      <c r="BD35" s="48">
        <f t="shared" ref="BD35" si="584">BB35+BD34</f>
        <v>275.38400381618703</v>
      </c>
      <c r="BE35" s="49">
        <f>borrador!F33*0.283*100</f>
        <v>234.49379999999996</v>
      </c>
      <c r="BF35" s="50">
        <f t="shared" ref="BF35" si="585">IF(ISBLANK(BE35),"",BG35/A35)</f>
        <v>237.73132000000001</v>
      </c>
      <c r="BG35" s="237">
        <f t="shared" ref="BG35" si="586">BE35+BG34</f>
        <v>5943.2830000000004</v>
      </c>
      <c r="BI35" s="199" t="s">
        <v>22</v>
      </c>
      <c r="BJ35" s="81">
        <v>8604.1274070000018</v>
      </c>
      <c r="BK35" s="21">
        <v>10554.353866119576</v>
      </c>
      <c r="BL35" s="92">
        <f t="shared" si="487"/>
        <v>-1950.2264591195744</v>
      </c>
      <c r="BM35" s="270">
        <v>4361.0186999999996</v>
      </c>
      <c r="BN35" s="21">
        <v>5572.7632000577723</v>
      </c>
      <c r="BO35" s="82">
        <f t="shared" si="488"/>
        <v>-1211.7445000577727</v>
      </c>
      <c r="BP35" s="197"/>
      <c r="BQ35" s="254">
        <v>754.316175053763</v>
      </c>
      <c r="BR35" s="21">
        <v>1835.1057112562673</v>
      </c>
      <c r="BS35" s="220">
        <f t="shared" si="489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490"/>
        <v>-1028.3283624129731</v>
      </c>
      <c r="BY35" s="207"/>
      <c r="BZ35" s="83">
        <v>7234.2440999999981</v>
      </c>
      <c r="CA35" s="107">
        <v>16098.577615919468</v>
      </c>
      <c r="CB35" s="215">
        <f t="shared" si="491"/>
        <v>-8864.3335159194703</v>
      </c>
      <c r="CN35" s="47">
        <f t="shared" si="24"/>
        <v>1296.3500000000001</v>
      </c>
      <c r="CO35" s="47">
        <f t="shared" si="25"/>
        <v>638.57600000000002</v>
      </c>
      <c r="CQ35" s="47">
        <f t="shared" si="26"/>
        <v>1095.0834790904755</v>
      </c>
    </row>
    <row r="36" spans="1:95" ht="15" customHeight="1" thickBot="1" x14ac:dyDescent="0.4">
      <c r="A36" s="46">
        <v>26</v>
      </c>
      <c r="B36" s="49">
        <v>734.12</v>
      </c>
      <c r="C36" s="47">
        <f t="shared" ref="C36" si="587">IF(ISBLANK(B36),"",D36/$A36)</f>
        <v>653.94538461538457</v>
      </c>
      <c r="D36" s="163">
        <f t="shared" ref="D36" si="588">B36+D35</f>
        <v>17002.579999999998</v>
      </c>
      <c r="E36" s="49">
        <v>327039.92634408607</v>
      </c>
      <c r="F36" s="50">
        <f t="shared" ref="F36" si="589">IF(ISBLANK(E36),"",G36/$A36)</f>
        <v>337754.50117452437</v>
      </c>
      <c r="G36" s="163">
        <f t="shared" ref="G36" si="590">E36+G35</f>
        <v>8781617.0305376332</v>
      </c>
      <c r="H36" s="173"/>
      <c r="I36" s="49">
        <v>43466.516451612901</v>
      </c>
      <c r="J36" s="50">
        <f t="shared" ref="J36" si="591">IF(ISBLANK(I36),"",K36/$A36)</f>
        <v>44275.358631100084</v>
      </c>
      <c r="K36" s="163">
        <f t="shared" ref="K36" si="592">I36+K35</f>
        <v>1151159.3244086022</v>
      </c>
      <c r="L36" s="50">
        <f t="shared" ref="L36" si="593">IF(ISBLANK(I36),"",I36*0.5)</f>
        <v>21733.25822580645</v>
      </c>
      <c r="M36" s="50">
        <f t="shared" ref="M36" si="594">IFERROR(J36*0.5,"")</f>
        <v>22137.679315550042</v>
      </c>
      <c r="N36" s="50">
        <f t="shared" ref="N36" si="595">K36*0.5</f>
        <v>575579.6622043011</v>
      </c>
      <c r="O36" s="49">
        <v>2363.5133333333333</v>
      </c>
      <c r="P36" s="50">
        <f t="shared" ref="P36" si="596">IF(ISBLANK(O36),"",Q36/$A36)</f>
        <v>4561.0521174524411</v>
      </c>
      <c r="Q36" s="163">
        <f t="shared" ref="Q36" si="597">O36+Q35</f>
        <v>118587.35505376346</v>
      </c>
      <c r="R36" s="50">
        <f t="shared" ref="R36" si="598">IF(ISBLANK(O36),"",O36*0.5)</f>
        <v>1181.7566666666667</v>
      </c>
      <c r="S36" s="50">
        <f t="shared" ref="S36" si="599">IFERROR(P36*0.5,"")</f>
        <v>2280.5260587262205</v>
      </c>
      <c r="T36" s="50">
        <f t="shared" ref="T36" si="600">Q36*0.5</f>
        <v>59293.677526881729</v>
      </c>
      <c r="U36" s="173"/>
      <c r="V36" s="49">
        <v>179</v>
      </c>
      <c r="W36" s="47">
        <f t="shared" ref="W36" si="601">IF(ISBLANK(V36),"",X36/$A36)</f>
        <v>180.21623076923078</v>
      </c>
      <c r="X36" s="163">
        <f t="shared" ref="X36" si="602">V36+X35</f>
        <v>4685.6220000000003</v>
      </c>
      <c r="Y36" s="117"/>
      <c r="Z36" s="118"/>
      <c r="AA36" s="119"/>
      <c r="AB36" s="120"/>
      <c r="AC36" s="49">
        <v>320.74</v>
      </c>
      <c r="AD36" s="50">
        <f t="shared" ref="AD36" si="603">IF(ISBLANK(AC36),"",AE36/$A36)</f>
        <v>302.68923076923079</v>
      </c>
      <c r="AE36" s="163">
        <f t="shared" ref="AE36" si="604">AC36+AE35</f>
        <v>7869.92</v>
      </c>
      <c r="AF36" s="49">
        <v>169821</v>
      </c>
      <c r="AG36" s="50">
        <f t="shared" ref="AG36" si="605">IF(ISBLANK(AF36),"",AH36/$A36)</f>
        <v>164062.26923076922</v>
      </c>
      <c r="AH36" s="51">
        <f t="shared" ref="AH36" si="606">AF36+AH35</f>
        <v>4265619</v>
      </c>
      <c r="AI36" s="50">
        <f t="shared" ref="AI36" si="607">IF(AF36*0.1907=0,"",AF36*0.1907)</f>
        <v>32384.864700000002</v>
      </c>
      <c r="AJ36" s="50">
        <f t="shared" ref="AJ36" si="608">IFERROR(AG36*0.1907,"")</f>
        <v>31286.674742307692</v>
      </c>
      <c r="AK36" s="50">
        <f t="shared" ref="AK36" si="609">AH36*0.1907</f>
        <v>813453.54330000002</v>
      </c>
      <c r="AL36" s="17"/>
      <c r="AM36" s="49">
        <v>126.66</v>
      </c>
      <c r="AN36" s="47">
        <f t="shared" ref="AN36" si="610">IF(ISBLANK(AM36),"",AO36/$A36)</f>
        <v>112.64230769230767</v>
      </c>
      <c r="AO36" s="163">
        <f t="shared" ref="AO36" si="611">AM36+AO35</f>
        <v>2928.6999999999994</v>
      </c>
      <c r="AP36" s="49">
        <v>136493.56032258066</v>
      </c>
      <c r="AQ36" s="50">
        <f t="shared" ref="AQ36" si="612">IF(ISBLANK(AP36),"",AR36/$A36)</f>
        <v>145971.02363110005</v>
      </c>
      <c r="AR36" s="51">
        <f t="shared" ref="AR36" si="613">AP36+AR35</f>
        <v>3795246.6144086015</v>
      </c>
      <c r="AS36" s="17"/>
      <c r="AT36" s="47">
        <f>borrador!G34/6.289</f>
        <v>711.48831292733348</v>
      </c>
      <c r="AU36" s="47">
        <f t="shared" ref="AU36" si="614">IF(ISBLANK(AT36),"",AV36/$A36)</f>
        <v>716.75073693995625</v>
      </c>
      <c r="AV36" s="51">
        <f t="shared" ref="AV36" si="615">AT36+AV35</f>
        <v>18635.519160438864</v>
      </c>
      <c r="AW36" s="2"/>
      <c r="AX36" s="51">
        <f>borrador!H34/6.289</f>
        <v>383.0879313086341</v>
      </c>
      <c r="AY36" s="51">
        <f t="shared" ref="AY36" si="616">IF(ISBLANK(AX36),"",AZ36/$A36)</f>
        <v>385.83032645522712</v>
      </c>
      <c r="AZ36" s="51">
        <f t="shared" ref="AZ36" si="617">AX36+AZ35</f>
        <v>10031.588487835905</v>
      </c>
      <c r="BA36" s="2"/>
      <c r="BB36" s="47">
        <f>borrador!E34/6.289</f>
        <v>13.727142629988871</v>
      </c>
      <c r="BC36" s="47">
        <f t="shared" ref="BC36" si="618">IF(ISBLANK(BB36),"",BD36/$A36)</f>
        <v>11.119659478699074</v>
      </c>
      <c r="BD36" s="48">
        <f t="shared" ref="BD36" si="619">BB36+BD35</f>
        <v>289.11114644617589</v>
      </c>
      <c r="BE36" s="49">
        <f>borrador!F34*0.283*100</f>
        <v>234.15419999999995</v>
      </c>
      <c r="BF36" s="50">
        <f t="shared" ref="BF36" si="620">IF(ISBLANK(BE36),"",BG36/A36)</f>
        <v>237.59373846153846</v>
      </c>
      <c r="BG36" s="237">
        <f t="shared" ref="BG36" si="621">BE36+BG35</f>
        <v>6177.4372000000003</v>
      </c>
      <c r="BI36" s="199" t="s">
        <v>23</v>
      </c>
      <c r="BJ36" s="81">
        <v>9009.9000000000015</v>
      </c>
      <c r="BK36" s="21">
        <v>11059.387897326431</v>
      </c>
      <c r="BL36" s="92">
        <f t="shared" si="487"/>
        <v>-2049.4878973264294</v>
      </c>
      <c r="BM36" s="254">
        <v>4556.8670000000002</v>
      </c>
      <c r="BN36" s="21">
        <v>5973.8421106670085</v>
      </c>
      <c r="BO36" s="82">
        <f t="shared" si="488"/>
        <v>-1416.9751106670083</v>
      </c>
      <c r="BP36" s="197"/>
      <c r="BQ36" s="254">
        <v>740.61</v>
      </c>
      <c r="BR36" s="21">
        <v>1830.3720490908759</v>
      </c>
      <c r="BS36" s="220">
        <f t="shared" si="489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490"/>
        <v>-1070.9963184567316</v>
      </c>
      <c r="BY36" s="207"/>
      <c r="BZ36" s="83">
        <v>5672.9896999999983</v>
      </c>
      <c r="CA36" s="107">
        <v>16382.86827351331</v>
      </c>
      <c r="CB36" s="215">
        <f t="shared" si="491"/>
        <v>-10709.878573513311</v>
      </c>
      <c r="CN36" s="47">
        <f t="shared" si="24"/>
        <v>1360.5200000000002</v>
      </c>
      <c r="CO36" s="47">
        <f t="shared" si="25"/>
        <v>635.71799999999996</v>
      </c>
      <c r="CQ36" s="47">
        <f t="shared" si="26"/>
        <v>1094.5762442359676</v>
      </c>
    </row>
    <row r="37" spans="1:95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/>
      <c r="BK37" s="21">
        <v>11101.075707872222</v>
      </c>
      <c r="BL37" s="92">
        <f t="shared" si="487"/>
        <v>-11101.075707872222</v>
      </c>
      <c r="BM37" s="254"/>
      <c r="BN37" s="21">
        <v>6052.2746939036369</v>
      </c>
      <c r="BO37" s="82">
        <f t="shared" si="488"/>
        <v>-6052.2746939036369</v>
      </c>
      <c r="BP37" s="197"/>
      <c r="BQ37" s="254"/>
      <c r="BR37" s="21">
        <v>1767.2672236712367</v>
      </c>
      <c r="BS37" s="220">
        <f t="shared" si="489"/>
        <v>-1767.2672236712367</v>
      </c>
      <c r="BT37" s="5"/>
      <c r="BU37" s="15"/>
      <c r="BV37" s="214"/>
      <c r="BW37" s="107">
        <v>1284.1484877921591</v>
      </c>
      <c r="BX37" s="84">
        <f t="shared" si="490"/>
        <v>-1284.1484877921591</v>
      </c>
      <c r="BY37" s="207"/>
      <c r="BZ37" s="83"/>
      <c r="CA37" s="107">
        <v>16128.697029100895</v>
      </c>
      <c r="CB37" s="215">
        <f t="shared" si="491"/>
        <v>-16128.697029100895</v>
      </c>
      <c r="CN37" s="47">
        <f t="shared" si="24"/>
        <v>0</v>
      </c>
      <c r="CO37" s="47">
        <f t="shared" si="25"/>
        <v>0</v>
      </c>
      <c r="CQ37" s="47">
        <f t="shared" si="26"/>
        <v>0</v>
      </c>
    </row>
    <row r="38" spans="1:95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487"/>
        <v>-10779.263002463777</v>
      </c>
      <c r="BM38" s="254"/>
      <c r="BN38" s="21">
        <v>5872.3145003282016</v>
      </c>
      <c r="BO38" s="82">
        <f t="shared" si="488"/>
        <v>-5872.3145003282016</v>
      </c>
      <c r="BP38" s="197"/>
      <c r="BQ38" s="254"/>
      <c r="BR38" s="21">
        <v>1651.7637108019353</v>
      </c>
      <c r="BS38" s="220">
        <f t="shared" si="489"/>
        <v>-1651.7637108019353</v>
      </c>
      <c r="BT38" s="5"/>
      <c r="BU38" s="15"/>
      <c r="BV38" s="214"/>
      <c r="BW38" s="107">
        <v>1208.7646526683636</v>
      </c>
      <c r="BX38" s="84">
        <f t="shared" si="490"/>
        <v>-1208.7646526683636</v>
      </c>
      <c r="BY38" s="207"/>
      <c r="BZ38" s="83"/>
      <c r="CA38" s="107">
        <v>15277.645896647065</v>
      </c>
      <c r="CB38" s="215">
        <f t="shared" si="491"/>
        <v>-15277.645896647065</v>
      </c>
      <c r="CN38" s="47">
        <f t="shared" si="24"/>
        <v>0</v>
      </c>
      <c r="CO38" s="47">
        <f t="shared" si="25"/>
        <v>0</v>
      </c>
      <c r="CQ38" s="47">
        <f t="shared" si="26"/>
        <v>0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487"/>
        <v>-11157.159529517237</v>
      </c>
      <c r="BM39" s="254"/>
      <c r="BN39" s="21">
        <v>6087.579337493291</v>
      </c>
      <c r="BO39" s="82">
        <f t="shared" si="488"/>
        <v>-6087.579337493291</v>
      </c>
      <c r="BP39" s="197"/>
      <c r="BQ39" s="254"/>
      <c r="BR39" s="21">
        <v>2795.5735691705136</v>
      </c>
      <c r="BS39" s="220">
        <f t="shared" si="489"/>
        <v>-2795.5735691705136</v>
      </c>
      <c r="BT39" s="5"/>
      <c r="BU39" s="15"/>
      <c r="BV39" s="214"/>
      <c r="BW39" s="107">
        <v>1215.1479933416113</v>
      </c>
      <c r="BX39" s="84">
        <f t="shared" si="490"/>
        <v>-1215.1479933416113</v>
      </c>
      <c r="BY39" s="207"/>
      <c r="BZ39" s="83"/>
      <c r="CA39" s="107">
        <v>15450.20609576125</v>
      </c>
      <c r="CB39" s="215">
        <f t="shared" si="491"/>
        <v>-15450.20609576125</v>
      </c>
      <c r="CN39" s="47">
        <f t="shared" si="24"/>
        <v>0</v>
      </c>
      <c r="CO39" s="47">
        <f t="shared" si="25"/>
        <v>0</v>
      </c>
      <c r="CQ39" s="47">
        <f t="shared" si="26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487"/>
        <v>-10743.073388846915</v>
      </c>
      <c r="BM40" s="254"/>
      <c r="BN40" s="21">
        <v>5832.3583361673891</v>
      </c>
      <c r="BO40" s="82">
        <f t="shared" si="488"/>
        <v>-5832.3583361673891</v>
      </c>
      <c r="BP40" s="197"/>
      <c r="BQ40" s="254"/>
      <c r="BR40" s="21">
        <v>2603.1652017662027</v>
      </c>
      <c r="BS40" s="220">
        <f t="shared" si="489"/>
        <v>-2603.1652017662027</v>
      </c>
      <c r="BT40" s="5"/>
      <c r="BU40" s="15"/>
      <c r="BV40" s="214"/>
      <c r="BW40" s="107">
        <v>1153.3893710620828</v>
      </c>
      <c r="BX40" s="84">
        <f t="shared" si="490"/>
        <v>-1153.3893710620828</v>
      </c>
      <c r="BY40" s="207"/>
      <c r="BZ40" s="83"/>
      <c r="CA40" s="107">
        <v>14780.364315283223</v>
      </c>
      <c r="CB40" s="215">
        <f t="shared" si="491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487"/>
        <v>-11004.303480979688</v>
      </c>
      <c r="BM41" s="254"/>
      <c r="BN41" s="21">
        <v>5961.3589319686052</v>
      </c>
      <c r="BO41" s="82">
        <f t="shared" si="488"/>
        <v>-5961.3589319686052</v>
      </c>
      <c r="BP41" s="197"/>
      <c r="BQ41" s="254"/>
      <c r="BR41" s="21">
        <v>2589.4017939279993</v>
      </c>
      <c r="BS41" s="220">
        <f t="shared" si="489"/>
        <v>-2589.4017939279993</v>
      </c>
      <c r="BT41" s="5"/>
      <c r="BU41" s="15"/>
      <c r="BV41" s="214"/>
      <c r="BW41" s="107">
        <v>1164.8762045276405</v>
      </c>
      <c r="BX41" s="84">
        <f t="shared" si="490"/>
        <v>-1164.8762045276405</v>
      </c>
      <c r="BY41" s="207"/>
      <c r="BZ41" s="83"/>
      <c r="CA41" s="107">
        <v>15031.252261225651</v>
      </c>
      <c r="CB41" s="215">
        <f t="shared" si="491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11"/>
      <c r="C42" s="312"/>
      <c r="D42" s="312"/>
      <c r="E42" s="312"/>
      <c r="F42" s="312"/>
      <c r="G42" s="312"/>
      <c r="H42" s="23"/>
      <c r="I42" s="346"/>
      <c r="J42" s="347"/>
      <c r="K42" s="347"/>
      <c r="L42" s="347"/>
      <c r="M42" s="347"/>
      <c r="N42" s="347"/>
      <c r="O42" s="346"/>
      <c r="P42" s="347"/>
      <c r="Q42" s="347"/>
      <c r="R42" s="347"/>
      <c r="S42" s="347"/>
      <c r="T42" s="347"/>
      <c r="U42" s="23"/>
      <c r="V42" s="317"/>
      <c r="W42" s="318"/>
      <c r="X42" s="318"/>
      <c r="Y42" s="23"/>
      <c r="Z42" s="23"/>
      <c r="AA42" s="23"/>
      <c r="AB42" s="23"/>
      <c r="AC42" s="311"/>
      <c r="AD42" s="319"/>
      <c r="AE42" s="319"/>
      <c r="AF42" s="319"/>
      <c r="AG42" s="319"/>
      <c r="AH42" s="319"/>
      <c r="AI42" s="319"/>
      <c r="AJ42" s="319"/>
      <c r="AK42" s="319"/>
      <c r="AL42" s="23"/>
      <c r="AM42" s="311"/>
      <c r="AN42" s="312"/>
      <c r="AO42" s="312"/>
      <c r="AP42" s="312"/>
      <c r="AQ42" s="312"/>
      <c r="AR42" s="312"/>
      <c r="AS42" s="23"/>
      <c r="AT42" s="317"/>
      <c r="AU42" s="318"/>
      <c r="AV42" s="318"/>
      <c r="AW42" s="23"/>
      <c r="AX42" s="317"/>
      <c r="AY42" s="318"/>
      <c r="AZ42" s="318"/>
      <c r="BA42" s="23"/>
      <c r="BB42" s="311"/>
      <c r="BC42" s="312"/>
      <c r="BD42" s="312"/>
      <c r="BE42" s="312"/>
      <c r="BF42" s="312"/>
      <c r="BG42" s="312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12"/>
      <c r="C43" s="312"/>
      <c r="D43" s="312"/>
      <c r="E43" s="312"/>
      <c r="F43" s="312"/>
      <c r="G43" s="312"/>
      <c r="H43" s="23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23"/>
      <c r="V43" s="318"/>
      <c r="W43" s="318"/>
      <c r="X43" s="318"/>
      <c r="Y43" s="23"/>
      <c r="Z43" s="23"/>
      <c r="AA43" s="23"/>
      <c r="AB43" s="23"/>
      <c r="AC43" s="319"/>
      <c r="AD43" s="319"/>
      <c r="AE43" s="319"/>
      <c r="AF43" s="319"/>
      <c r="AG43" s="319"/>
      <c r="AH43" s="319"/>
      <c r="AI43" s="319"/>
      <c r="AJ43" s="319"/>
      <c r="AK43" s="319"/>
      <c r="AL43" s="23"/>
      <c r="AM43" s="312"/>
      <c r="AN43" s="312"/>
      <c r="AO43" s="312"/>
      <c r="AP43" s="312"/>
      <c r="AQ43" s="312"/>
      <c r="AR43" s="312"/>
      <c r="AS43" s="23"/>
      <c r="AT43" s="318"/>
      <c r="AU43" s="318"/>
      <c r="AV43" s="318"/>
      <c r="AW43" s="23"/>
      <c r="AX43" s="318"/>
      <c r="AY43" s="318"/>
      <c r="AZ43" s="318"/>
      <c r="BA43" s="23"/>
      <c r="BB43" s="312"/>
      <c r="BC43" s="312"/>
      <c r="BD43" s="312"/>
      <c r="BE43" s="312"/>
      <c r="BF43" s="312"/>
      <c r="BG43" s="312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12"/>
      <c r="C44" s="312"/>
      <c r="D44" s="312"/>
      <c r="E44" s="312"/>
      <c r="F44" s="312"/>
      <c r="G44" s="312"/>
      <c r="H44" s="23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23"/>
      <c r="V44" s="318"/>
      <c r="W44" s="318"/>
      <c r="X44" s="318"/>
      <c r="Y44" s="23"/>
      <c r="Z44" s="23"/>
      <c r="AA44" s="23"/>
      <c r="AB44" s="23"/>
      <c r="AC44" s="319"/>
      <c r="AD44" s="319"/>
      <c r="AE44" s="319"/>
      <c r="AF44" s="319"/>
      <c r="AG44" s="319"/>
      <c r="AH44" s="319"/>
      <c r="AI44" s="319"/>
      <c r="AJ44" s="319"/>
      <c r="AK44" s="319"/>
      <c r="AL44" s="23"/>
      <c r="AM44" s="312"/>
      <c r="AN44" s="312"/>
      <c r="AO44" s="312"/>
      <c r="AP44" s="312"/>
      <c r="AQ44" s="312"/>
      <c r="AR44" s="312"/>
      <c r="AS44" s="23"/>
      <c r="AT44" s="318"/>
      <c r="AU44" s="318"/>
      <c r="AV44" s="318"/>
      <c r="AW44" s="23"/>
      <c r="AX44" s="318"/>
      <c r="AY44" s="318"/>
      <c r="AZ44" s="318"/>
      <c r="BA44" s="23"/>
      <c r="BB44" s="312"/>
      <c r="BC44" s="312"/>
      <c r="BD44" s="312"/>
      <c r="BE44" s="312"/>
      <c r="BF44" s="312"/>
      <c r="BG44" s="312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23"/>
      <c r="V45" s="318"/>
      <c r="W45" s="318"/>
      <c r="X45" s="318"/>
      <c r="Y45" s="23"/>
      <c r="Z45" s="23"/>
      <c r="AA45" s="23"/>
      <c r="AB45" s="23"/>
      <c r="AC45" s="320"/>
      <c r="AD45" s="321"/>
      <c r="AE45" s="321"/>
      <c r="AF45" s="321"/>
      <c r="AG45" s="321"/>
      <c r="AH45" s="321"/>
      <c r="AI45" s="321"/>
      <c r="AJ45" s="321"/>
      <c r="AK45" s="321"/>
      <c r="AL45" s="23"/>
      <c r="AM45" s="23"/>
      <c r="AN45" s="23"/>
      <c r="AO45" s="23"/>
      <c r="AP45" s="23"/>
      <c r="AQ45" s="23"/>
      <c r="AR45" s="23"/>
      <c r="AS45" s="23"/>
      <c r="AT45" s="318"/>
      <c r="AU45" s="318"/>
      <c r="AV45" s="318"/>
      <c r="AW45" s="23"/>
      <c r="AX45" s="318"/>
      <c r="AY45" s="318"/>
      <c r="AZ45" s="318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321"/>
      <c r="AD46" s="321"/>
      <c r="AE46" s="321"/>
      <c r="AF46" s="321"/>
      <c r="AG46" s="321"/>
      <c r="AH46" s="321"/>
      <c r="AI46" s="321"/>
      <c r="AJ46" s="321"/>
      <c r="AK46" s="32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321"/>
      <c r="AD47" s="321"/>
      <c r="AE47" s="321"/>
      <c r="AF47" s="321"/>
      <c r="AG47" s="321"/>
      <c r="AH47" s="321"/>
      <c r="AI47" s="321"/>
      <c r="AJ47" s="321"/>
      <c r="AK47" s="3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60" t="s">
        <v>118</v>
      </c>
      <c r="BJ47" s="361"/>
      <c r="BK47" s="361"/>
      <c r="BL47" s="361"/>
      <c r="BM47" s="361"/>
      <c r="BN47" s="361"/>
      <c r="BO47" s="361"/>
      <c r="BP47" s="361"/>
      <c r="BQ47" s="361"/>
      <c r="BR47" s="361"/>
      <c r="BS47" s="361"/>
      <c r="BT47" s="362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4"/>
      <c r="BK49" s="355"/>
      <c r="BL49" s="355"/>
      <c r="BM49" s="355"/>
      <c r="BN49" s="355"/>
      <c r="BO49" s="356"/>
      <c r="BP49" s="60"/>
      <c r="BQ49" s="363"/>
      <c r="BR49" s="363"/>
      <c r="BS49" s="363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7" t="s">
        <v>52</v>
      </c>
      <c r="BK50" s="358"/>
      <c r="BL50" s="358"/>
      <c r="BM50" s="358"/>
      <c r="BN50" s="358"/>
      <c r="BO50" s="359"/>
      <c r="BP50" s="60"/>
      <c r="BQ50" s="364"/>
      <c r="BR50" s="364"/>
      <c r="BS50" s="364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622">BJ54-BK54</f>
        <v>-709.00054269733346</v>
      </c>
      <c r="BM54" s="253">
        <v>3323.3180000000002</v>
      </c>
      <c r="BN54" s="21">
        <v>3352.8927140551687</v>
      </c>
      <c r="BO54" s="220">
        <f t="shared" ref="BO54:BO65" si="623">BM54-BN54</f>
        <v>-29.574714055168442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622"/>
        <v>-697.95352329832804</v>
      </c>
      <c r="BM55" s="253">
        <v>2996.2914576344101</v>
      </c>
      <c r="BN55" s="21">
        <v>3103.0593240260428</v>
      </c>
      <c r="BO55" s="220">
        <f t="shared" si="623"/>
        <v>-106.76786639163265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622"/>
        <v>-750.13806617421142</v>
      </c>
      <c r="BM56" s="253">
        <v>3369.9969999999998</v>
      </c>
      <c r="BN56" s="21">
        <v>3503.9933612680038</v>
      </c>
      <c r="BO56" s="220">
        <f t="shared" si="623"/>
        <v>-133.99636126800397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622"/>
        <v>-804.14868121166728</v>
      </c>
      <c r="BM57" s="254">
        <v>3411.3465376344102</v>
      </c>
      <c r="BN57" s="21">
        <v>3307.1620041619899</v>
      </c>
      <c r="BO57" s="220">
        <f t="shared" si="623"/>
        <v>104.1845334724203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622"/>
        <v>-461.44507263164815</v>
      </c>
      <c r="BM58" s="254">
        <v>4970.3708010752698</v>
      </c>
      <c r="BN58" s="21">
        <v>3325.1405241232474</v>
      </c>
      <c r="BO58" s="220">
        <f t="shared" si="623"/>
        <v>1645.2302769520225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622"/>
        <v>-642.36619518203088</v>
      </c>
      <c r="BM59" s="270">
        <v>4421.1381332258097</v>
      </c>
      <c r="BN59" s="21">
        <v>3129.7852570267542</v>
      </c>
      <c r="BO59" s="220">
        <f t="shared" si="623"/>
        <v>1291.3528761990556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622"/>
        <v>-497.6951433553636</v>
      </c>
      <c r="BM60" s="254">
        <v>4697.0290000000005</v>
      </c>
      <c r="BN60" s="21">
        <v>3147.5039614155517</v>
      </c>
      <c r="BO60" s="220">
        <f t="shared" si="623"/>
        <v>1549.5250385844488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622"/>
        <v>-4230.6362001414072</v>
      </c>
      <c r="BM61" s="254"/>
      <c r="BN61" s="21">
        <v>3062.6357872950184</v>
      </c>
      <c r="BO61" s="220">
        <f t="shared" si="623"/>
        <v>-3062.6357872950184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622"/>
        <v>-4885.6218678638943</v>
      </c>
      <c r="BM62" s="254"/>
      <c r="BN62" s="21">
        <v>3157.1791464073208</v>
      </c>
      <c r="BO62" s="220">
        <f t="shared" si="623"/>
        <v>-3157.1791464073208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6364.0145735796496</v>
      </c>
      <c r="BL63" s="92">
        <f t="shared" si="622"/>
        <v>-6364.0145735796496</v>
      </c>
      <c r="BM63" s="254"/>
      <c r="BN63" s="21">
        <v>3635.166438605439</v>
      </c>
      <c r="BO63" s="220">
        <f t="shared" si="623"/>
        <v>-3635.166438605439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6442.0657546335988</v>
      </c>
      <c r="BL64" s="92">
        <f t="shared" si="622"/>
        <v>-6442.0657546335988</v>
      </c>
      <c r="BM64" s="254"/>
      <c r="BN64" s="21">
        <v>3592.3211179648733</v>
      </c>
      <c r="BO64" s="220">
        <f t="shared" si="623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622"/>
        <v>-6359.5018162868801</v>
      </c>
      <c r="BM65" s="254"/>
      <c r="BN65" s="21">
        <v>3604.9264366143657</v>
      </c>
      <c r="BO65" s="220">
        <f t="shared" si="623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92">
    <mergeCell ref="AX5:AZ5"/>
    <mergeCell ref="Z5:AB5"/>
    <mergeCell ref="AX4:AZ4"/>
    <mergeCell ref="Z4:AB4"/>
    <mergeCell ref="BB5:BG5"/>
    <mergeCell ref="AT5:AV5"/>
    <mergeCell ref="AC5:AK5"/>
    <mergeCell ref="AT4:AV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I42:N45"/>
    <mergeCell ref="I4:T4"/>
    <mergeCell ref="I5:T5"/>
    <mergeCell ref="I6:T6"/>
    <mergeCell ref="I7:T7"/>
    <mergeCell ref="O8:T8"/>
    <mergeCell ref="O42:T45"/>
    <mergeCell ref="I8:N8"/>
    <mergeCell ref="AT7:AV7"/>
    <mergeCell ref="B5:G5"/>
    <mergeCell ref="AM6:AR6"/>
    <mergeCell ref="AC6:AK6"/>
    <mergeCell ref="AT6:AV6"/>
    <mergeCell ref="B6:G6"/>
    <mergeCell ref="V6:X6"/>
    <mergeCell ref="Z6:AB6"/>
    <mergeCell ref="A4:G4"/>
    <mergeCell ref="AM4:AR4"/>
    <mergeCell ref="AM5:AR5"/>
    <mergeCell ref="AC4:AK4"/>
    <mergeCell ref="V4:X4"/>
    <mergeCell ref="V5:X5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Agosto 2021</v>
      </c>
      <c r="E1" s="239"/>
      <c r="F1" s="239"/>
      <c r="G1" s="425" t="s">
        <v>88</v>
      </c>
      <c r="H1" s="426"/>
      <c r="I1" s="426"/>
      <c r="J1" s="426"/>
      <c r="K1" s="426"/>
      <c r="L1" s="18" t="s">
        <v>54</v>
      </c>
      <c r="N1" s="165"/>
      <c r="O1" s="166"/>
      <c r="P1" s="166"/>
      <c r="Q1" s="167" t="str">
        <f>D1</f>
        <v>Agosto 2021</v>
      </c>
      <c r="R1" s="166"/>
      <c r="S1" s="427" t="s">
        <v>89</v>
      </c>
      <c r="T1" s="428"/>
      <c r="U1" s="428"/>
      <c r="V1" s="428"/>
      <c r="W1" s="428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606.01</v>
      </c>
      <c r="C3" s="126" t="s">
        <v>65</v>
      </c>
      <c r="D3" s="126">
        <f>Prodiarias!V11</f>
        <v>186.62200000000001</v>
      </c>
      <c r="E3" s="126">
        <f>Prodiarias!AC11</f>
        <v>301.14999999999998</v>
      </c>
      <c r="F3" s="126">
        <f>Prodiarias!AM11</f>
        <v>111.68</v>
      </c>
      <c r="G3" s="126">
        <f>Prodiarias!AT11</f>
        <v>737.74526951820644</v>
      </c>
      <c r="H3" s="126">
        <f>Prodiarias!AX11</f>
        <v>390.41342025759263</v>
      </c>
      <c r="I3" s="126">
        <f>Prodiarias!BB11</f>
        <v>8.9362378756559089</v>
      </c>
      <c r="J3" s="126">
        <f>SUM(B3:I3)</f>
        <v>2342.5569276514552</v>
      </c>
      <c r="K3" s="242">
        <f>J3*6.28</f>
        <v>14711.25750565114</v>
      </c>
      <c r="N3" s="125">
        <v>1</v>
      </c>
      <c r="O3" s="126">
        <f>B3*0.8</f>
        <v>484.80799999999999</v>
      </c>
      <c r="P3" s="126" t="s">
        <v>65</v>
      </c>
      <c r="Q3" s="126">
        <f t="shared" ref="Q3:Q33" si="0">D3</f>
        <v>186.62200000000001</v>
      </c>
      <c r="R3" s="126">
        <f t="shared" ref="R3:R33" si="1">E3*0.8</f>
        <v>240.92</v>
      </c>
      <c r="S3" s="126">
        <f t="shared" ref="S3:S33" si="2">F3*0.8</f>
        <v>89.344000000000008</v>
      </c>
      <c r="T3" s="126">
        <f t="shared" ref="T3:T33" si="3">G3</f>
        <v>737.74526951820644</v>
      </c>
      <c r="U3" s="126">
        <f t="shared" ref="U3:U33" si="4">H3</f>
        <v>390.41342025759263</v>
      </c>
      <c r="V3" s="127">
        <f t="shared" ref="V3:V33" si="5">I3*0.35</f>
        <v>3.127683256479568</v>
      </c>
      <c r="W3" s="128">
        <f t="shared" ref="W3:W33" si="6">SUM(O3:V3)</f>
        <v>2132.9803730322787</v>
      </c>
      <c r="X3" s="138">
        <f>W3*6.28</f>
        <v>13395.116742642711</v>
      </c>
    </row>
    <row r="4" spans="1:24" ht="14.15" customHeight="1" x14ac:dyDescent="0.2">
      <c r="A4" s="135">
        <v>2</v>
      </c>
      <c r="B4" s="126">
        <f>Prodiarias!B12</f>
        <v>630.15</v>
      </c>
      <c r="C4" s="126" t="s">
        <v>65</v>
      </c>
      <c r="D4" s="126">
        <f>Prodiarias!V12</f>
        <v>183.1</v>
      </c>
      <c r="E4" s="126">
        <f>Prodiarias!AC12</f>
        <v>296.07</v>
      </c>
      <c r="F4" s="126">
        <f>Prodiarias!AM12</f>
        <v>105.13</v>
      </c>
      <c r="G4" s="126">
        <f>Prodiarias!AT12</f>
        <v>739.57226904118306</v>
      </c>
      <c r="H4" s="126">
        <f>Prodiarias!AX12</f>
        <v>390.55811734775</v>
      </c>
      <c r="I4" s="126">
        <f>Prodiarias!BB12</f>
        <v>9.4164414056288752</v>
      </c>
      <c r="J4" s="126">
        <f t="shared" ref="J4" si="7">SUM(B4:I4)</f>
        <v>2353.9968277945618</v>
      </c>
      <c r="K4" s="242">
        <f t="shared" ref="K4" si="8">J4*6.28</f>
        <v>14783.100078549849</v>
      </c>
      <c r="N4" s="125">
        <v>2</v>
      </c>
      <c r="O4" s="126">
        <f t="shared" ref="O4:O32" si="9">B4*0.8</f>
        <v>504.12</v>
      </c>
      <c r="P4" s="126" t="s">
        <v>65</v>
      </c>
      <c r="Q4" s="126">
        <f t="shared" si="0"/>
        <v>183.1</v>
      </c>
      <c r="R4" s="126">
        <f t="shared" si="1"/>
        <v>236.85599999999999</v>
      </c>
      <c r="S4" s="126">
        <f t="shared" si="2"/>
        <v>84.103999999999999</v>
      </c>
      <c r="T4" s="126">
        <f t="shared" si="3"/>
        <v>739.57226904118306</v>
      </c>
      <c r="U4" s="126">
        <f t="shared" si="4"/>
        <v>390.55811734775</v>
      </c>
      <c r="V4" s="127">
        <f t="shared" si="5"/>
        <v>3.2957544919701061</v>
      </c>
      <c r="W4" s="128">
        <f t="shared" si="6"/>
        <v>2141.6061408809032</v>
      </c>
      <c r="X4" s="138">
        <f t="shared" ref="X4:X32" si="10">W4*6.28</f>
        <v>13449.286564732072</v>
      </c>
    </row>
    <row r="5" spans="1:24" ht="14.15" customHeight="1" x14ac:dyDescent="0.2">
      <c r="A5" s="135">
        <v>3</v>
      </c>
      <c r="B5" s="126">
        <f>Prodiarias!B13</f>
        <v>616.83000000000004</v>
      </c>
      <c r="C5" s="126" t="s">
        <v>65</v>
      </c>
      <c r="D5" s="126">
        <f>Prodiarias!V13</f>
        <v>183.5</v>
      </c>
      <c r="E5" s="126">
        <f>Prodiarias!AC13</f>
        <v>287.35000000000002</v>
      </c>
      <c r="F5" s="126">
        <f>Prodiarias!AM13</f>
        <v>120.35</v>
      </c>
      <c r="G5" s="126">
        <f>Prodiarias!AT13</f>
        <v>729.90459532517093</v>
      </c>
      <c r="H5" s="126">
        <f>Prodiarias!AX13</f>
        <v>390.22420098584831</v>
      </c>
      <c r="I5" s="126">
        <f>Prodiarias!BB13</f>
        <v>9.55636826204484</v>
      </c>
      <c r="J5" s="126">
        <f t="shared" ref="J5:J33" si="11">SUM(B5:I5)</f>
        <v>2337.7151645730642</v>
      </c>
      <c r="K5" s="242">
        <f t="shared" ref="K5:K33" si="12">J5*6.28</f>
        <v>14680.851233518844</v>
      </c>
      <c r="N5" s="125">
        <v>3</v>
      </c>
      <c r="O5" s="126">
        <f t="shared" si="9"/>
        <v>493.46400000000006</v>
      </c>
      <c r="P5" s="126" t="s">
        <v>65</v>
      </c>
      <c r="Q5" s="126">
        <f t="shared" si="0"/>
        <v>183.5</v>
      </c>
      <c r="R5" s="126">
        <f t="shared" si="1"/>
        <v>229.88000000000002</v>
      </c>
      <c r="S5" s="126">
        <f t="shared" si="2"/>
        <v>96.28</v>
      </c>
      <c r="T5" s="126">
        <f t="shared" si="3"/>
        <v>729.90459532517093</v>
      </c>
      <c r="U5" s="126">
        <f t="shared" si="4"/>
        <v>390.22420098584831</v>
      </c>
      <c r="V5" s="127">
        <f t="shared" si="5"/>
        <v>3.3447288917156937</v>
      </c>
      <c r="W5" s="128">
        <f t="shared" si="6"/>
        <v>2126.5975252027347</v>
      </c>
      <c r="X5" s="138">
        <f t="shared" si="10"/>
        <v>13355.032458273174</v>
      </c>
    </row>
    <row r="6" spans="1:24" ht="14.15" customHeight="1" x14ac:dyDescent="0.2">
      <c r="A6" s="135">
        <v>4</v>
      </c>
      <c r="B6" s="126">
        <f>Prodiarias!B14</f>
        <v>582.41999999999996</v>
      </c>
      <c r="C6" s="126" t="s">
        <v>65</v>
      </c>
      <c r="D6" s="126">
        <f>Prodiarias!V14</f>
        <v>180.2</v>
      </c>
      <c r="E6" s="126">
        <f>Prodiarias!AC14</f>
        <v>299.60000000000002</v>
      </c>
      <c r="F6" s="126">
        <f>Prodiarias!AM14</f>
        <v>105.91</v>
      </c>
      <c r="G6" s="126">
        <f>Prodiarias!AT14</f>
        <v>719.30036571792027</v>
      </c>
      <c r="H6" s="126">
        <f>Prodiarias!AX14</f>
        <v>390.06519319446653</v>
      </c>
      <c r="I6" s="126">
        <f>Prodiarias!BB14</f>
        <v>9.8060104945142328</v>
      </c>
      <c r="J6" s="126">
        <f t="shared" si="11"/>
        <v>2287.3015694069013</v>
      </c>
      <c r="K6" s="242">
        <f t="shared" si="12"/>
        <v>14364.25385587534</v>
      </c>
      <c r="N6" s="125">
        <v>4</v>
      </c>
      <c r="O6" s="126">
        <f t="shared" si="9"/>
        <v>465.93599999999998</v>
      </c>
      <c r="P6" s="126" t="s">
        <v>65</v>
      </c>
      <c r="Q6" s="126">
        <f t="shared" si="0"/>
        <v>180.2</v>
      </c>
      <c r="R6" s="126">
        <f t="shared" si="1"/>
        <v>239.68000000000004</v>
      </c>
      <c r="S6" s="126">
        <f t="shared" si="2"/>
        <v>84.728000000000009</v>
      </c>
      <c r="T6" s="126">
        <f t="shared" si="3"/>
        <v>719.30036571792027</v>
      </c>
      <c r="U6" s="126">
        <f t="shared" si="4"/>
        <v>390.06519319446653</v>
      </c>
      <c r="V6" s="127">
        <f t="shared" si="5"/>
        <v>3.4321036730799812</v>
      </c>
      <c r="W6" s="128">
        <f t="shared" si="6"/>
        <v>2083.341662585467</v>
      </c>
      <c r="X6" s="138">
        <f t="shared" si="10"/>
        <v>13083.385641036733</v>
      </c>
    </row>
    <row r="7" spans="1:24" ht="14.15" customHeight="1" x14ac:dyDescent="0.2">
      <c r="A7" s="135">
        <v>5</v>
      </c>
      <c r="B7" s="126">
        <f>Prodiarias!B15</f>
        <v>592.62</v>
      </c>
      <c r="C7" s="126" t="s">
        <v>65</v>
      </c>
      <c r="D7" s="126">
        <f>Prodiarias!V15</f>
        <v>180</v>
      </c>
      <c r="E7" s="126">
        <f>Prodiarias!AC15</f>
        <v>303.13</v>
      </c>
      <c r="F7" s="126">
        <f>Prodiarias!AM15</f>
        <v>108.38</v>
      </c>
      <c r="G7" s="126">
        <f>Prodiarias!AT15</f>
        <v>720.0985848306567</v>
      </c>
      <c r="H7" s="126">
        <f>Prodiarias!AX15</f>
        <v>389.94911750675783</v>
      </c>
      <c r="I7" s="126">
        <f>Prodiarias!BB15</f>
        <v>9.3114962633169025</v>
      </c>
      <c r="J7" s="126">
        <f t="shared" si="11"/>
        <v>2303.4891986007315</v>
      </c>
      <c r="K7" s="242">
        <f t="shared" si="12"/>
        <v>14465.912167212595</v>
      </c>
      <c r="N7" s="125">
        <v>5</v>
      </c>
      <c r="O7" s="126">
        <f t="shared" si="9"/>
        <v>474.096</v>
      </c>
      <c r="P7" s="126" t="s">
        <v>65</v>
      </c>
      <c r="Q7" s="126">
        <f t="shared" si="0"/>
        <v>180</v>
      </c>
      <c r="R7" s="126">
        <f t="shared" si="1"/>
        <v>242.50400000000002</v>
      </c>
      <c r="S7" s="126">
        <f t="shared" si="2"/>
        <v>86.704000000000008</v>
      </c>
      <c r="T7" s="126">
        <f t="shared" si="3"/>
        <v>720.0985848306567</v>
      </c>
      <c r="U7" s="126">
        <f t="shared" si="4"/>
        <v>389.94911750675783</v>
      </c>
      <c r="V7" s="127">
        <f t="shared" si="5"/>
        <v>3.2590236921609157</v>
      </c>
      <c r="W7" s="128">
        <f t="shared" si="6"/>
        <v>2096.6107260295757</v>
      </c>
      <c r="X7" s="138">
        <f t="shared" si="10"/>
        <v>13166.715359465736</v>
      </c>
    </row>
    <row r="8" spans="1:24" ht="14.15" customHeight="1" x14ac:dyDescent="0.2">
      <c r="A8" s="135">
        <v>6</v>
      </c>
      <c r="B8" s="126">
        <f>Prodiarias!B16</f>
        <v>614.98</v>
      </c>
      <c r="C8" s="126" t="s">
        <v>65</v>
      </c>
      <c r="D8" s="126">
        <f>Prodiarias!V16</f>
        <v>182.5</v>
      </c>
      <c r="E8" s="126">
        <f>Prodiarias!AC16</f>
        <v>298.95</v>
      </c>
      <c r="F8" s="126">
        <f>Prodiarias!AM16</f>
        <v>111.53</v>
      </c>
      <c r="G8" s="126">
        <f>Prodiarias!AT16</f>
        <v>723.64286850055657</v>
      </c>
      <c r="H8" s="126">
        <f>Prodiarias!AX16</f>
        <v>388.02353315312456</v>
      </c>
      <c r="I8" s="126">
        <f>Prodiarias!BB16</f>
        <v>9.038002862140246</v>
      </c>
      <c r="J8" s="126">
        <f t="shared" si="11"/>
        <v>2328.6644045158214</v>
      </c>
      <c r="K8" s="242">
        <f t="shared" si="12"/>
        <v>14624.012460359359</v>
      </c>
      <c r="N8" s="125">
        <v>6</v>
      </c>
      <c r="O8" s="126">
        <f t="shared" si="9"/>
        <v>491.98400000000004</v>
      </c>
      <c r="P8" s="126" t="s">
        <v>65</v>
      </c>
      <c r="Q8" s="126">
        <f t="shared" si="0"/>
        <v>182.5</v>
      </c>
      <c r="R8" s="126">
        <f t="shared" si="1"/>
        <v>239.16</v>
      </c>
      <c r="S8" s="126">
        <f t="shared" si="2"/>
        <v>89.224000000000004</v>
      </c>
      <c r="T8" s="126">
        <f t="shared" si="3"/>
        <v>723.64286850055657</v>
      </c>
      <c r="U8" s="126">
        <f t="shared" si="4"/>
        <v>388.02353315312456</v>
      </c>
      <c r="V8" s="127">
        <f t="shared" si="5"/>
        <v>3.1633010017490859</v>
      </c>
      <c r="W8" s="128">
        <f t="shared" si="6"/>
        <v>2117.69770265543</v>
      </c>
      <c r="X8" s="138">
        <f t="shared" si="10"/>
        <v>13299.141572676101</v>
      </c>
    </row>
    <row r="9" spans="1:24" ht="14.15" customHeight="1" x14ac:dyDescent="0.2">
      <c r="A9" s="135">
        <v>7</v>
      </c>
      <c r="B9" s="126">
        <f>Prodiarias!B17</f>
        <v>622.88</v>
      </c>
      <c r="C9" s="126" t="s">
        <v>65</v>
      </c>
      <c r="D9" s="126">
        <f>Prodiarias!V17</f>
        <v>180.9</v>
      </c>
      <c r="E9" s="126">
        <f>Prodiarias!AC17</f>
        <v>303.04000000000002</v>
      </c>
      <c r="F9" s="126">
        <f>Prodiarias!AM17</f>
        <v>117.78</v>
      </c>
      <c r="G9" s="126">
        <f>Prodiarias!AT17</f>
        <v>723.70329146128165</v>
      </c>
      <c r="H9" s="126">
        <f>Prodiarias!AX17</f>
        <v>389.14294800445225</v>
      </c>
      <c r="I9" s="126">
        <f>Prodiarias!BB17</f>
        <v>9.3353474320241698</v>
      </c>
      <c r="J9" s="126">
        <f t="shared" si="11"/>
        <v>2346.7815868977582</v>
      </c>
      <c r="K9" s="242">
        <f t="shared" si="12"/>
        <v>14737.788365717923</v>
      </c>
      <c r="N9" s="125">
        <v>7</v>
      </c>
      <c r="O9" s="126">
        <f t="shared" si="9"/>
        <v>498.30400000000003</v>
      </c>
      <c r="P9" s="126" t="s">
        <v>65</v>
      </c>
      <c r="Q9" s="126">
        <f t="shared" si="0"/>
        <v>180.9</v>
      </c>
      <c r="R9" s="126">
        <f t="shared" si="1"/>
        <v>242.43200000000002</v>
      </c>
      <c r="S9" s="126">
        <f t="shared" si="2"/>
        <v>94.224000000000004</v>
      </c>
      <c r="T9" s="126">
        <f t="shared" si="3"/>
        <v>723.70329146128165</v>
      </c>
      <c r="U9" s="126">
        <f t="shared" si="4"/>
        <v>389.14294800445225</v>
      </c>
      <c r="V9" s="127">
        <f t="shared" si="5"/>
        <v>3.2673716012084593</v>
      </c>
      <c r="W9" s="128">
        <f t="shared" si="6"/>
        <v>2131.9736110669428</v>
      </c>
      <c r="X9" s="138">
        <f t="shared" si="10"/>
        <v>13388.794277500401</v>
      </c>
    </row>
    <row r="10" spans="1:24" ht="14.15" customHeight="1" x14ac:dyDescent="0.2">
      <c r="A10" s="135">
        <v>8</v>
      </c>
      <c r="B10" s="126">
        <f>Prodiarias!B18</f>
        <v>629.69000000000005</v>
      </c>
      <c r="C10" s="126" t="s">
        <v>65</v>
      </c>
      <c r="D10" s="126">
        <f>Prodiarias!V18</f>
        <v>180.9</v>
      </c>
      <c r="E10" s="126">
        <f>Prodiarias!AC18</f>
        <v>299.41000000000003</v>
      </c>
      <c r="F10" s="126">
        <f>Prodiarias!AM18</f>
        <v>122.66</v>
      </c>
      <c r="G10" s="126">
        <f>Prodiarias!AT18</f>
        <v>719.11750675783117</v>
      </c>
      <c r="H10" s="126">
        <f>Prodiarias!AX18</f>
        <v>388.80744156463669</v>
      </c>
      <c r="I10" s="126">
        <f>Prodiarias!BB18</f>
        <v>8.5832405787883612</v>
      </c>
      <c r="J10" s="126">
        <f t="shared" si="11"/>
        <v>2349.1681889012561</v>
      </c>
      <c r="K10" s="242">
        <f t="shared" si="12"/>
        <v>14752.776226299889</v>
      </c>
      <c r="N10" s="125">
        <v>8</v>
      </c>
      <c r="O10" s="126">
        <f t="shared" si="9"/>
        <v>503.75200000000007</v>
      </c>
      <c r="P10" s="126" t="s">
        <v>65</v>
      </c>
      <c r="Q10" s="126">
        <f t="shared" si="0"/>
        <v>180.9</v>
      </c>
      <c r="R10" s="126">
        <f t="shared" si="1"/>
        <v>239.52800000000002</v>
      </c>
      <c r="S10" s="126">
        <f t="shared" si="2"/>
        <v>98.128</v>
      </c>
      <c r="T10" s="126">
        <f t="shared" si="3"/>
        <v>719.11750675783117</v>
      </c>
      <c r="U10" s="126">
        <f t="shared" si="4"/>
        <v>388.80744156463669</v>
      </c>
      <c r="V10" s="127">
        <f t="shared" si="5"/>
        <v>3.0041342025759263</v>
      </c>
      <c r="W10" s="128">
        <f t="shared" si="6"/>
        <v>2133.2370825250441</v>
      </c>
      <c r="X10" s="138">
        <f t="shared" si="10"/>
        <v>13396.728878257278</v>
      </c>
    </row>
    <row r="11" spans="1:24" ht="14.15" customHeight="1" x14ac:dyDescent="0.2">
      <c r="A11" s="135">
        <v>9</v>
      </c>
      <c r="B11" s="126">
        <f>Prodiarias!B19</f>
        <v>626.27</v>
      </c>
      <c r="C11" s="126" t="s">
        <v>65</v>
      </c>
      <c r="D11" s="126">
        <f>Prodiarias!V19</f>
        <v>179.8</v>
      </c>
      <c r="E11" s="126">
        <f>Prodiarias!AC19</f>
        <v>305.69</v>
      </c>
      <c r="F11" s="126">
        <f>Prodiarias!AM19</f>
        <v>97.59</v>
      </c>
      <c r="G11" s="126">
        <f>Prodiarias!AT19</f>
        <v>716.0327556050247</v>
      </c>
      <c r="H11" s="126">
        <f>Prodiarias!AX19</f>
        <v>388.16346000954047</v>
      </c>
      <c r="I11" s="126">
        <f>Prodiarias!BB19</f>
        <v>9.0761647320718719</v>
      </c>
      <c r="J11" s="126">
        <f t="shared" si="11"/>
        <v>2322.6223803466369</v>
      </c>
      <c r="K11" s="242">
        <f t="shared" si="12"/>
        <v>14586.068548576881</v>
      </c>
      <c r="N11" s="125">
        <v>9</v>
      </c>
      <c r="O11" s="126">
        <f t="shared" si="9"/>
        <v>501.01600000000002</v>
      </c>
      <c r="P11" s="126" t="s">
        <v>65</v>
      </c>
      <c r="Q11" s="126">
        <f t="shared" si="0"/>
        <v>179.8</v>
      </c>
      <c r="R11" s="126">
        <f t="shared" si="1"/>
        <v>244.55200000000002</v>
      </c>
      <c r="S11" s="126">
        <f t="shared" si="2"/>
        <v>78.072000000000003</v>
      </c>
      <c r="T11" s="126">
        <f t="shared" si="3"/>
        <v>716.0327556050247</v>
      </c>
      <c r="U11" s="126">
        <f t="shared" si="4"/>
        <v>388.16346000954047</v>
      </c>
      <c r="V11" s="127">
        <f t="shared" si="5"/>
        <v>3.1766576562251552</v>
      </c>
      <c r="W11" s="128">
        <f t="shared" si="6"/>
        <v>2110.8128732707901</v>
      </c>
      <c r="X11" s="138">
        <f t="shared" si="10"/>
        <v>13255.904844140563</v>
      </c>
    </row>
    <row r="12" spans="1:24" ht="14.15" customHeight="1" x14ac:dyDescent="0.2">
      <c r="A12" s="135">
        <v>10</v>
      </c>
      <c r="B12" s="126">
        <f>Prodiarias!B20</f>
        <v>604.9</v>
      </c>
      <c r="C12" s="126" t="s">
        <v>65</v>
      </c>
      <c r="D12" s="126">
        <f>Prodiarias!V20</f>
        <v>181.6</v>
      </c>
      <c r="E12" s="126">
        <f>Prodiarias!AC20</f>
        <v>301.33999999999997</v>
      </c>
      <c r="F12" s="126">
        <f>Prodiarias!AM20</f>
        <v>96.71</v>
      </c>
      <c r="G12" s="126">
        <f>Prodiarias!AT20</f>
        <v>714.89266974081738</v>
      </c>
      <c r="H12" s="126">
        <f>Prodiarias!AX20</f>
        <v>387.98696136110675</v>
      </c>
      <c r="I12" s="126">
        <f>Prodiarias!BB20</f>
        <v>11.574177134679601</v>
      </c>
      <c r="J12" s="126">
        <f t="shared" si="11"/>
        <v>2299.0038082366041</v>
      </c>
      <c r="K12" s="242">
        <f t="shared" si="12"/>
        <v>14437.743915725874</v>
      </c>
      <c r="N12" s="125">
        <v>10</v>
      </c>
      <c r="O12" s="126">
        <f t="shared" si="9"/>
        <v>483.92</v>
      </c>
      <c r="P12" s="126" t="s">
        <v>65</v>
      </c>
      <c r="Q12" s="126">
        <f t="shared" si="0"/>
        <v>181.6</v>
      </c>
      <c r="R12" s="126">
        <f t="shared" si="1"/>
        <v>241.072</v>
      </c>
      <c r="S12" s="126">
        <f t="shared" si="2"/>
        <v>77.367999999999995</v>
      </c>
      <c r="T12" s="126">
        <f t="shared" si="3"/>
        <v>714.89266974081738</v>
      </c>
      <c r="U12" s="126">
        <f t="shared" si="4"/>
        <v>387.98696136110675</v>
      </c>
      <c r="V12" s="127">
        <f t="shared" si="5"/>
        <v>4.0509619971378603</v>
      </c>
      <c r="W12" s="128">
        <f t="shared" si="6"/>
        <v>2090.8905930990622</v>
      </c>
      <c r="X12" s="138">
        <f t="shared" si="10"/>
        <v>13130.792924662112</v>
      </c>
    </row>
    <row r="13" spans="1:24" ht="14.15" customHeight="1" x14ac:dyDescent="0.2">
      <c r="A13" s="135">
        <v>11</v>
      </c>
      <c r="B13" s="126">
        <f>Prodiarias!B21</f>
        <v>627.78</v>
      </c>
      <c r="C13" s="126" t="s">
        <v>65</v>
      </c>
      <c r="D13" s="126">
        <f>Prodiarias!V21</f>
        <v>179.2</v>
      </c>
      <c r="E13" s="126">
        <f>Prodiarias!AC21</f>
        <v>299.61</v>
      </c>
      <c r="F13" s="126">
        <f>Prodiarias!AM21</f>
        <v>122.71</v>
      </c>
      <c r="G13" s="126">
        <f>Prodiarias!AT21</f>
        <v>715.11687072666564</v>
      </c>
      <c r="H13" s="126">
        <f>Prodiarias!AX21</f>
        <v>387.06948640483387</v>
      </c>
      <c r="I13" s="126">
        <f>Prodiarias!BB21</f>
        <v>11.815868977579902</v>
      </c>
      <c r="J13" s="126">
        <f t="shared" si="11"/>
        <v>2343.3022261090796</v>
      </c>
      <c r="K13" s="242">
        <f t="shared" si="12"/>
        <v>14715.93797996502</v>
      </c>
      <c r="N13" s="125">
        <v>11</v>
      </c>
      <c r="O13" s="126">
        <f t="shared" si="9"/>
        <v>502.22399999999999</v>
      </c>
      <c r="P13" s="126" t="s">
        <v>65</v>
      </c>
      <c r="Q13" s="126">
        <f t="shared" si="0"/>
        <v>179.2</v>
      </c>
      <c r="R13" s="126">
        <f t="shared" si="1"/>
        <v>239.68800000000002</v>
      </c>
      <c r="S13" s="126">
        <f t="shared" si="2"/>
        <v>98.168000000000006</v>
      </c>
      <c r="T13" s="126">
        <f t="shared" si="3"/>
        <v>715.11687072666564</v>
      </c>
      <c r="U13" s="126">
        <f t="shared" si="4"/>
        <v>387.06948640483387</v>
      </c>
      <c r="V13" s="127">
        <f t="shared" si="5"/>
        <v>4.1355541421529649</v>
      </c>
      <c r="W13" s="128">
        <f t="shared" si="6"/>
        <v>2125.6019112736526</v>
      </c>
      <c r="X13" s="138">
        <f t="shared" si="10"/>
        <v>13348.780002798539</v>
      </c>
    </row>
    <row r="14" spans="1:24" ht="14.15" customHeight="1" x14ac:dyDescent="0.2">
      <c r="A14" s="135">
        <v>12</v>
      </c>
      <c r="B14" s="126">
        <f>Prodiarias!B22</f>
        <v>646.92999999999995</v>
      </c>
      <c r="C14" s="126" t="s">
        <v>65</v>
      </c>
      <c r="D14" s="126">
        <f>Prodiarias!V22</f>
        <v>179.7</v>
      </c>
      <c r="E14" s="126">
        <f>Prodiarias!AC22</f>
        <v>294.99</v>
      </c>
      <c r="F14" s="126">
        <f>Prodiarias!AM22</f>
        <v>120.46</v>
      </c>
      <c r="G14" s="126">
        <f>Prodiarias!AT22</f>
        <v>715.78470345046901</v>
      </c>
      <c r="H14" s="126">
        <f>Prodiarias!AX22</f>
        <v>383.57608522817617</v>
      </c>
      <c r="I14" s="126">
        <f>Prodiarias!BB22</f>
        <v>11.979647002703134</v>
      </c>
      <c r="J14" s="126">
        <f t="shared" si="11"/>
        <v>2353.420435681348</v>
      </c>
      <c r="K14" s="242">
        <f t="shared" si="12"/>
        <v>14779.480336078866</v>
      </c>
      <c r="N14" s="125">
        <v>12</v>
      </c>
      <c r="O14" s="126">
        <f t="shared" si="9"/>
        <v>517.54399999999998</v>
      </c>
      <c r="P14" s="126" t="s">
        <v>65</v>
      </c>
      <c r="Q14" s="126">
        <f t="shared" si="0"/>
        <v>179.7</v>
      </c>
      <c r="R14" s="126">
        <f t="shared" si="1"/>
        <v>235.99200000000002</v>
      </c>
      <c r="S14" s="126">
        <f t="shared" si="2"/>
        <v>96.367999999999995</v>
      </c>
      <c r="T14" s="126">
        <f t="shared" si="3"/>
        <v>715.78470345046901</v>
      </c>
      <c r="U14" s="126">
        <f t="shared" si="4"/>
        <v>383.57608522817617</v>
      </c>
      <c r="V14" s="127">
        <f t="shared" si="5"/>
        <v>4.1928764509460965</v>
      </c>
      <c r="W14" s="128">
        <f t="shared" si="6"/>
        <v>2133.1576651295909</v>
      </c>
      <c r="X14" s="138">
        <f t="shared" si="10"/>
        <v>13396.230137013832</v>
      </c>
    </row>
    <row r="15" spans="1:24" ht="14.15" customHeight="1" x14ac:dyDescent="0.2">
      <c r="A15" s="135">
        <v>13</v>
      </c>
      <c r="B15" s="126">
        <f>Prodiarias!B23</f>
        <v>650.97</v>
      </c>
      <c r="C15" s="126" t="s">
        <v>65</v>
      </c>
      <c r="D15" s="126">
        <f>Prodiarias!V23</f>
        <v>179.4</v>
      </c>
      <c r="E15" s="126">
        <f>Prodiarias!AC23</f>
        <v>310.08999999999997</v>
      </c>
      <c r="F15" s="126">
        <f>Prodiarias!AM23</f>
        <v>116.03</v>
      </c>
      <c r="G15" s="126">
        <f>Prodiarias!AT23</f>
        <v>716.05501669581815</v>
      </c>
      <c r="H15" s="126">
        <f>Prodiarias!AX23</f>
        <v>387.3716012084592</v>
      </c>
      <c r="I15" s="126">
        <f>Prodiarias!BB23</f>
        <v>12.510733025918272</v>
      </c>
      <c r="J15" s="126">
        <f t="shared" si="11"/>
        <v>2372.4273509301956</v>
      </c>
      <c r="K15" s="242">
        <f t="shared" si="12"/>
        <v>14898.843763841629</v>
      </c>
      <c r="N15" s="125">
        <v>13</v>
      </c>
      <c r="O15" s="126">
        <f t="shared" si="9"/>
        <v>520.77600000000007</v>
      </c>
      <c r="P15" s="126" t="s">
        <v>65</v>
      </c>
      <c r="Q15" s="126">
        <f t="shared" si="0"/>
        <v>179.4</v>
      </c>
      <c r="R15" s="126">
        <f t="shared" si="1"/>
        <v>248.072</v>
      </c>
      <c r="S15" s="126">
        <f t="shared" si="2"/>
        <v>92.824000000000012</v>
      </c>
      <c r="T15" s="126">
        <f t="shared" si="3"/>
        <v>716.05501669581815</v>
      </c>
      <c r="U15" s="126">
        <f t="shared" si="4"/>
        <v>387.3716012084592</v>
      </c>
      <c r="V15" s="127">
        <f t="shared" si="5"/>
        <v>4.3787565590713946</v>
      </c>
      <c r="W15" s="128">
        <f t="shared" si="6"/>
        <v>2148.877374463349</v>
      </c>
      <c r="X15" s="138">
        <f t="shared" si="10"/>
        <v>13494.949911629832</v>
      </c>
    </row>
    <row r="16" spans="1:24" ht="14.15" customHeight="1" x14ac:dyDescent="0.2">
      <c r="A16" s="135">
        <v>14</v>
      </c>
      <c r="B16" s="126">
        <f>Prodiarias!B24</f>
        <v>662.5</v>
      </c>
      <c r="C16" s="126" t="s">
        <v>65</v>
      </c>
      <c r="D16" s="126">
        <f>Prodiarias!V24</f>
        <v>180</v>
      </c>
      <c r="E16" s="126">
        <f>Prodiarias!AC24</f>
        <v>307.98</v>
      </c>
      <c r="F16" s="126">
        <f>Prodiarias!AM24</f>
        <v>111.26</v>
      </c>
      <c r="G16" s="126">
        <f>Prodiarias!AT24</f>
        <v>715.92781046271273</v>
      </c>
      <c r="H16" s="126">
        <f>Prodiarias!AX24</f>
        <v>387.69756718079191</v>
      </c>
      <c r="I16" s="126">
        <f>Prodiarias!BB24</f>
        <v>12.130704404515823</v>
      </c>
      <c r="J16" s="126">
        <f t="shared" si="11"/>
        <v>2377.4960820480201</v>
      </c>
      <c r="K16" s="242">
        <f t="shared" si="12"/>
        <v>14930.675395261567</v>
      </c>
      <c r="N16" s="125">
        <v>14</v>
      </c>
      <c r="O16" s="126">
        <f t="shared" si="9"/>
        <v>530</v>
      </c>
      <c r="P16" s="126" t="s">
        <v>65</v>
      </c>
      <c r="Q16" s="126">
        <f t="shared" si="0"/>
        <v>180</v>
      </c>
      <c r="R16" s="126">
        <f t="shared" si="1"/>
        <v>246.38400000000001</v>
      </c>
      <c r="S16" s="126">
        <f t="shared" si="2"/>
        <v>89.00800000000001</v>
      </c>
      <c r="T16" s="126">
        <f t="shared" si="3"/>
        <v>715.92781046271273</v>
      </c>
      <c r="U16" s="126">
        <f t="shared" si="4"/>
        <v>387.69756718079191</v>
      </c>
      <c r="V16" s="127">
        <f t="shared" si="5"/>
        <v>4.2457465415805382</v>
      </c>
      <c r="W16" s="128">
        <f t="shared" si="6"/>
        <v>2153.263124185085</v>
      </c>
      <c r="X16" s="138">
        <f t="shared" si="10"/>
        <v>13522.492419882334</v>
      </c>
    </row>
    <row r="17" spans="1:24" ht="14.15" customHeight="1" x14ac:dyDescent="0.2">
      <c r="A17" s="135">
        <v>15</v>
      </c>
      <c r="B17" s="126">
        <f>Prodiarias!B25</f>
        <v>689.13</v>
      </c>
      <c r="C17" s="126" t="s">
        <v>65</v>
      </c>
      <c r="D17" s="126">
        <f>Prodiarias!V25</f>
        <v>179.5</v>
      </c>
      <c r="E17" s="126">
        <f>Prodiarias!AC25</f>
        <v>313.89</v>
      </c>
      <c r="F17" s="126">
        <f>Prodiarias!AM25</f>
        <v>117.56</v>
      </c>
      <c r="G17" s="126">
        <f>Prodiarias!AT25</f>
        <v>714.7479726506599</v>
      </c>
      <c r="H17" s="126">
        <f>Prodiarias!AX25</f>
        <v>387.37001113054544</v>
      </c>
      <c r="I17" s="126">
        <f>Prodiarias!BB25</f>
        <v>11.990777548099857</v>
      </c>
      <c r="J17" s="126">
        <f t="shared" si="11"/>
        <v>2414.1887613293047</v>
      </c>
      <c r="K17" s="242">
        <f t="shared" si="12"/>
        <v>15161.105421148035</v>
      </c>
      <c r="N17" s="125">
        <v>15</v>
      </c>
      <c r="O17" s="126">
        <f t="shared" si="9"/>
        <v>551.30399999999997</v>
      </c>
      <c r="P17" s="126" t="s">
        <v>65</v>
      </c>
      <c r="Q17" s="126">
        <f t="shared" si="0"/>
        <v>179.5</v>
      </c>
      <c r="R17" s="126">
        <f t="shared" si="1"/>
        <v>251.11199999999999</v>
      </c>
      <c r="S17" s="126">
        <f t="shared" si="2"/>
        <v>94.048000000000002</v>
      </c>
      <c r="T17" s="126">
        <f t="shared" si="3"/>
        <v>714.7479726506599</v>
      </c>
      <c r="U17" s="126">
        <f t="shared" si="4"/>
        <v>387.37001113054544</v>
      </c>
      <c r="V17" s="127">
        <f t="shared" si="5"/>
        <v>4.1967721418349493</v>
      </c>
      <c r="W17" s="128">
        <f t="shared" si="6"/>
        <v>2182.2787559230401</v>
      </c>
      <c r="X17" s="138">
        <f t="shared" si="10"/>
        <v>13704.710587196692</v>
      </c>
    </row>
    <row r="18" spans="1:24" ht="14.15" customHeight="1" x14ac:dyDescent="0.2">
      <c r="A18" s="135">
        <v>16</v>
      </c>
      <c r="B18" s="126">
        <f>Prodiarias!B26</f>
        <v>708.78</v>
      </c>
      <c r="C18" s="126" t="s">
        <v>65</v>
      </c>
      <c r="D18" s="126">
        <f>Prodiarias!V26</f>
        <v>180</v>
      </c>
      <c r="E18" s="126">
        <f>Prodiarias!AC26</f>
        <v>311.82</v>
      </c>
      <c r="F18" s="126">
        <f>Prodiarias!AM26</f>
        <v>118.89</v>
      </c>
      <c r="G18" s="126">
        <f>Prodiarias!AT26</f>
        <v>714.00699634282091</v>
      </c>
      <c r="H18" s="126">
        <f>Prodiarias!AX26</f>
        <v>387.54650977897921</v>
      </c>
      <c r="I18" s="126">
        <f>Prodiarias!BB26</f>
        <v>11.132135474638259</v>
      </c>
      <c r="J18" s="126">
        <f t="shared" si="11"/>
        <v>2432.1756415964383</v>
      </c>
      <c r="K18" s="242">
        <f t="shared" si="12"/>
        <v>15274.063029225634</v>
      </c>
      <c r="N18" s="125">
        <v>16</v>
      </c>
      <c r="O18" s="126">
        <f t="shared" si="9"/>
        <v>567.024</v>
      </c>
      <c r="P18" s="126" t="s">
        <v>65</v>
      </c>
      <c r="Q18" s="126">
        <f t="shared" si="0"/>
        <v>180</v>
      </c>
      <c r="R18" s="126">
        <f t="shared" si="1"/>
        <v>249.45600000000002</v>
      </c>
      <c r="S18" s="126">
        <f t="shared" si="2"/>
        <v>95.112000000000009</v>
      </c>
      <c r="T18" s="126">
        <f t="shared" si="3"/>
        <v>714.00699634282091</v>
      </c>
      <c r="U18" s="126">
        <f t="shared" si="4"/>
        <v>387.54650977897921</v>
      </c>
      <c r="V18" s="127">
        <f t="shared" si="5"/>
        <v>3.8962474161233907</v>
      </c>
      <c r="W18" s="128">
        <f t="shared" si="6"/>
        <v>2197.0417535379238</v>
      </c>
      <c r="X18" s="138">
        <f t="shared" si="10"/>
        <v>13797.422212218162</v>
      </c>
    </row>
    <row r="19" spans="1:24" ht="14.15" customHeight="1" x14ac:dyDescent="0.2">
      <c r="A19" s="135">
        <v>17</v>
      </c>
      <c r="B19" s="126">
        <f>Prodiarias!B27</f>
        <v>704.34</v>
      </c>
      <c r="C19" s="126" t="s">
        <v>65</v>
      </c>
      <c r="D19" s="126">
        <f>Prodiarias!V27</f>
        <v>177.9</v>
      </c>
      <c r="E19" s="126">
        <f>Prodiarias!AC27</f>
        <v>306.86</v>
      </c>
      <c r="F19" s="126">
        <f>Prodiarias!AM27</f>
        <v>115.58</v>
      </c>
      <c r="G19" s="126">
        <f>Prodiarias!AT27</f>
        <v>709.34647797742093</v>
      </c>
      <c r="H19" s="126">
        <f>Prodiarias!AX27</f>
        <v>387.07743679440296</v>
      </c>
      <c r="I19" s="126">
        <f>Prodiarias!BB27</f>
        <v>11.768166640165369</v>
      </c>
      <c r="J19" s="126">
        <f t="shared" si="11"/>
        <v>2412.8720814119893</v>
      </c>
      <c r="K19" s="242">
        <f t="shared" si="12"/>
        <v>15152.836671267292</v>
      </c>
      <c r="N19" s="125">
        <v>17</v>
      </c>
      <c r="O19" s="126">
        <f t="shared" si="9"/>
        <v>563.47200000000009</v>
      </c>
      <c r="P19" s="126" t="s">
        <v>65</v>
      </c>
      <c r="Q19" s="126">
        <f t="shared" si="0"/>
        <v>177.9</v>
      </c>
      <c r="R19" s="126">
        <f t="shared" si="1"/>
        <v>245.48800000000003</v>
      </c>
      <c r="S19" s="126">
        <f t="shared" si="2"/>
        <v>92.463999999999999</v>
      </c>
      <c r="T19" s="126">
        <f t="shared" si="3"/>
        <v>709.34647797742093</v>
      </c>
      <c r="U19" s="126">
        <f t="shared" si="4"/>
        <v>387.07743679440296</v>
      </c>
      <c r="V19" s="127">
        <f t="shared" si="5"/>
        <v>4.1188583240578787</v>
      </c>
      <c r="W19" s="128">
        <f t="shared" si="6"/>
        <v>2179.8667730958819</v>
      </c>
      <c r="X19" s="138">
        <f t="shared" si="10"/>
        <v>13689.563335042139</v>
      </c>
    </row>
    <row r="20" spans="1:24" ht="14.15" customHeight="1" x14ac:dyDescent="0.2">
      <c r="A20" s="135">
        <v>18</v>
      </c>
      <c r="B20" s="126">
        <f>Prodiarias!B28</f>
        <v>703.42</v>
      </c>
      <c r="C20" s="126" t="s">
        <v>65</v>
      </c>
      <c r="D20" s="126">
        <f>Prodiarias!V28</f>
        <v>178.6</v>
      </c>
      <c r="E20" s="126">
        <f>Prodiarias!AC28</f>
        <v>272.3</v>
      </c>
      <c r="F20" s="126">
        <f>Prodiarias!AM28</f>
        <v>107.68</v>
      </c>
      <c r="G20" s="126">
        <f>Prodiarias!AT28</f>
        <v>709.93639688344729</v>
      </c>
      <c r="H20" s="126">
        <f>Prodiarias!AX28</f>
        <v>381.97169661313404</v>
      </c>
      <c r="I20" s="126">
        <f>Prodiarias!BB28</f>
        <v>11.683892510733028</v>
      </c>
      <c r="J20" s="126">
        <f t="shared" si="11"/>
        <v>2365.5919860073145</v>
      </c>
      <c r="K20" s="242">
        <f t="shared" si="12"/>
        <v>14855.917672125935</v>
      </c>
      <c r="N20" s="125">
        <v>18</v>
      </c>
      <c r="O20" s="126">
        <f t="shared" si="9"/>
        <v>562.73599999999999</v>
      </c>
      <c r="P20" s="126" t="s">
        <v>65</v>
      </c>
      <c r="Q20" s="126">
        <f t="shared" si="0"/>
        <v>178.6</v>
      </c>
      <c r="R20" s="126">
        <f t="shared" si="1"/>
        <v>217.84000000000003</v>
      </c>
      <c r="S20" s="126">
        <f t="shared" si="2"/>
        <v>86.144000000000005</v>
      </c>
      <c r="T20" s="126">
        <f t="shared" si="3"/>
        <v>709.93639688344729</v>
      </c>
      <c r="U20" s="126">
        <f t="shared" si="4"/>
        <v>381.97169661313404</v>
      </c>
      <c r="V20" s="127">
        <f t="shared" si="5"/>
        <v>4.0893623787565598</v>
      </c>
      <c r="W20" s="128">
        <f t="shared" si="6"/>
        <v>2141.3174558753381</v>
      </c>
      <c r="X20" s="138">
        <f t="shared" si="10"/>
        <v>13447.473622897123</v>
      </c>
    </row>
    <row r="21" spans="1:24" ht="14.15" customHeight="1" x14ac:dyDescent="0.2">
      <c r="A21" s="135">
        <v>19</v>
      </c>
      <c r="B21" s="126">
        <f>Prodiarias!B29</f>
        <v>694.66</v>
      </c>
      <c r="C21" s="126" t="s">
        <v>65</v>
      </c>
      <c r="D21" s="126">
        <f>Prodiarias!V29</f>
        <v>178.7</v>
      </c>
      <c r="E21" s="126">
        <f>Prodiarias!AC29</f>
        <v>309.07</v>
      </c>
      <c r="F21" s="126">
        <f>Prodiarias!AM29</f>
        <v>115.48</v>
      </c>
      <c r="G21" s="126">
        <f>Prodiarias!AT29</f>
        <v>710.23056129750364</v>
      </c>
      <c r="H21" s="126">
        <f>Prodiarias!AX29</f>
        <v>385.3188106217205</v>
      </c>
      <c r="I21" s="126">
        <f>Prodiarias!BB29</f>
        <v>12.014628716807124</v>
      </c>
      <c r="J21" s="126">
        <f t="shared" si="11"/>
        <v>2405.4740006360312</v>
      </c>
      <c r="K21" s="242">
        <f t="shared" si="12"/>
        <v>15106.376723994277</v>
      </c>
      <c r="N21" s="125">
        <v>19</v>
      </c>
      <c r="O21" s="126">
        <f t="shared" si="9"/>
        <v>555.72799999999995</v>
      </c>
      <c r="P21" s="126" t="s">
        <v>65</v>
      </c>
      <c r="Q21" s="126">
        <f t="shared" si="0"/>
        <v>178.7</v>
      </c>
      <c r="R21" s="126">
        <f t="shared" si="1"/>
        <v>247.256</v>
      </c>
      <c r="S21" s="126">
        <f t="shared" si="2"/>
        <v>92.384000000000015</v>
      </c>
      <c r="T21" s="126">
        <f t="shared" si="3"/>
        <v>710.23056129750364</v>
      </c>
      <c r="U21" s="126">
        <f t="shared" si="4"/>
        <v>385.3188106217205</v>
      </c>
      <c r="V21" s="127">
        <f t="shared" si="5"/>
        <v>4.2051200508824929</v>
      </c>
      <c r="W21" s="128">
        <f t="shared" si="6"/>
        <v>2173.8224919701065</v>
      </c>
      <c r="X21" s="138">
        <f t="shared" si="10"/>
        <v>13651.605249572269</v>
      </c>
    </row>
    <row r="22" spans="1:24" ht="14.15" customHeight="1" x14ac:dyDescent="0.2">
      <c r="A22" s="135">
        <v>20</v>
      </c>
      <c r="B22" s="126">
        <f>Prodiarias!B30</f>
        <v>682.87</v>
      </c>
      <c r="C22" s="126" t="s">
        <v>65</v>
      </c>
      <c r="D22" s="126">
        <f>Prodiarias!V30</f>
        <v>177.8</v>
      </c>
      <c r="E22" s="126">
        <f>Prodiarias!AC30</f>
        <v>311.20999999999998</v>
      </c>
      <c r="F22" s="126">
        <f>Prodiarias!AM30</f>
        <v>107.82</v>
      </c>
      <c r="G22" s="126">
        <f>Prodiarias!AT30</f>
        <v>709.90936555891244</v>
      </c>
      <c r="H22" s="126">
        <f>Prodiarias!AX30</f>
        <v>384.38702496422326</v>
      </c>
      <c r="I22" s="126">
        <f>Prodiarias!BB30</f>
        <v>12.903482270631262</v>
      </c>
      <c r="J22" s="126">
        <f t="shared" si="11"/>
        <v>2386.8998727937669</v>
      </c>
      <c r="K22" s="242">
        <f t="shared" si="12"/>
        <v>14989.731201144858</v>
      </c>
      <c r="N22" s="125">
        <v>20</v>
      </c>
      <c r="O22" s="126">
        <f t="shared" si="9"/>
        <v>546.29600000000005</v>
      </c>
      <c r="P22" s="126" t="s">
        <v>65</v>
      </c>
      <c r="Q22" s="126">
        <f t="shared" si="0"/>
        <v>177.8</v>
      </c>
      <c r="R22" s="126">
        <f t="shared" si="1"/>
        <v>248.96799999999999</v>
      </c>
      <c r="S22" s="126">
        <f t="shared" si="2"/>
        <v>86.256</v>
      </c>
      <c r="T22" s="126">
        <f t="shared" si="3"/>
        <v>709.90936555891244</v>
      </c>
      <c r="U22" s="126">
        <f t="shared" si="4"/>
        <v>384.38702496422326</v>
      </c>
      <c r="V22" s="127">
        <f t="shared" si="5"/>
        <v>4.5162187947209409</v>
      </c>
      <c r="W22" s="128">
        <f t="shared" si="6"/>
        <v>2158.1326093178563</v>
      </c>
      <c r="X22" s="138">
        <f t="shared" si="10"/>
        <v>13553.072786516139</v>
      </c>
    </row>
    <row r="23" spans="1:24" ht="14.15" customHeight="1" x14ac:dyDescent="0.2">
      <c r="A23" s="135">
        <v>21</v>
      </c>
      <c r="B23" s="126">
        <f>Prodiarias!B31</f>
        <v>686.92</v>
      </c>
      <c r="C23" s="126" t="s">
        <v>65</v>
      </c>
      <c r="D23" s="126">
        <f>Prodiarias!V31</f>
        <v>178.9</v>
      </c>
      <c r="E23" s="126">
        <f>Prodiarias!AC31</f>
        <v>307.52999999999997</v>
      </c>
      <c r="F23" s="126">
        <f>Prodiarias!AM31</f>
        <v>112.18</v>
      </c>
      <c r="G23" s="126">
        <f>Prodiarias!AT31</f>
        <v>700.079503895691</v>
      </c>
      <c r="H23" s="126">
        <f>Prodiarias!AX31</f>
        <v>383.11178247734136</v>
      </c>
      <c r="I23" s="126">
        <f>Prodiarias!BB31</f>
        <v>13.299411671171889</v>
      </c>
      <c r="J23" s="126">
        <f t="shared" si="11"/>
        <v>2382.0206980442044</v>
      </c>
      <c r="K23" s="242">
        <f t="shared" si="12"/>
        <v>14959.089983717604</v>
      </c>
      <c r="N23" s="125">
        <v>21</v>
      </c>
      <c r="O23" s="126">
        <f t="shared" si="9"/>
        <v>549.53599999999994</v>
      </c>
      <c r="P23" s="126" t="s">
        <v>65</v>
      </c>
      <c r="Q23" s="126">
        <f t="shared" si="0"/>
        <v>178.9</v>
      </c>
      <c r="R23" s="126">
        <f t="shared" si="1"/>
        <v>246.024</v>
      </c>
      <c r="S23" s="126">
        <f t="shared" si="2"/>
        <v>89.744000000000014</v>
      </c>
      <c r="T23" s="126">
        <f t="shared" si="3"/>
        <v>700.079503895691</v>
      </c>
      <c r="U23" s="126">
        <f t="shared" si="4"/>
        <v>383.11178247734136</v>
      </c>
      <c r="V23" s="127">
        <f t="shared" si="5"/>
        <v>4.6547940849101606</v>
      </c>
      <c r="W23" s="128">
        <f t="shared" si="6"/>
        <v>2152.0500804579424</v>
      </c>
      <c r="X23" s="138">
        <f t="shared" si="10"/>
        <v>13514.874505275879</v>
      </c>
    </row>
    <row r="24" spans="1:24" ht="14.15" customHeight="1" x14ac:dyDescent="0.2">
      <c r="A24" s="135">
        <v>22</v>
      </c>
      <c r="B24" s="126">
        <f>Prodiarias!B32</f>
        <v>661.83</v>
      </c>
      <c r="C24" s="126" t="s">
        <v>65</v>
      </c>
      <c r="D24" s="126">
        <f>Prodiarias!V32</f>
        <v>179</v>
      </c>
      <c r="E24" s="126">
        <f>Prodiarias!AC32</f>
        <v>293.94</v>
      </c>
      <c r="F24" s="126">
        <f>Prodiarias!AM32</f>
        <v>100.21</v>
      </c>
      <c r="G24" s="126">
        <f>Prodiarias!AT32</f>
        <v>711.64891079662914</v>
      </c>
      <c r="H24" s="126">
        <f>Prodiarias!AX32</f>
        <v>383.24375894418824</v>
      </c>
      <c r="I24" s="126">
        <f>Prodiarias!BB32</f>
        <v>10.241691842900302</v>
      </c>
      <c r="J24" s="126">
        <f t="shared" si="11"/>
        <v>2340.1143615837177</v>
      </c>
      <c r="K24" s="242">
        <f t="shared" si="12"/>
        <v>14695.918190745748</v>
      </c>
      <c r="N24" s="125">
        <v>22</v>
      </c>
      <c r="O24" s="126">
        <f t="shared" si="9"/>
        <v>529.46400000000006</v>
      </c>
      <c r="P24" s="126" t="s">
        <v>65</v>
      </c>
      <c r="Q24" s="126">
        <f t="shared" si="0"/>
        <v>179</v>
      </c>
      <c r="R24" s="126">
        <f t="shared" si="1"/>
        <v>235.15200000000002</v>
      </c>
      <c r="S24" s="126">
        <f t="shared" si="2"/>
        <v>80.168000000000006</v>
      </c>
      <c r="T24" s="126">
        <f t="shared" si="3"/>
        <v>711.64891079662914</v>
      </c>
      <c r="U24" s="126">
        <f t="shared" si="4"/>
        <v>383.24375894418824</v>
      </c>
      <c r="V24" s="127">
        <f t="shared" si="5"/>
        <v>3.5845921450151055</v>
      </c>
      <c r="W24" s="128">
        <f t="shared" si="6"/>
        <v>2122.2612618858325</v>
      </c>
      <c r="X24" s="138">
        <f t="shared" si="10"/>
        <v>13327.800724643028</v>
      </c>
    </row>
    <row r="25" spans="1:24" ht="14.15" customHeight="1" x14ac:dyDescent="0.2">
      <c r="A25" s="135">
        <v>23</v>
      </c>
      <c r="B25" s="126">
        <f>Prodiarias!B33</f>
        <v>636.14</v>
      </c>
      <c r="C25" s="126" t="s">
        <v>65</v>
      </c>
      <c r="D25" s="126">
        <f>Prodiarias!V33</f>
        <v>179.1</v>
      </c>
      <c r="E25" s="126">
        <f>Prodiarias!AC33</f>
        <v>297.23</v>
      </c>
      <c r="F25" s="126">
        <f>Prodiarias!AM33</f>
        <v>111.91</v>
      </c>
      <c r="G25" s="126">
        <f>Prodiarias!AT33</f>
        <v>711.91763396406429</v>
      </c>
      <c r="H25" s="126">
        <f>Prodiarias!AX33</f>
        <v>371.34361583717606</v>
      </c>
      <c r="I25" s="126">
        <f>Prodiarias!BB33</f>
        <v>10.027031324534903</v>
      </c>
      <c r="J25" s="126">
        <f t="shared" si="11"/>
        <v>2317.6682811257756</v>
      </c>
      <c r="K25" s="242">
        <f t="shared" si="12"/>
        <v>14554.956805469872</v>
      </c>
      <c r="N25" s="125">
        <v>23</v>
      </c>
      <c r="O25" s="126">
        <f t="shared" si="9"/>
        <v>508.91200000000003</v>
      </c>
      <c r="P25" s="126" t="s">
        <v>65</v>
      </c>
      <c r="Q25" s="126">
        <f t="shared" si="0"/>
        <v>179.1</v>
      </c>
      <c r="R25" s="126">
        <f t="shared" si="1"/>
        <v>237.78400000000002</v>
      </c>
      <c r="S25" s="126">
        <f t="shared" si="2"/>
        <v>89.528000000000006</v>
      </c>
      <c r="T25" s="126">
        <f t="shared" si="3"/>
        <v>711.91763396406429</v>
      </c>
      <c r="U25" s="126">
        <f t="shared" si="4"/>
        <v>371.34361583717606</v>
      </c>
      <c r="V25" s="127">
        <f t="shared" si="5"/>
        <v>3.5094609635872156</v>
      </c>
      <c r="W25" s="128">
        <f t="shared" si="6"/>
        <v>2102.0947107648276</v>
      </c>
      <c r="X25" s="138">
        <f t="shared" si="10"/>
        <v>13201.154783603119</v>
      </c>
    </row>
    <row r="26" spans="1:24" ht="14.15" customHeight="1" x14ac:dyDescent="0.2">
      <c r="A26" s="135">
        <v>24</v>
      </c>
      <c r="B26" s="126">
        <f>Prodiarias!B34</f>
        <v>692.81</v>
      </c>
      <c r="C26" s="126" t="s">
        <v>65</v>
      </c>
      <c r="D26" s="126">
        <f>Prodiarias!V34</f>
        <v>179.9</v>
      </c>
      <c r="E26" s="126">
        <f>Prodiarias!AC34</f>
        <v>307.95999999999998</v>
      </c>
      <c r="F26" s="126">
        <f>Prodiarias!AM34</f>
        <v>111.6</v>
      </c>
      <c r="G26" s="126">
        <f>Prodiarias!AT34</f>
        <v>712.87009063444111</v>
      </c>
      <c r="H26" s="126">
        <f>Prodiarias!AX34</f>
        <v>375.4396565431706</v>
      </c>
      <c r="I26" s="126">
        <f>Prodiarias!BB34</f>
        <v>13.460009540467485</v>
      </c>
      <c r="J26" s="126">
        <f t="shared" si="11"/>
        <v>2394.0397567180789</v>
      </c>
      <c r="K26" s="242">
        <f t="shared" si="12"/>
        <v>15034.569672189537</v>
      </c>
      <c r="N26" s="125">
        <v>24</v>
      </c>
      <c r="O26" s="126">
        <f t="shared" si="9"/>
        <v>554.24799999999993</v>
      </c>
      <c r="P26" s="126" t="s">
        <v>65</v>
      </c>
      <c r="Q26" s="126">
        <f t="shared" si="0"/>
        <v>179.9</v>
      </c>
      <c r="R26" s="126">
        <f t="shared" si="1"/>
        <v>246.36799999999999</v>
      </c>
      <c r="S26" s="126">
        <f t="shared" si="2"/>
        <v>89.28</v>
      </c>
      <c r="T26" s="126">
        <f t="shared" si="3"/>
        <v>712.87009063444111</v>
      </c>
      <c r="U26" s="126">
        <f t="shared" si="4"/>
        <v>375.4396565431706</v>
      </c>
      <c r="V26" s="127">
        <f t="shared" si="5"/>
        <v>4.7110033391636197</v>
      </c>
      <c r="W26" s="128">
        <f t="shared" si="6"/>
        <v>2162.8167505167753</v>
      </c>
      <c r="X26" s="138">
        <f t="shared" si="10"/>
        <v>13582.48919324535</v>
      </c>
    </row>
    <row r="27" spans="1:24" ht="14.15" customHeight="1" x14ac:dyDescent="0.2">
      <c r="A27" s="135">
        <v>25</v>
      </c>
      <c r="B27" s="126">
        <f>Prodiarias!B35</f>
        <v>692.63</v>
      </c>
      <c r="C27" s="126" t="s">
        <v>65</v>
      </c>
      <c r="D27" s="126">
        <f>Prodiarias!V35</f>
        <v>179.8</v>
      </c>
      <c r="E27" s="126">
        <f>Prodiarias!AC35</f>
        <v>308.97000000000003</v>
      </c>
      <c r="F27" s="126">
        <f>Prodiarias!AM35</f>
        <v>114.95</v>
      </c>
      <c r="G27" s="126">
        <f>Prodiarias!AT35</f>
        <v>712.44235967562417</v>
      </c>
      <c r="H27" s="126">
        <f>Prodiarias!AX35</f>
        <v>382.64111941485135</v>
      </c>
      <c r="I27" s="126">
        <f>Prodiarias!BB35</f>
        <v>13.792335824455398</v>
      </c>
      <c r="J27" s="126">
        <f t="shared" si="11"/>
        <v>2405.2258149149311</v>
      </c>
      <c r="K27" s="242">
        <f t="shared" si="12"/>
        <v>15104.818117665767</v>
      </c>
      <c r="N27" s="125">
        <v>25</v>
      </c>
      <c r="O27" s="126">
        <f t="shared" si="9"/>
        <v>554.10400000000004</v>
      </c>
      <c r="P27" s="126" t="s">
        <v>65</v>
      </c>
      <c r="Q27" s="126">
        <f t="shared" si="0"/>
        <v>179.8</v>
      </c>
      <c r="R27" s="126">
        <f t="shared" si="1"/>
        <v>247.17600000000004</v>
      </c>
      <c r="S27" s="126">
        <f t="shared" si="2"/>
        <v>91.960000000000008</v>
      </c>
      <c r="T27" s="126">
        <f t="shared" si="3"/>
        <v>712.44235967562417</v>
      </c>
      <c r="U27" s="126">
        <f t="shared" si="4"/>
        <v>382.64111941485135</v>
      </c>
      <c r="V27" s="127">
        <f t="shared" si="5"/>
        <v>4.8273175385593889</v>
      </c>
      <c r="W27" s="128">
        <f t="shared" si="6"/>
        <v>2172.9507966290348</v>
      </c>
      <c r="X27" s="138">
        <f t="shared" si="10"/>
        <v>13646.13100283034</v>
      </c>
    </row>
    <row r="28" spans="1:24" ht="14.15" customHeight="1" x14ac:dyDescent="0.2">
      <c r="A28" s="135">
        <v>26</v>
      </c>
      <c r="B28" s="126">
        <f>Prodiarias!B36</f>
        <v>734.12</v>
      </c>
      <c r="C28" s="126" t="s">
        <v>65</v>
      </c>
      <c r="D28" s="126">
        <f>Prodiarias!V36</f>
        <v>179</v>
      </c>
      <c r="E28" s="126">
        <f>Prodiarias!AC36</f>
        <v>320.74</v>
      </c>
      <c r="F28" s="126">
        <f>Prodiarias!AM36</f>
        <v>126.66</v>
      </c>
      <c r="G28" s="126">
        <f>Prodiarias!AT36</f>
        <v>711.48831292733348</v>
      </c>
      <c r="H28" s="126">
        <f>Prodiarias!AX36</f>
        <v>383.0879313086341</v>
      </c>
      <c r="I28" s="126">
        <f>Prodiarias!BB36</f>
        <v>13.727142629988871</v>
      </c>
      <c r="J28" s="126">
        <f t="shared" si="11"/>
        <v>2468.8233868659568</v>
      </c>
      <c r="K28" s="242">
        <f t="shared" si="12"/>
        <v>15504.210869518209</v>
      </c>
      <c r="N28" s="125">
        <v>26</v>
      </c>
      <c r="O28" s="126">
        <f t="shared" si="9"/>
        <v>587.29600000000005</v>
      </c>
      <c r="P28" s="126" t="s">
        <v>65</v>
      </c>
      <c r="Q28" s="126">
        <f t="shared" si="0"/>
        <v>179</v>
      </c>
      <c r="R28" s="126">
        <f t="shared" si="1"/>
        <v>256.59200000000004</v>
      </c>
      <c r="S28" s="126">
        <f t="shared" si="2"/>
        <v>101.328</v>
      </c>
      <c r="T28" s="126">
        <f t="shared" si="3"/>
        <v>711.48831292733348</v>
      </c>
      <c r="U28" s="126">
        <f t="shared" si="4"/>
        <v>383.0879313086341</v>
      </c>
      <c r="V28" s="127">
        <f t="shared" si="5"/>
        <v>4.8044999204961041</v>
      </c>
      <c r="W28" s="128">
        <f t="shared" si="6"/>
        <v>2223.596744156464</v>
      </c>
      <c r="X28" s="138">
        <f t="shared" si="10"/>
        <v>13964.187553302594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1" t="s">
        <v>78</v>
      </c>
      <c r="C36" s="421"/>
      <c r="D36" s="421"/>
      <c r="E36" s="421"/>
      <c r="F36" s="421"/>
      <c r="G36" s="421"/>
      <c r="H36" s="421"/>
      <c r="I36" s="421"/>
      <c r="O36" s="421" t="s">
        <v>77</v>
      </c>
      <c r="P36" s="421"/>
      <c r="Q36" s="421"/>
      <c r="R36" s="421"/>
      <c r="S36" s="421"/>
      <c r="T36" s="421"/>
      <c r="U36" s="421"/>
      <c r="V36" s="421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340.77299612903221</v>
      </c>
      <c r="C38" s="126">
        <f>Prodiarias!O11/1000</f>
        <v>6.9259806451612906</v>
      </c>
      <c r="D38" s="126" t="s">
        <v>65</v>
      </c>
      <c r="E38" s="126">
        <f>Prodiarias!AF11/1000</f>
        <v>153.261</v>
      </c>
      <c r="F38" s="126">
        <f>Prodiarias!AP11/1000</f>
        <v>146.35802322580645</v>
      </c>
      <c r="G38" s="126" t="s">
        <v>65</v>
      </c>
      <c r="H38" s="126" t="s">
        <v>65</v>
      </c>
      <c r="I38" s="126">
        <f>Prodiarias!BE11</f>
        <v>235.85219999999998</v>
      </c>
      <c r="J38" s="126">
        <f>SUM(B38:I38)</f>
        <v>883.17020000000002</v>
      </c>
      <c r="K38" s="129">
        <f>J38*35.336/1000</f>
        <v>31.207702187199999</v>
      </c>
      <c r="L38" s="139">
        <f>J38/1000*6289</f>
        <v>5554.2573878000003</v>
      </c>
      <c r="N38" s="125">
        <v>1</v>
      </c>
      <c r="O38" s="126">
        <f>B38*0.8</f>
        <v>272.6183969032258</v>
      </c>
      <c r="P38" s="126">
        <f>C38*0.5</f>
        <v>3.4629903225806453</v>
      </c>
      <c r="Q38" s="126" t="s">
        <v>65</v>
      </c>
      <c r="R38" s="126">
        <f t="shared" ref="R38:R68" si="13">E38*0.3172</f>
        <v>48.614389199999998</v>
      </c>
      <c r="S38" s="126">
        <f t="shared" ref="S38:S68" si="14">F38*0.8</f>
        <v>117.08641858064516</v>
      </c>
      <c r="T38" s="126" t="s">
        <v>65</v>
      </c>
      <c r="U38" s="126" t="s">
        <v>65</v>
      </c>
      <c r="V38" s="126">
        <f t="shared" ref="V38:V68" si="15">I38*0.35</f>
        <v>82.548269999999988</v>
      </c>
      <c r="W38" s="126">
        <f t="shared" ref="W38:W68" si="16">SUM(O38:V38)</f>
        <v>524.33046500645162</v>
      </c>
      <c r="X38" s="129">
        <f>W38*35.336/1000</f>
        <v>18.527741311467974</v>
      </c>
      <c r="Y38" s="139">
        <f>W38/1000*6289</f>
        <v>3297.5142944255745</v>
      </c>
    </row>
    <row r="39" spans="1:27" x14ac:dyDescent="0.2">
      <c r="A39" s="125">
        <v>2</v>
      </c>
      <c r="B39" s="126">
        <f>Prodiarias!E12/1000</f>
        <v>341.3456116129035</v>
      </c>
      <c r="C39" s="126">
        <f>Prodiarias!O12/1000</f>
        <v>7.1136167741935488</v>
      </c>
      <c r="D39" s="126" t="s">
        <v>65</v>
      </c>
      <c r="E39" s="126">
        <f>Prodiarias!AF12/1000</f>
        <v>152.24700000000001</v>
      </c>
      <c r="F39" s="126">
        <f>Prodiarias!AP12/1000</f>
        <v>148.44277161290321</v>
      </c>
      <c r="G39" s="126" t="s">
        <v>65</v>
      </c>
      <c r="H39" s="126" t="s">
        <v>65</v>
      </c>
      <c r="I39" s="126">
        <f>Prodiarias!BE12</f>
        <v>242.61589999999998</v>
      </c>
      <c r="J39" s="126">
        <f t="shared" ref="J39:J49" si="17">SUM(B39:I39)</f>
        <v>891.76490000000024</v>
      </c>
      <c r="K39" s="129">
        <f t="shared" ref="K39:K49" si="18">J39*35.336/1000</f>
        <v>31.511404506400005</v>
      </c>
      <c r="L39" s="139">
        <f>J39/1000*6289</f>
        <v>5608.3094561000016</v>
      </c>
      <c r="N39" s="125">
        <v>2</v>
      </c>
      <c r="O39" s="126">
        <f t="shared" ref="O39:O53" si="19">B39*0.8</f>
        <v>273.0764892903228</v>
      </c>
      <c r="P39" s="126">
        <f t="shared" ref="P39:P68" si="20">C39*0.5</f>
        <v>3.5568083870967744</v>
      </c>
      <c r="Q39" s="126" t="s">
        <v>65</v>
      </c>
      <c r="R39" s="126">
        <f t="shared" si="13"/>
        <v>48.292748400000001</v>
      </c>
      <c r="S39" s="126">
        <f t="shared" si="14"/>
        <v>118.75421729032257</v>
      </c>
      <c r="T39" s="126" t="s">
        <v>65</v>
      </c>
      <c r="U39" s="126" t="s">
        <v>65</v>
      </c>
      <c r="V39" s="126">
        <f t="shared" si="15"/>
        <v>84.915564999999987</v>
      </c>
      <c r="W39" s="126">
        <f t="shared" si="16"/>
        <v>528.59582836774212</v>
      </c>
      <c r="X39" s="129">
        <f t="shared" ref="X39:X67" si="21">W39*35.336/1000</f>
        <v>18.678462191202534</v>
      </c>
      <c r="Y39" s="139">
        <f t="shared" ref="Y39:Y53" si="22">W39/1000*6289</f>
        <v>3324.3391646047303</v>
      </c>
      <c r="AA39" s="18" t="s">
        <v>54</v>
      </c>
    </row>
    <row r="40" spans="1:27" x14ac:dyDescent="0.2">
      <c r="A40" s="125">
        <v>3</v>
      </c>
      <c r="B40" s="126">
        <f>Prodiarias!E13/1000</f>
        <v>324.43348559139787</v>
      </c>
      <c r="C40" s="126">
        <f>Prodiarias!O13/1000</f>
        <v>5.7716505376344083</v>
      </c>
      <c r="D40" s="126" t="s">
        <v>65</v>
      </c>
      <c r="E40" s="126">
        <f>Prodiarias!AF13/1000</f>
        <v>152.65199999999999</v>
      </c>
      <c r="F40" s="126">
        <f>Prodiarias!AP13/1000</f>
        <v>148.51986387096773</v>
      </c>
      <c r="G40" s="126" t="s">
        <v>65</v>
      </c>
      <c r="H40" s="126" t="s">
        <v>65</v>
      </c>
      <c r="I40" s="126">
        <f>Prodiarias!BE13</f>
        <v>242.19139999999996</v>
      </c>
      <c r="J40" s="126">
        <f t="shared" si="17"/>
        <v>873.56839999999988</v>
      </c>
      <c r="K40" s="129">
        <f t="shared" si="18"/>
        <v>30.868412982399995</v>
      </c>
      <c r="L40" s="139">
        <f>J40/1000*6289</f>
        <v>5493.8716675999995</v>
      </c>
      <c r="N40" s="125">
        <v>3</v>
      </c>
      <c r="O40" s="126">
        <f t="shared" si="19"/>
        <v>259.54678847311828</v>
      </c>
      <c r="P40" s="126">
        <f t="shared" si="20"/>
        <v>2.8858252688172041</v>
      </c>
      <c r="Q40" s="126" t="s">
        <v>65</v>
      </c>
      <c r="R40" s="126">
        <f t="shared" si="13"/>
        <v>48.42121439999999</v>
      </c>
      <c r="S40" s="126">
        <f t="shared" si="14"/>
        <v>118.81589109677418</v>
      </c>
      <c r="T40" s="126" t="s">
        <v>65</v>
      </c>
      <c r="U40" s="126" t="s">
        <v>65</v>
      </c>
      <c r="V40" s="126">
        <f t="shared" si="15"/>
        <v>84.766989999999979</v>
      </c>
      <c r="W40" s="126">
        <f t="shared" si="16"/>
        <v>514.43670923870968</v>
      </c>
      <c r="X40" s="129">
        <f t="shared" si="21"/>
        <v>18.178135557659044</v>
      </c>
      <c r="Y40" s="139">
        <f t="shared" si="22"/>
        <v>3235.2924644022451</v>
      </c>
      <c r="AA40" s="18" t="s">
        <v>54</v>
      </c>
    </row>
    <row r="41" spans="1:27" x14ac:dyDescent="0.2">
      <c r="A41" s="125">
        <v>4</v>
      </c>
      <c r="B41" s="126">
        <f>Prodiarias!E14/1000</f>
        <v>341.51072408602153</v>
      </c>
      <c r="C41" s="126">
        <f>Prodiarias!O14/1000</f>
        <v>4.302753978494624</v>
      </c>
      <c r="D41" s="126" t="s">
        <v>65</v>
      </c>
      <c r="E41" s="126">
        <f>Prodiarias!AF14/1000</f>
        <v>153.99100000000001</v>
      </c>
      <c r="F41" s="126">
        <f>Prodiarias!AP14/1000</f>
        <v>151.22352193548389</v>
      </c>
      <c r="G41" s="126" t="s">
        <v>65</v>
      </c>
      <c r="H41" s="126" t="s">
        <v>65</v>
      </c>
      <c r="I41" s="126">
        <f>Prodiarias!BE14</f>
        <v>241.71029999999999</v>
      </c>
      <c r="J41" s="126">
        <f t="shared" si="17"/>
        <v>892.73829999999998</v>
      </c>
      <c r="K41" s="129">
        <f t="shared" si="18"/>
        <v>31.545800568799997</v>
      </c>
      <c r="L41" s="139">
        <f t="shared" ref="L41:L49" si="23">J41/1000*6289</f>
        <v>5614.4311686999999</v>
      </c>
      <c r="N41" s="125">
        <v>4</v>
      </c>
      <c r="O41" s="126">
        <f t="shared" si="19"/>
        <v>273.20857926881723</v>
      </c>
      <c r="P41" s="126">
        <f t="shared" si="20"/>
        <v>2.151376989247312</v>
      </c>
      <c r="Q41" s="126" t="s">
        <v>65</v>
      </c>
      <c r="R41" s="126">
        <f t="shared" si="13"/>
        <v>48.845945200000003</v>
      </c>
      <c r="S41" s="126">
        <f t="shared" si="14"/>
        <v>120.97881754838711</v>
      </c>
      <c r="T41" s="126" t="s">
        <v>65</v>
      </c>
      <c r="U41" s="126" t="s">
        <v>65</v>
      </c>
      <c r="V41" s="126">
        <f t="shared" si="15"/>
        <v>84.598604999999992</v>
      </c>
      <c r="W41" s="126">
        <f t="shared" si="16"/>
        <v>529.78332400645161</v>
      </c>
      <c r="X41" s="129">
        <f t="shared" si="21"/>
        <v>18.720423537091975</v>
      </c>
      <c r="Y41" s="139">
        <f t="shared" si="22"/>
        <v>3331.8073246765739</v>
      </c>
    </row>
    <row r="42" spans="1:27" x14ac:dyDescent="0.2">
      <c r="A42" s="125">
        <v>5</v>
      </c>
      <c r="B42" s="126">
        <f>Prodiarias!E15/1000</f>
        <v>347.88069483870964</v>
      </c>
      <c r="C42" s="126">
        <f>Prodiarias!O15/1000</f>
        <v>4.1086793548387099</v>
      </c>
      <c r="D42" s="126" t="s">
        <v>65</v>
      </c>
      <c r="E42" s="126">
        <f>Prodiarias!AF15/1000</f>
        <v>157.18600000000001</v>
      </c>
      <c r="F42" s="126">
        <f>Prodiarias!AP15/1000</f>
        <v>150.4276258064516</v>
      </c>
      <c r="G42" s="126" t="s">
        <v>65</v>
      </c>
      <c r="H42" s="126" t="s">
        <v>65</v>
      </c>
      <c r="I42" s="126">
        <f>Prodiarias!BE15</f>
        <v>240.80469999999997</v>
      </c>
      <c r="J42" s="126">
        <f t="shared" si="17"/>
        <v>900.40769999999998</v>
      </c>
      <c r="K42" s="129">
        <f t="shared" si="18"/>
        <v>31.816806487200001</v>
      </c>
      <c r="L42" s="139">
        <f t="shared" si="23"/>
        <v>5662.6640252999996</v>
      </c>
      <c r="N42" s="125">
        <v>5</v>
      </c>
      <c r="O42" s="126">
        <f t="shared" si="19"/>
        <v>278.3045558709677</v>
      </c>
      <c r="P42" s="126">
        <f t="shared" si="20"/>
        <v>2.054339677419355</v>
      </c>
      <c r="Q42" s="126" t="s">
        <v>65</v>
      </c>
      <c r="R42" s="126">
        <f t="shared" si="13"/>
        <v>49.859399199999999</v>
      </c>
      <c r="S42" s="126">
        <f t="shared" si="14"/>
        <v>120.34210064516128</v>
      </c>
      <c r="T42" s="126" t="s">
        <v>65</v>
      </c>
      <c r="U42" s="126" t="s">
        <v>65</v>
      </c>
      <c r="V42" s="126">
        <f t="shared" si="15"/>
        <v>84.281644999999983</v>
      </c>
      <c r="W42" s="126">
        <f t="shared" si="16"/>
        <v>534.84204039354836</v>
      </c>
      <c r="X42" s="129">
        <f t="shared" si="21"/>
        <v>18.899178339346424</v>
      </c>
      <c r="Y42" s="139">
        <f t="shared" si="22"/>
        <v>3363.6215920350255</v>
      </c>
    </row>
    <row r="43" spans="1:27" x14ac:dyDescent="0.2">
      <c r="A43" s="125">
        <v>6</v>
      </c>
      <c r="B43" s="126">
        <f>Prodiarias!E16/1000</f>
        <v>354.29884258064516</v>
      </c>
      <c r="C43" s="126">
        <f>Prodiarias!O16/1000</f>
        <v>4.061770322580645</v>
      </c>
      <c r="D43" s="126" t="s">
        <v>65</v>
      </c>
      <c r="E43" s="126">
        <f>Prodiarias!AF16/1000</f>
        <v>158.81399999999999</v>
      </c>
      <c r="F43" s="126">
        <f>Prodiarias!AP16/1000</f>
        <v>149.29838709677418</v>
      </c>
      <c r="G43" s="126" t="s">
        <v>65</v>
      </c>
      <c r="H43" s="126" t="s">
        <v>65</v>
      </c>
      <c r="I43" s="126">
        <f>Prodiarias!BE16</f>
        <v>240.40849999999995</v>
      </c>
      <c r="J43" s="126">
        <f t="shared" si="17"/>
        <v>906.88149999999996</v>
      </c>
      <c r="K43" s="129">
        <f t="shared" si="18"/>
        <v>32.045564683999999</v>
      </c>
      <c r="L43" s="139">
        <f t="shared" si="23"/>
        <v>5703.3777534999999</v>
      </c>
      <c r="N43" s="125">
        <v>6</v>
      </c>
      <c r="O43" s="126">
        <f t="shared" si="19"/>
        <v>283.43907406451615</v>
      </c>
      <c r="P43" s="126">
        <f t="shared" si="20"/>
        <v>2.0308851612903225</v>
      </c>
      <c r="Q43" s="126" t="s">
        <v>65</v>
      </c>
      <c r="R43" s="126">
        <f t="shared" si="13"/>
        <v>50.375800799999993</v>
      </c>
      <c r="S43" s="126">
        <f t="shared" si="14"/>
        <v>119.43870967741935</v>
      </c>
      <c r="T43" s="126" t="s">
        <v>65</v>
      </c>
      <c r="U43" s="126" t="s">
        <v>65</v>
      </c>
      <c r="V43" s="126">
        <f t="shared" si="15"/>
        <v>84.142974999999979</v>
      </c>
      <c r="W43" s="126">
        <f t="shared" si="16"/>
        <v>539.42744470322577</v>
      </c>
      <c r="X43" s="129">
        <f t="shared" si="21"/>
        <v>19.061208186033184</v>
      </c>
      <c r="Y43" s="139">
        <f t="shared" si="22"/>
        <v>3392.4591997385869</v>
      </c>
    </row>
    <row r="44" spans="1:27" x14ac:dyDescent="0.2">
      <c r="A44" s="125">
        <v>7</v>
      </c>
      <c r="B44" s="126">
        <f>Prodiarias!E17/1000</f>
        <v>345.14416279569895</v>
      </c>
      <c r="C44" s="126">
        <f>Prodiarias!O17/1000</f>
        <v>4.2034172043010747</v>
      </c>
      <c r="D44" s="126" t="s">
        <v>65</v>
      </c>
      <c r="E44" s="126">
        <f>Prodiarias!AF17/1000</f>
        <v>161.69</v>
      </c>
      <c r="F44" s="126">
        <f>Prodiarias!AP17/1000</f>
        <v>149.34942000000001</v>
      </c>
      <c r="G44" s="126" t="s">
        <v>65</v>
      </c>
      <c r="H44" s="126" t="s">
        <v>65</v>
      </c>
      <c r="I44" s="126">
        <f>Prodiarias!BE17</f>
        <v>239.10669999999996</v>
      </c>
      <c r="J44" s="126">
        <f t="shared" si="17"/>
        <v>899.49369999999988</v>
      </c>
      <c r="K44" s="129">
        <f t="shared" si="18"/>
        <v>31.784509383199996</v>
      </c>
      <c r="L44" s="139">
        <f t="shared" si="23"/>
        <v>5656.9158792999988</v>
      </c>
      <c r="N44" s="125">
        <v>7</v>
      </c>
      <c r="O44" s="126">
        <f t="shared" si="19"/>
        <v>276.11533023655915</v>
      </c>
      <c r="P44" s="126">
        <f t="shared" si="20"/>
        <v>2.1017086021505373</v>
      </c>
      <c r="Q44" s="126" t="s">
        <v>65</v>
      </c>
      <c r="R44" s="126">
        <f t="shared" si="13"/>
        <v>51.288067999999996</v>
      </c>
      <c r="S44" s="126">
        <f t="shared" si="14"/>
        <v>119.47953600000001</v>
      </c>
      <c r="T44" s="126" t="s">
        <v>65</v>
      </c>
      <c r="U44" s="126" t="s">
        <v>65</v>
      </c>
      <c r="V44" s="126">
        <f t="shared" si="15"/>
        <v>83.687344999999979</v>
      </c>
      <c r="W44" s="126">
        <f t="shared" si="16"/>
        <v>532.6719878387097</v>
      </c>
      <c r="X44" s="129">
        <f t="shared" si="21"/>
        <v>18.822497362268646</v>
      </c>
      <c r="Y44" s="139">
        <f t="shared" si="22"/>
        <v>3349.9741315176457</v>
      </c>
    </row>
    <row r="45" spans="1:27" x14ac:dyDescent="0.2">
      <c r="A45" s="125">
        <v>8</v>
      </c>
      <c r="B45" s="126">
        <f>Prodiarias!E18/1000</f>
        <v>342.15167462365599</v>
      </c>
      <c r="C45" s="126">
        <f>Prodiarias!O18/1000</f>
        <v>2.8136221505376344</v>
      </c>
      <c r="D45" s="126" t="s">
        <v>65</v>
      </c>
      <c r="E45" s="126">
        <f>Prodiarias!AF18/1000</f>
        <v>159.483</v>
      </c>
      <c r="F45" s="126">
        <f>Prodiarias!AP18/1000</f>
        <v>149.65670322580644</v>
      </c>
      <c r="G45" s="126" t="s">
        <v>65</v>
      </c>
      <c r="H45" s="126" t="s">
        <v>65</v>
      </c>
      <c r="I45" s="126">
        <f>Prodiarias!BE18</f>
        <v>238.03129999999996</v>
      </c>
      <c r="J45" s="126">
        <f t="shared" si="17"/>
        <v>892.13630000000001</v>
      </c>
      <c r="K45" s="129">
        <f t="shared" si="18"/>
        <v>31.5245282968</v>
      </c>
      <c r="L45" s="139">
        <f t="shared" si="23"/>
        <v>5610.6451907000001</v>
      </c>
      <c r="N45" s="125">
        <v>8</v>
      </c>
      <c r="O45" s="126">
        <f t="shared" si="19"/>
        <v>273.72133969892479</v>
      </c>
      <c r="P45" s="126">
        <f t="shared" si="20"/>
        <v>1.4068110752688172</v>
      </c>
      <c r="Q45" s="126" t="s">
        <v>65</v>
      </c>
      <c r="R45" s="126">
        <f t="shared" si="13"/>
        <v>50.588007599999997</v>
      </c>
      <c r="S45" s="126">
        <f t="shared" si="14"/>
        <v>119.72536258064515</v>
      </c>
      <c r="T45" s="126" t="s">
        <v>65</v>
      </c>
      <c r="U45" s="126" t="s">
        <v>65</v>
      </c>
      <c r="V45" s="126">
        <f t="shared" si="15"/>
        <v>83.310954999999979</v>
      </c>
      <c r="W45" s="126">
        <f t="shared" si="16"/>
        <v>528.7524759548387</v>
      </c>
      <c r="X45" s="129">
        <f t="shared" si="21"/>
        <v>18.683997490340179</v>
      </c>
      <c r="Y45" s="139">
        <f t="shared" si="22"/>
        <v>3325.3243212799803</v>
      </c>
    </row>
    <row r="46" spans="1:27" x14ac:dyDescent="0.2">
      <c r="A46" s="125">
        <v>9</v>
      </c>
      <c r="B46" s="126">
        <f>Prodiarias!E19/1000</f>
        <v>337.35515311827953</v>
      </c>
      <c r="C46" s="126">
        <f>Prodiarias!O19/1000</f>
        <v>3.8281449462365589</v>
      </c>
      <c r="D46" s="126" t="s">
        <v>65</v>
      </c>
      <c r="E46" s="126">
        <f>Prodiarias!AF19/1000</f>
        <v>160.96299999999999</v>
      </c>
      <c r="F46" s="126">
        <f>Prodiarias!AP19/1000</f>
        <v>148.63170193548387</v>
      </c>
      <c r="G46" s="126" t="s">
        <v>65</v>
      </c>
      <c r="H46" s="126" t="s">
        <v>65</v>
      </c>
      <c r="I46" s="126">
        <f>Prodiarias!BE19</f>
        <v>239.21989999999997</v>
      </c>
      <c r="J46" s="126">
        <f t="shared" si="17"/>
        <v>889.99789999999985</v>
      </c>
      <c r="K46" s="129">
        <f t="shared" si="18"/>
        <v>31.448965794399992</v>
      </c>
      <c r="L46" s="139">
        <f t="shared" si="23"/>
        <v>5597.196793099999</v>
      </c>
      <c r="N46" s="125">
        <v>9</v>
      </c>
      <c r="O46" s="126">
        <f t="shared" si="19"/>
        <v>269.88412249462363</v>
      </c>
      <c r="P46" s="126">
        <f t="shared" si="20"/>
        <v>1.9140724731182794</v>
      </c>
      <c r="Q46" s="126" t="s">
        <v>65</v>
      </c>
      <c r="R46" s="126">
        <f t="shared" si="13"/>
        <v>51.057463599999998</v>
      </c>
      <c r="S46" s="126">
        <f t="shared" si="14"/>
        <v>118.90536154838711</v>
      </c>
      <c r="T46" s="126" t="s">
        <v>65</v>
      </c>
      <c r="U46" s="126" t="s">
        <v>65</v>
      </c>
      <c r="V46" s="126">
        <f t="shared" si="15"/>
        <v>83.726964999999979</v>
      </c>
      <c r="W46" s="126">
        <f t="shared" si="16"/>
        <v>525.48798511612893</v>
      </c>
      <c r="X46" s="129">
        <f t="shared" si="21"/>
        <v>18.568643442063532</v>
      </c>
      <c r="Y46" s="139">
        <f t="shared" si="22"/>
        <v>3304.7939383953349</v>
      </c>
    </row>
    <row r="47" spans="1:27" x14ac:dyDescent="0.2">
      <c r="A47" s="125">
        <v>10</v>
      </c>
      <c r="B47" s="126">
        <f>Prodiarias!E20/1000</f>
        <v>332.34907591397848</v>
      </c>
      <c r="C47" s="126">
        <f>Prodiarias!O20/1000</f>
        <v>7.3168892473118277</v>
      </c>
      <c r="D47" s="126" t="s">
        <v>65</v>
      </c>
      <c r="E47" s="126">
        <f>Prodiarias!AF20/1000</f>
        <v>161.99100000000001</v>
      </c>
      <c r="F47" s="126">
        <f>Prodiarias!AP20/1000</f>
        <v>135.3870348387097</v>
      </c>
      <c r="G47" s="126" t="s">
        <v>65</v>
      </c>
      <c r="H47" s="126" t="s">
        <v>65</v>
      </c>
      <c r="I47" s="126">
        <f>Prodiarias!BE20</f>
        <v>239.19159999999997</v>
      </c>
      <c r="J47" s="126">
        <f t="shared" si="17"/>
        <v>876.23560000000009</v>
      </c>
      <c r="K47" s="129">
        <f t="shared" si="18"/>
        <v>30.9626611616</v>
      </c>
      <c r="L47" s="139">
        <f t="shared" si="23"/>
        <v>5510.6456884000008</v>
      </c>
      <c r="N47" s="125">
        <v>10</v>
      </c>
      <c r="O47" s="126">
        <f t="shared" si="19"/>
        <v>265.8792607311828</v>
      </c>
      <c r="P47" s="126">
        <f t="shared" si="20"/>
        <v>3.6584446236559138</v>
      </c>
      <c r="Q47" s="126" t="s">
        <v>65</v>
      </c>
      <c r="R47" s="126">
        <f t="shared" si="13"/>
        <v>51.3835452</v>
      </c>
      <c r="S47" s="126">
        <f t="shared" si="14"/>
        <v>108.30962787096776</v>
      </c>
      <c r="T47" s="126" t="s">
        <v>65</v>
      </c>
      <c r="U47" s="126" t="s">
        <v>65</v>
      </c>
      <c r="V47" s="126">
        <f t="shared" si="15"/>
        <v>83.717059999999989</v>
      </c>
      <c r="W47" s="126">
        <f t="shared" si="16"/>
        <v>512.94793842580646</v>
      </c>
      <c r="X47" s="129">
        <f t="shared" si="21"/>
        <v>18.125528352214296</v>
      </c>
      <c r="Y47" s="139">
        <f t="shared" si="22"/>
        <v>3225.9295847598969</v>
      </c>
    </row>
    <row r="48" spans="1:27" x14ac:dyDescent="0.2">
      <c r="A48" s="125">
        <v>11</v>
      </c>
      <c r="B48" s="126">
        <f>Prodiarias!E21/1000</f>
        <v>331.82078602150534</v>
      </c>
      <c r="C48" s="126">
        <f>Prodiarias!O21/1000</f>
        <v>8.2624281720430091</v>
      </c>
      <c r="D48" s="126" t="s">
        <v>65</v>
      </c>
      <c r="E48" s="126">
        <f>Prodiarias!AF21/1000</f>
        <v>160.70699999999999</v>
      </c>
      <c r="F48" s="126">
        <f>Prodiarias!AP21/1000</f>
        <v>141.20478580645161</v>
      </c>
      <c r="G48" s="126" t="s">
        <v>65</v>
      </c>
      <c r="H48" s="126" t="s">
        <v>65</v>
      </c>
      <c r="I48" s="126">
        <f>Prodiarias!BE21</f>
        <v>238.7954</v>
      </c>
      <c r="J48" s="126">
        <f t="shared" si="17"/>
        <v>880.79039999999998</v>
      </c>
      <c r="K48" s="129">
        <f t="shared" si="18"/>
        <v>31.123609574399996</v>
      </c>
      <c r="L48" s="139">
        <f t="shared" si="23"/>
        <v>5539.2908256000001</v>
      </c>
      <c r="N48" s="125">
        <v>11</v>
      </c>
      <c r="O48" s="126">
        <f t="shared" si="19"/>
        <v>265.45662881720426</v>
      </c>
      <c r="P48" s="126">
        <f t="shared" si="20"/>
        <v>4.1312140860215045</v>
      </c>
      <c r="Q48" s="126" t="s">
        <v>65</v>
      </c>
      <c r="R48" s="126">
        <f t="shared" si="13"/>
        <v>50.976260399999994</v>
      </c>
      <c r="S48" s="126">
        <f t="shared" si="14"/>
        <v>112.9638286451613</v>
      </c>
      <c r="T48" s="126" t="s">
        <v>65</v>
      </c>
      <c r="U48" s="126" t="s">
        <v>65</v>
      </c>
      <c r="V48" s="126">
        <f t="shared" si="15"/>
        <v>83.578389999999999</v>
      </c>
      <c r="W48" s="126">
        <f t="shared" si="16"/>
        <v>517.10632194838706</v>
      </c>
      <c r="X48" s="129">
        <f t="shared" si="21"/>
        <v>18.272468992368207</v>
      </c>
      <c r="Y48" s="139">
        <f t="shared" si="22"/>
        <v>3252.0816587334061</v>
      </c>
    </row>
    <row r="49" spans="1:25" x14ac:dyDescent="0.2">
      <c r="A49" s="125">
        <v>12</v>
      </c>
      <c r="B49" s="126">
        <f>Prodiarias!E22/1000</f>
        <v>337.46145612903223</v>
      </c>
      <c r="C49" s="126">
        <f>Prodiarias!O22/1000</f>
        <v>6.9342587096774198</v>
      </c>
      <c r="D49" s="126" t="s">
        <v>65</v>
      </c>
      <c r="E49" s="126">
        <f>Prodiarias!AF22/1000</f>
        <v>161.18700000000001</v>
      </c>
      <c r="F49" s="126">
        <f>Prodiarias!AP22/1000</f>
        <v>139.00928516129031</v>
      </c>
      <c r="G49" s="126" t="s">
        <v>65</v>
      </c>
      <c r="H49" s="126" t="s">
        <v>65</v>
      </c>
      <c r="I49" s="126">
        <f>Prodiarias!BE22</f>
        <v>237.97470000000001</v>
      </c>
      <c r="J49" s="126">
        <f t="shared" si="17"/>
        <v>882.56669999999997</v>
      </c>
      <c r="K49" s="129">
        <f t="shared" si="18"/>
        <v>31.186376911199996</v>
      </c>
      <c r="L49" s="139">
        <f t="shared" si="23"/>
        <v>5550.4619762999992</v>
      </c>
      <c r="N49" s="125">
        <v>12</v>
      </c>
      <c r="O49" s="126">
        <f t="shared" si="19"/>
        <v>269.96916490322582</v>
      </c>
      <c r="P49" s="126">
        <f t="shared" si="20"/>
        <v>3.4671293548387099</v>
      </c>
      <c r="Q49" s="126" t="s">
        <v>65</v>
      </c>
      <c r="R49" s="126">
        <f t="shared" si="13"/>
        <v>51.128516400000002</v>
      </c>
      <c r="S49" s="126">
        <f t="shared" si="14"/>
        <v>111.20742812903225</v>
      </c>
      <c r="T49" s="126" t="s">
        <v>65</v>
      </c>
      <c r="U49" s="126" t="s">
        <v>65</v>
      </c>
      <c r="V49" s="126">
        <f t="shared" si="15"/>
        <v>83.291145</v>
      </c>
      <c r="W49" s="126">
        <f t="shared" si="16"/>
        <v>519.06338378709688</v>
      </c>
      <c r="X49" s="129">
        <f t="shared" si="21"/>
        <v>18.341623729500853</v>
      </c>
      <c r="Y49" s="139">
        <f t="shared" si="22"/>
        <v>3264.3896206370528</v>
      </c>
    </row>
    <row r="50" spans="1:25" x14ac:dyDescent="0.2">
      <c r="A50" s="125">
        <v>13</v>
      </c>
      <c r="B50" s="126">
        <f>Prodiarias!E23/1000</f>
        <v>330.77120903225801</v>
      </c>
      <c r="C50" s="126">
        <f>Prodiarias!O23/1000</f>
        <v>4.2852780645161292</v>
      </c>
      <c r="D50" s="126" t="s">
        <v>65</v>
      </c>
      <c r="E50" s="126">
        <f>Prodiarias!AF23/1000</f>
        <v>168.678</v>
      </c>
      <c r="F50" s="126">
        <f>Prodiarias!AP23/1000</f>
        <v>138.99951290322582</v>
      </c>
      <c r="G50" s="126" t="s">
        <v>65</v>
      </c>
      <c r="H50" s="126" t="s">
        <v>65</v>
      </c>
      <c r="I50" s="126">
        <f>Prodiarias!BE23</f>
        <v>237.69169999999997</v>
      </c>
      <c r="J50" s="126">
        <f t="shared" ref="J50:J67" si="24">SUM(B50:I50)</f>
        <v>880.42569999999989</v>
      </c>
      <c r="K50" s="129">
        <f t="shared" ref="K50:K67" si="25">J50*35.336/1000</f>
        <v>31.110722535199994</v>
      </c>
      <c r="L50" s="139">
        <f t="shared" ref="L50:L67" si="26">J50/1000*6289</f>
        <v>5536.9972272999994</v>
      </c>
      <c r="N50" s="125">
        <v>13</v>
      </c>
      <c r="O50" s="126">
        <f t="shared" si="19"/>
        <v>264.61696722580643</v>
      </c>
      <c r="P50" s="126">
        <f t="shared" si="20"/>
        <v>2.1426390322580646</v>
      </c>
      <c r="Q50" s="126" t="s">
        <v>65</v>
      </c>
      <c r="R50" s="126">
        <f t="shared" si="13"/>
        <v>53.504661599999999</v>
      </c>
      <c r="S50" s="126">
        <f t="shared" si="14"/>
        <v>111.19961032258067</v>
      </c>
      <c r="T50" s="126" t="s">
        <v>65</v>
      </c>
      <c r="U50" s="126" t="s">
        <v>65</v>
      </c>
      <c r="V50" s="126">
        <f t="shared" si="15"/>
        <v>83.192094999999981</v>
      </c>
      <c r="W50" s="126">
        <f t="shared" si="16"/>
        <v>514.65597318064511</v>
      </c>
      <c r="X50" s="129">
        <f t="shared" si="21"/>
        <v>18.185883468311275</v>
      </c>
      <c r="Y50" s="139">
        <f t="shared" si="22"/>
        <v>3236.6714153330772</v>
      </c>
    </row>
    <row r="51" spans="1:25" x14ac:dyDescent="0.2">
      <c r="A51" s="125">
        <v>14</v>
      </c>
      <c r="B51" s="126">
        <f>Prodiarias!E24/1000</f>
        <v>333.97435827956991</v>
      </c>
      <c r="C51" s="126">
        <f>Prodiarias!O24/1000</f>
        <v>2.6664565591397849</v>
      </c>
      <c r="D51" s="126" t="s">
        <v>65</v>
      </c>
      <c r="E51" s="126">
        <f>Prodiarias!AF24/1000</f>
        <v>169.42699999999999</v>
      </c>
      <c r="F51" s="126">
        <f>Prodiarias!AP24/1000</f>
        <v>142.88018516129031</v>
      </c>
      <c r="G51" s="126" t="s">
        <v>65</v>
      </c>
      <c r="H51" s="126" t="s">
        <v>65</v>
      </c>
      <c r="I51" s="126">
        <f>Prodiarias!BE24</f>
        <v>236.84269999999995</v>
      </c>
      <c r="J51" s="126">
        <f t="shared" si="24"/>
        <v>885.7906999999999</v>
      </c>
      <c r="K51" s="129">
        <f t="shared" si="25"/>
        <v>31.300300175199993</v>
      </c>
      <c r="L51" s="139">
        <f t="shared" si="26"/>
        <v>5570.7377122999997</v>
      </c>
      <c r="N51" s="125">
        <v>14</v>
      </c>
      <c r="O51" s="126">
        <f t="shared" si="19"/>
        <v>267.17948662365592</v>
      </c>
      <c r="P51" s="126">
        <f t="shared" si="20"/>
        <v>1.3332282795698924</v>
      </c>
      <c r="Q51" s="126" t="s">
        <v>65</v>
      </c>
      <c r="R51" s="126">
        <f t="shared" si="13"/>
        <v>53.742244399999997</v>
      </c>
      <c r="S51" s="126">
        <f t="shared" si="14"/>
        <v>114.30414812903226</v>
      </c>
      <c r="T51" s="126" t="s">
        <v>65</v>
      </c>
      <c r="U51" s="126" t="s">
        <v>65</v>
      </c>
      <c r="V51" s="126">
        <f t="shared" si="15"/>
        <v>82.894944999999979</v>
      </c>
      <c r="W51" s="126">
        <f t="shared" si="16"/>
        <v>519.45405243225809</v>
      </c>
      <c r="X51" s="129">
        <f t="shared" si="21"/>
        <v>18.355428396746273</v>
      </c>
      <c r="Y51" s="139">
        <f t="shared" si="22"/>
        <v>3266.8465357464711</v>
      </c>
    </row>
    <row r="52" spans="1:25" x14ac:dyDescent="0.2">
      <c r="A52" s="125">
        <v>15</v>
      </c>
      <c r="B52" s="126">
        <f>Prodiarias!E25/1000</f>
        <v>334.20145720430111</v>
      </c>
      <c r="C52" s="126">
        <f>Prodiarias!O25/1000</f>
        <v>5.5039931182795696</v>
      </c>
      <c r="D52" s="126" t="s">
        <v>65</v>
      </c>
      <c r="E52" s="126">
        <f>Prodiarias!AF25/1000</f>
        <v>173.57</v>
      </c>
      <c r="F52" s="126">
        <f>Prodiarias!AP25/1000</f>
        <v>150.54054967741936</v>
      </c>
      <c r="G52" s="126" t="s">
        <v>65</v>
      </c>
      <c r="H52" s="126" t="s">
        <v>65</v>
      </c>
      <c r="I52" s="126">
        <f>Prodiarias!BE25</f>
        <v>237.04079999999993</v>
      </c>
      <c r="J52" s="126">
        <f t="shared" si="24"/>
        <v>900.85680000000002</v>
      </c>
      <c r="K52" s="129">
        <f t="shared" si="25"/>
        <v>31.8326758848</v>
      </c>
      <c r="L52" s="139">
        <f t="shared" si="26"/>
        <v>5665.4884152000004</v>
      </c>
      <c r="N52" s="125">
        <v>15</v>
      </c>
      <c r="O52" s="126">
        <f t="shared" si="19"/>
        <v>267.36116576344091</v>
      </c>
      <c r="P52" s="126">
        <f t="shared" si="20"/>
        <v>2.7519965591397848</v>
      </c>
      <c r="Q52" s="126" t="s">
        <v>65</v>
      </c>
      <c r="R52" s="126">
        <f t="shared" si="13"/>
        <v>55.056403999999993</v>
      </c>
      <c r="S52" s="126">
        <f t="shared" si="14"/>
        <v>120.4324397419355</v>
      </c>
      <c r="T52" s="126" t="s">
        <v>65</v>
      </c>
      <c r="U52" s="126" t="s">
        <v>65</v>
      </c>
      <c r="V52" s="126">
        <f t="shared" si="15"/>
        <v>82.964279999999974</v>
      </c>
      <c r="W52" s="126">
        <f t="shared" si="16"/>
        <v>528.56628606451613</v>
      </c>
      <c r="X52" s="129">
        <f t="shared" si="21"/>
        <v>18.67741828437574</v>
      </c>
      <c r="Y52" s="139">
        <f t="shared" si="22"/>
        <v>3324.1533730597421</v>
      </c>
    </row>
    <row r="53" spans="1:25" x14ac:dyDescent="0.2">
      <c r="A53" s="125">
        <v>16</v>
      </c>
      <c r="B53" s="126">
        <f>Prodiarias!E26/1000</f>
        <v>332.77389795698923</v>
      </c>
      <c r="C53" s="126">
        <f>Prodiarias!O26/1000</f>
        <v>3.9255520430107524</v>
      </c>
      <c r="D53" s="126" t="s">
        <v>65</v>
      </c>
      <c r="E53" s="126">
        <f>Prodiarias!AF26/1000</f>
        <v>173.351</v>
      </c>
      <c r="F53" s="126">
        <f>Prodiarias!AP26/1000</f>
        <v>150.17054999999999</v>
      </c>
      <c r="G53" s="126" t="s">
        <v>65</v>
      </c>
      <c r="H53" s="126" t="s">
        <v>65</v>
      </c>
      <c r="I53" s="126">
        <f>Prodiarias!BE26</f>
        <v>237.04079999999993</v>
      </c>
      <c r="J53" s="126">
        <f t="shared" si="24"/>
        <v>897.26179999999999</v>
      </c>
      <c r="K53" s="129">
        <f t="shared" si="25"/>
        <v>31.705642964799999</v>
      </c>
      <c r="L53" s="139">
        <f t="shared" si="26"/>
        <v>5642.8794601999998</v>
      </c>
      <c r="N53" s="125">
        <v>16</v>
      </c>
      <c r="O53" s="126">
        <f t="shared" si="19"/>
        <v>266.21911836559138</v>
      </c>
      <c r="P53" s="126">
        <f t="shared" si="20"/>
        <v>1.9627760215053762</v>
      </c>
      <c r="Q53" s="126" t="s">
        <v>65</v>
      </c>
      <c r="R53" s="126">
        <f t="shared" si="13"/>
        <v>54.9869372</v>
      </c>
      <c r="S53" s="126">
        <f t="shared" si="14"/>
        <v>120.13643999999999</v>
      </c>
      <c r="T53" s="126" t="s">
        <v>65</v>
      </c>
      <c r="U53" s="126" t="s">
        <v>65</v>
      </c>
      <c r="V53" s="126">
        <f t="shared" si="15"/>
        <v>82.964279999999974</v>
      </c>
      <c r="W53" s="126">
        <f t="shared" si="16"/>
        <v>526.26955158709666</v>
      </c>
      <c r="X53" s="129">
        <f t="shared" si="21"/>
        <v>18.596260874881647</v>
      </c>
      <c r="Y53" s="139">
        <f t="shared" si="22"/>
        <v>3309.7092099312508</v>
      </c>
    </row>
    <row r="54" spans="1:25" x14ac:dyDescent="0.2">
      <c r="A54" s="125">
        <v>17</v>
      </c>
      <c r="B54" s="126">
        <f>Prodiarias!E27/1000</f>
        <v>345.3356094623656</v>
      </c>
      <c r="C54" s="126">
        <f>Prodiarias!O27/1000</f>
        <v>2.1422245161290321</v>
      </c>
      <c r="D54" s="126" t="s">
        <v>65</v>
      </c>
      <c r="E54" s="126">
        <f>Prodiarias!AF27/1000</f>
        <v>174.15700000000001</v>
      </c>
      <c r="F54" s="126">
        <f>Prodiarias!AP27/1000</f>
        <v>149.00416602150537</v>
      </c>
      <c r="G54" s="126" t="s">
        <v>65</v>
      </c>
      <c r="H54" s="126" t="s">
        <v>65</v>
      </c>
      <c r="I54" s="126">
        <f>Prodiarias!BE27</f>
        <v>236.50309999999996</v>
      </c>
      <c r="J54" s="126">
        <f t="shared" si="24"/>
        <v>907.14210000000003</v>
      </c>
      <c r="K54" s="129">
        <f t="shared" si="25"/>
        <v>32.054773245600003</v>
      </c>
      <c r="L54" s="139">
        <f t="shared" si="26"/>
        <v>5705.0166669</v>
      </c>
      <c r="N54" s="125">
        <v>17</v>
      </c>
      <c r="O54" s="126">
        <f t="shared" ref="O54:O67" si="27">B54*0.8</f>
        <v>276.2684875698925</v>
      </c>
      <c r="P54" s="126">
        <f t="shared" si="20"/>
        <v>1.071112258064516</v>
      </c>
      <c r="Q54" s="126" t="s">
        <v>65</v>
      </c>
      <c r="R54" s="126">
        <f t="shared" si="13"/>
        <v>55.242600400000001</v>
      </c>
      <c r="S54" s="126">
        <f t="shared" si="14"/>
        <v>119.2033328172043</v>
      </c>
      <c r="T54" s="126" t="s">
        <v>65</v>
      </c>
      <c r="U54" s="126" t="s">
        <v>65</v>
      </c>
      <c r="V54" s="126">
        <f t="shared" si="15"/>
        <v>82.776084999999981</v>
      </c>
      <c r="W54" s="126">
        <f t="shared" si="16"/>
        <v>534.56161804516125</v>
      </c>
      <c r="X54" s="129">
        <f t="shared" si="21"/>
        <v>18.889269335243817</v>
      </c>
      <c r="Y54" s="139">
        <f t="shared" ref="Y54:Y67" si="28">W54/1000*6289</f>
        <v>3361.8580158860191</v>
      </c>
    </row>
    <row r="55" spans="1:25" x14ac:dyDescent="0.2">
      <c r="A55" s="125">
        <v>18</v>
      </c>
      <c r="B55" s="126">
        <f>Prodiarias!E28/1000</f>
        <v>354.53107731182797</v>
      </c>
      <c r="C55" s="126">
        <f>Prodiarias!O28/1000</f>
        <v>2.2668156989247312</v>
      </c>
      <c r="D55" s="126" t="s">
        <v>65</v>
      </c>
      <c r="E55" s="126">
        <f>Prodiarias!AF28/1000</f>
        <v>169.94</v>
      </c>
      <c r="F55" s="126">
        <f>Prodiarias!AP28/1000</f>
        <v>146.26410698924732</v>
      </c>
      <c r="G55" s="126" t="s">
        <v>65</v>
      </c>
      <c r="H55" s="126" t="s">
        <v>65</v>
      </c>
      <c r="I55" s="126">
        <f>Prodiarias!BE28</f>
        <v>236.38989999999995</v>
      </c>
      <c r="J55" s="126">
        <f t="shared" si="24"/>
        <v>909.39190000000008</v>
      </c>
      <c r="K55" s="129">
        <f t="shared" si="25"/>
        <v>32.134272178400003</v>
      </c>
      <c r="L55" s="139">
        <f t="shared" si="26"/>
        <v>5719.1656591000001</v>
      </c>
      <c r="N55" s="125">
        <v>18</v>
      </c>
      <c r="O55" s="126">
        <f t="shared" si="27"/>
        <v>283.62486184946238</v>
      </c>
      <c r="P55" s="126">
        <f t="shared" si="20"/>
        <v>1.1334078494623656</v>
      </c>
      <c r="Q55" s="126" t="s">
        <v>65</v>
      </c>
      <c r="R55" s="126">
        <f t="shared" si="13"/>
        <v>53.904967999999997</v>
      </c>
      <c r="S55" s="126">
        <f t="shared" si="14"/>
        <v>117.01128559139786</v>
      </c>
      <c r="T55" s="126" t="s">
        <v>65</v>
      </c>
      <c r="U55" s="126" t="s">
        <v>65</v>
      </c>
      <c r="V55" s="126">
        <f t="shared" si="15"/>
        <v>82.736464999999981</v>
      </c>
      <c r="W55" s="126">
        <f t="shared" si="16"/>
        <v>538.41098829032251</v>
      </c>
      <c r="X55" s="129">
        <f t="shared" si="21"/>
        <v>19.025290682226835</v>
      </c>
      <c r="Y55" s="139">
        <f t="shared" si="28"/>
        <v>3386.0667053578381</v>
      </c>
    </row>
    <row r="56" spans="1:25" x14ac:dyDescent="0.2">
      <c r="A56" s="125">
        <v>19</v>
      </c>
      <c r="B56" s="126">
        <f>Prodiarias!E29/1000</f>
        <v>337.4602278494624</v>
      </c>
      <c r="C56" s="126">
        <f>Prodiarias!O29/1000</f>
        <v>4.3802168817204299</v>
      </c>
      <c r="D56" s="126" t="s">
        <v>65</v>
      </c>
      <c r="E56" s="126">
        <f>Prodiarias!AF29/1000</f>
        <v>173.30600000000001</v>
      </c>
      <c r="F56" s="126">
        <f>Prodiarias!AP29/1000</f>
        <v>148.0275552688172</v>
      </c>
      <c r="G56" s="126" t="s">
        <v>65</v>
      </c>
      <c r="H56" s="126" t="s">
        <v>65</v>
      </c>
      <c r="I56" s="126">
        <f>Prodiarias!BE29</f>
        <v>235.93709999999999</v>
      </c>
      <c r="J56" s="126">
        <f t="shared" si="24"/>
        <v>899.11110000000008</v>
      </c>
      <c r="K56" s="129">
        <f t="shared" si="25"/>
        <v>31.770989829600001</v>
      </c>
      <c r="L56" s="139">
        <f t="shared" si="26"/>
        <v>5654.5097079000006</v>
      </c>
      <c r="N56" s="125">
        <v>19</v>
      </c>
      <c r="O56" s="126">
        <f t="shared" si="27"/>
        <v>269.96818227956993</v>
      </c>
      <c r="P56" s="126">
        <f t="shared" si="20"/>
        <v>2.1901084408602149</v>
      </c>
      <c r="Q56" s="126" t="s">
        <v>65</v>
      </c>
      <c r="R56" s="126">
        <f t="shared" si="13"/>
        <v>54.9726632</v>
      </c>
      <c r="S56" s="126">
        <f t="shared" si="14"/>
        <v>118.42204421505376</v>
      </c>
      <c r="T56" s="126" t="s">
        <v>65</v>
      </c>
      <c r="U56" s="126" t="s">
        <v>65</v>
      </c>
      <c r="V56" s="126">
        <f t="shared" si="15"/>
        <v>82.577984999999984</v>
      </c>
      <c r="W56" s="126">
        <f t="shared" si="16"/>
        <v>528.13098313548392</v>
      </c>
      <c r="X56" s="129">
        <f t="shared" si="21"/>
        <v>18.662036420075459</v>
      </c>
      <c r="Y56" s="139">
        <f t="shared" si="28"/>
        <v>3321.4157529390582</v>
      </c>
    </row>
    <row r="57" spans="1:25" x14ac:dyDescent="0.2">
      <c r="A57" s="125">
        <v>20</v>
      </c>
      <c r="B57" s="126">
        <f>Prodiarias!E30/1000</f>
        <v>354.95860860215055</v>
      </c>
      <c r="C57" s="126">
        <f>Prodiarias!O30/1000</f>
        <v>2.557838387096774</v>
      </c>
      <c r="D57" s="126" t="s">
        <v>65</v>
      </c>
      <c r="E57" s="126">
        <f>Prodiarias!AF30/1000</f>
        <v>168.47</v>
      </c>
      <c r="F57" s="126">
        <f>Prodiarias!AP30/1000</f>
        <v>147.4715530107527</v>
      </c>
      <c r="G57" s="126" t="s">
        <v>65</v>
      </c>
      <c r="H57" s="126" t="s">
        <v>65</v>
      </c>
      <c r="I57" s="126">
        <f>Prodiarias!BE30</f>
        <v>235.76729999999998</v>
      </c>
      <c r="J57" s="126">
        <f t="shared" si="24"/>
        <v>909.22529999999995</v>
      </c>
      <c r="K57" s="129">
        <f t="shared" si="25"/>
        <v>32.128385200799997</v>
      </c>
      <c r="L57" s="139">
        <f t="shared" si="26"/>
        <v>5718.1179116999992</v>
      </c>
      <c r="N57" s="125">
        <v>20</v>
      </c>
      <c r="O57" s="126">
        <f t="shared" si="27"/>
        <v>283.96688688172043</v>
      </c>
      <c r="P57" s="126">
        <f t="shared" si="20"/>
        <v>1.278919193548387</v>
      </c>
      <c r="Q57" s="126" t="s">
        <v>65</v>
      </c>
      <c r="R57" s="126">
        <f t="shared" si="13"/>
        <v>53.438683999999995</v>
      </c>
      <c r="S57" s="126">
        <f t="shared" si="14"/>
        <v>117.97724240860217</v>
      </c>
      <c r="T57" s="126" t="s">
        <v>65</v>
      </c>
      <c r="U57" s="126" t="s">
        <v>65</v>
      </c>
      <c r="V57" s="126">
        <f t="shared" si="15"/>
        <v>82.518554999999992</v>
      </c>
      <c r="W57" s="126">
        <f t="shared" si="16"/>
        <v>539.18028748387098</v>
      </c>
      <c r="X57" s="129">
        <f t="shared" si="21"/>
        <v>19.052474638530065</v>
      </c>
      <c r="Y57" s="139">
        <f t="shared" si="28"/>
        <v>3390.9048279860649</v>
      </c>
    </row>
    <row r="58" spans="1:25" x14ac:dyDescent="0.2">
      <c r="A58" s="125">
        <v>21</v>
      </c>
      <c r="B58" s="126">
        <f>Prodiarias!E31/1000</f>
        <v>338.18263860215046</v>
      </c>
      <c r="C58" s="126">
        <f>Prodiarias!O31/1000</f>
        <v>7.3890009677419357</v>
      </c>
      <c r="D58" s="126" t="s">
        <v>65</v>
      </c>
      <c r="E58" s="126">
        <f>Prodiarias!AF31/1000</f>
        <v>166.739</v>
      </c>
      <c r="F58" s="126">
        <f>Prodiarias!AP31/1000</f>
        <v>144.28536043010754</v>
      </c>
      <c r="G58" s="126" t="s">
        <v>65</v>
      </c>
      <c r="H58" s="126" t="s">
        <v>65</v>
      </c>
      <c r="I58" s="126">
        <f>Prodiarias!BE31</f>
        <v>235.11639999999997</v>
      </c>
      <c r="J58" s="126">
        <f t="shared" si="24"/>
        <v>891.71239999999989</v>
      </c>
      <c r="K58" s="129">
        <f t="shared" si="25"/>
        <v>31.509549366399995</v>
      </c>
      <c r="L58" s="139">
        <f t="shared" si="26"/>
        <v>5607.9792835999988</v>
      </c>
      <c r="N58" s="125">
        <v>21</v>
      </c>
      <c r="O58" s="126">
        <f t="shared" si="27"/>
        <v>270.54611088172038</v>
      </c>
      <c r="P58" s="126">
        <f t="shared" si="20"/>
        <v>3.6945004838709679</v>
      </c>
      <c r="Q58" s="126" t="s">
        <v>65</v>
      </c>
      <c r="R58" s="126">
        <f t="shared" si="13"/>
        <v>52.8896108</v>
      </c>
      <c r="S58" s="126">
        <f t="shared" si="14"/>
        <v>115.42828834408604</v>
      </c>
      <c r="T58" s="126" t="s">
        <v>65</v>
      </c>
      <c r="U58" s="126" t="s">
        <v>65</v>
      </c>
      <c r="V58" s="126">
        <f t="shared" si="15"/>
        <v>82.290739999999985</v>
      </c>
      <c r="W58" s="126">
        <f t="shared" si="16"/>
        <v>524.8492505096774</v>
      </c>
      <c r="X58" s="129">
        <f t="shared" si="21"/>
        <v>18.546073116009961</v>
      </c>
      <c r="Y58" s="139">
        <f t="shared" si="28"/>
        <v>3300.7769364553615</v>
      </c>
    </row>
    <row r="59" spans="1:25" x14ac:dyDescent="0.2">
      <c r="A59" s="125">
        <v>22</v>
      </c>
      <c r="B59" s="126">
        <f>Prodiarias!E32/1000</f>
        <v>330.06738548387096</v>
      </c>
      <c r="C59" s="126">
        <f>Prodiarias!O32/1000</f>
        <v>7.3025309677419354</v>
      </c>
      <c r="D59" s="126" t="s">
        <v>65</v>
      </c>
      <c r="E59" s="126">
        <f>Prodiarias!AF32/1000</f>
        <v>163.32</v>
      </c>
      <c r="F59" s="126">
        <f>Prodiarias!AP32/1000</f>
        <v>144.4240835483871</v>
      </c>
      <c r="G59" s="126" t="s">
        <v>65</v>
      </c>
      <c r="H59" s="126" t="s">
        <v>65</v>
      </c>
      <c r="I59" s="126">
        <f>Prodiarias!BE32</f>
        <v>235.45599999999999</v>
      </c>
      <c r="J59" s="126">
        <f t="shared" si="24"/>
        <v>880.57</v>
      </c>
      <c r="K59" s="129">
        <f t="shared" si="25"/>
        <v>31.115821520000001</v>
      </c>
      <c r="L59" s="139">
        <f t="shared" si="26"/>
        <v>5537.9047300000002</v>
      </c>
      <c r="N59" s="125">
        <v>22</v>
      </c>
      <c r="O59" s="126">
        <f t="shared" si="27"/>
        <v>264.05390838709678</v>
      </c>
      <c r="P59" s="126">
        <f t="shared" si="20"/>
        <v>3.6512654838709677</v>
      </c>
      <c r="Q59" s="126" t="s">
        <v>65</v>
      </c>
      <c r="R59" s="126">
        <f t="shared" si="13"/>
        <v>51.805103999999993</v>
      </c>
      <c r="S59" s="126">
        <f t="shared" si="14"/>
        <v>115.53926683870969</v>
      </c>
      <c r="T59" s="126" t="s">
        <v>65</v>
      </c>
      <c r="U59" s="126" t="s">
        <v>65</v>
      </c>
      <c r="V59" s="126">
        <f t="shared" si="15"/>
        <v>82.409599999999998</v>
      </c>
      <c r="W59" s="126">
        <f t="shared" si="16"/>
        <v>517.45914470967739</v>
      </c>
      <c r="X59" s="129">
        <f t="shared" si="21"/>
        <v>18.284936337461161</v>
      </c>
      <c r="Y59" s="139">
        <f t="shared" si="28"/>
        <v>3254.3005610791611</v>
      </c>
    </row>
    <row r="60" spans="1:25" x14ac:dyDescent="0.2">
      <c r="A60" s="125">
        <v>23</v>
      </c>
      <c r="B60" s="126">
        <f>Prodiarias!E33/1000</f>
        <v>331.55289408602147</v>
      </c>
      <c r="C60" s="126">
        <f>Prodiarias!O33/1000</f>
        <v>4.4480911827956993</v>
      </c>
      <c r="D60" s="126" t="s">
        <v>65</v>
      </c>
      <c r="E60" s="126">
        <f>Prodiarias!AF33/1000</f>
        <v>169.74600000000001</v>
      </c>
      <c r="F60" s="126">
        <f>Prodiarias!AP33/1000</f>
        <v>142.71501473118281</v>
      </c>
      <c r="G60" s="126" t="s">
        <v>65</v>
      </c>
      <c r="H60" s="126" t="s">
        <v>65</v>
      </c>
      <c r="I60" s="126">
        <f>Prodiarias!BE33</f>
        <v>234.69189999999998</v>
      </c>
      <c r="J60" s="126">
        <f t="shared" si="24"/>
        <v>883.15390000000002</v>
      </c>
      <c r="K60" s="129">
        <f t="shared" si="25"/>
        <v>31.207126210399998</v>
      </c>
      <c r="L60" s="139">
        <f t="shared" si="26"/>
        <v>5554.1548771000007</v>
      </c>
      <c r="N60" s="125">
        <v>23</v>
      </c>
      <c r="O60" s="126">
        <f t="shared" si="27"/>
        <v>265.24231526881721</v>
      </c>
      <c r="P60" s="126">
        <f t="shared" si="20"/>
        <v>2.2240455913978496</v>
      </c>
      <c r="Q60" s="126" t="s">
        <v>65</v>
      </c>
      <c r="R60" s="126">
        <f t="shared" si="13"/>
        <v>53.843431199999998</v>
      </c>
      <c r="S60" s="126">
        <f t="shared" si="14"/>
        <v>114.17201178494625</v>
      </c>
      <c r="T60" s="126" t="s">
        <v>65</v>
      </c>
      <c r="U60" s="126" t="s">
        <v>65</v>
      </c>
      <c r="V60" s="126">
        <f t="shared" si="15"/>
        <v>82.142164999999991</v>
      </c>
      <c r="W60" s="126">
        <f t="shared" si="16"/>
        <v>517.62396884516124</v>
      </c>
      <c r="X60" s="129">
        <f t="shared" si="21"/>
        <v>18.290760563112617</v>
      </c>
      <c r="Y60" s="139">
        <f t="shared" si="28"/>
        <v>3255.337140067219</v>
      </c>
    </row>
    <row r="61" spans="1:25" x14ac:dyDescent="0.2">
      <c r="A61" s="125">
        <v>24</v>
      </c>
      <c r="B61" s="126">
        <f>Prodiarias!E34/1000</f>
        <v>328.67032258064518</v>
      </c>
      <c r="C61" s="126">
        <f>Prodiarias!O34/1000</f>
        <v>1.98881</v>
      </c>
      <c r="D61" s="126" t="s">
        <v>65</v>
      </c>
      <c r="E61" s="126">
        <f>Prodiarias!AF34/1000</f>
        <v>165.92</v>
      </c>
      <c r="F61" s="126">
        <f>Prodiarias!AP34/1000</f>
        <v>150.18386741935484</v>
      </c>
      <c r="G61" s="126" t="s">
        <v>65</v>
      </c>
      <c r="H61" s="126" t="s">
        <v>65</v>
      </c>
      <c r="I61" s="126">
        <f>Prodiarias!BE34</f>
        <v>234.40889999999993</v>
      </c>
      <c r="J61" s="126">
        <f t="shared" si="24"/>
        <v>881.17189999999982</v>
      </c>
      <c r="K61" s="129">
        <f t="shared" si="25"/>
        <v>31.137090258399994</v>
      </c>
      <c r="L61" s="139">
        <f t="shared" si="26"/>
        <v>5541.6900790999989</v>
      </c>
      <c r="N61" s="125">
        <v>24</v>
      </c>
      <c r="O61" s="126">
        <f t="shared" si="27"/>
        <v>262.93625806451615</v>
      </c>
      <c r="P61" s="126">
        <f t="shared" si="20"/>
        <v>0.99440499999999998</v>
      </c>
      <c r="Q61" s="126" t="s">
        <v>65</v>
      </c>
      <c r="R61" s="126">
        <f t="shared" si="13"/>
        <v>52.629823999999992</v>
      </c>
      <c r="S61" s="126">
        <f t="shared" si="14"/>
        <v>120.14709393548388</v>
      </c>
      <c r="T61" s="126" t="s">
        <v>65</v>
      </c>
      <c r="U61" s="126" t="s">
        <v>65</v>
      </c>
      <c r="V61" s="126">
        <f t="shared" si="15"/>
        <v>82.043114999999972</v>
      </c>
      <c r="W61" s="126">
        <f t="shared" si="16"/>
        <v>518.75069599999995</v>
      </c>
      <c r="X61" s="129">
        <f t="shared" si="21"/>
        <v>18.330574593855996</v>
      </c>
      <c r="Y61" s="139">
        <f t="shared" si="28"/>
        <v>3262.4231271439994</v>
      </c>
    </row>
    <row r="62" spans="1:25" x14ac:dyDescent="0.2">
      <c r="A62" s="125">
        <v>25</v>
      </c>
      <c r="B62" s="126">
        <f>Prodiarias!E35/1000</f>
        <v>325.57275430107524</v>
      </c>
      <c r="C62" s="126">
        <f>Prodiarias!O35/1000</f>
        <v>1.7238212903225807</v>
      </c>
      <c r="D62" s="126" t="s">
        <v>65</v>
      </c>
      <c r="E62" s="126">
        <f>Prodiarias!AF35/1000</f>
        <v>165.00200000000001</v>
      </c>
      <c r="F62" s="126">
        <f>Prodiarias!AP35/1000</f>
        <v>146.27742440860214</v>
      </c>
      <c r="G62" s="126" t="s">
        <v>65</v>
      </c>
      <c r="H62" s="126" t="s">
        <v>65</v>
      </c>
      <c r="I62" s="126">
        <f>Prodiarias!BE35</f>
        <v>234.49379999999996</v>
      </c>
      <c r="J62" s="126">
        <f t="shared" si="24"/>
        <v>873.06979999999999</v>
      </c>
      <c r="K62" s="129">
        <f t="shared" si="25"/>
        <v>30.850794452799995</v>
      </c>
      <c r="L62" s="139">
        <f t="shared" si="26"/>
        <v>5490.7359722000001</v>
      </c>
      <c r="N62" s="125">
        <v>25</v>
      </c>
      <c r="O62" s="126">
        <f t="shared" si="27"/>
        <v>260.45820344086019</v>
      </c>
      <c r="P62" s="126">
        <f t="shared" si="20"/>
        <v>0.86191064516129035</v>
      </c>
      <c r="Q62" s="126" t="s">
        <v>65</v>
      </c>
      <c r="R62" s="126">
        <f t="shared" si="13"/>
        <v>52.338634399999997</v>
      </c>
      <c r="S62" s="126">
        <f t="shared" si="14"/>
        <v>117.02193952688172</v>
      </c>
      <c r="T62" s="126" t="s">
        <v>65</v>
      </c>
      <c r="U62" s="126" t="s">
        <v>65</v>
      </c>
      <c r="V62" s="126">
        <f t="shared" si="15"/>
        <v>82.072829999999982</v>
      </c>
      <c r="W62" s="126">
        <f t="shared" si="16"/>
        <v>512.75351801290321</v>
      </c>
      <c r="X62" s="129">
        <f t="shared" si="21"/>
        <v>18.118658312503946</v>
      </c>
      <c r="Y62" s="139">
        <f t="shared" si="28"/>
        <v>3224.7068747831486</v>
      </c>
    </row>
    <row r="63" spans="1:25" x14ac:dyDescent="0.2">
      <c r="A63" s="125">
        <v>26</v>
      </c>
      <c r="B63" s="126">
        <f>Prodiarias!E36/1000</f>
        <v>327.03992634408604</v>
      </c>
      <c r="C63" s="126">
        <f>Prodiarias!O36/1000</f>
        <v>2.3635133333333331</v>
      </c>
      <c r="D63" s="126" t="s">
        <v>65</v>
      </c>
      <c r="E63" s="126">
        <f>Prodiarias!AF36/1000</f>
        <v>169.821</v>
      </c>
      <c r="F63" s="126">
        <f>Prodiarias!AP36/1000</f>
        <v>136.49356032258066</v>
      </c>
      <c r="G63" s="126" t="s">
        <v>65</v>
      </c>
      <c r="H63" s="126" t="s">
        <v>65</v>
      </c>
      <c r="I63" s="126">
        <f>Prodiarias!BE36</f>
        <v>234.15419999999995</v>
      </c>
      <c r="J63" s="126">
        <f t="shared" si="24"/>
        <v>869.87220000000002</v>
      </c>
      <c r="K63" s="129">
        <f t="shared" si="25"/>
        <v>30.737804059199998</v>
      </c>
      <c r="L63" s="139">
        <f t="shared" si="26"/>
        <v>5470.6262657999996</v>
      </c>
      <c r="N63" s="125">
        <v>26</v>
      </c>
      <c r="O63" s="126">
        <f t="shared" si="27"/>
        <v>261.63194107526886</v>
      </c>
      <c r="P63" s="126">
        <f t="shared" si="20"/>
        <v>1.1817566666666666</v>
      </c>
      <c r="Q63" s="126" t="s">
        <v>65</v>
      </c>
      <c r="R63" s="126">
        <f t="shared" si="13"/>
        <v>53.867221199999996</v>
      </c>
      <c r="S63" s="126">
        <f t="shared" si="14"/>
        <v>109.19484825806454</v>
      </c>
      <c r="T63" s="126" t="s">
        <v>65</v>
      </c>
      <c r="U63" s="126" t="s">
        <v>65</v>
      </c>
      <c r="V63" s="126">
        <f t="shared" si="15"/>
        <v>81.95396999999997</v>
      </c>
      <c r="W63" s="126">
        <f t="shared" si="16"/>
        <v>507.82973720000007</v>
      </c>
      <c r="X63" s="129">
        <f t="shared" si="21"/>
        <v>17.944671593699201</v>
      </c>
      <c r="Y63" s="139">
        <f t="shared" si="28"/>
        <v>3193.7412172508002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2" t="s">
        <v>86</v>
      </c>
      <c r="F70" s="423"/>
      <c r="G70" s="423"/>
      <c r="H70" s="424"/>
      <c r="I70" s="155" t="str">
        <f>D1</f>
        <v>Agosto 2021</v>
      </c>
      <c r="J70" s="156"/>
      <c r="Q70" s="422" t="s">
        <v>87</v>
      </c>
      <c r="R70" s="423"/>
      <c r="S70" s="423"/>
      <c r="T70" s="424"/>
      <c r="U70" s="155" t="str">
        <f>D1</f>
        <v>Agosto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14711.25750565114</v>
      </c>
      <c r="G72" s="151">
        <f>L38</f>
        <v>5554.2573878000003</v>
      </c>
      <c r="H72" s="153">
        <f>F72+G72</f>
        <v>20265.514893451138</v>
      </c>
      <c r="I72" s="152">
        <f>H72</f>
        <v>20265.514893451138</v>
      </c>
      <c r="J72" s="146">
        <f t="shared" ref="J72:J84" si="29">IF(F72=0,"",I72/E72)</f>
        <v>20265.514893451138</v>
      </c>
      <c r="Q72" s="126">
        <v>1</v>
      </c>
      <c r="R72" s="144">
        <f t="shared" ref="R72:R84" si="30">X3</f>
        <v>13395.116742642711</v>
      </c>
      <c r="S72" s="151">
        <f t="shared" ref="S72:S84" si="31">Y38</f>
        <v>3297.5142944255745</v>
      </c>
      <c r="T72" s="153">
        <f t="shared" ref="T72:T84" si="32">R72+S72</f>
        <v>16692.631037068284</v>
      </c>
      <c r="U72" s="152">
        <f>T72</f>
        <v>16692.631037068284</v>
      </c>
      <c r="V72" s="146">
        <f t="shared" ref="V72:V84" si="33">IF(R72=0,"",U72/Q72)</f>
        <v>16692.631037068284</v>
      </c>
    </row>
    <row r="73" spans="1:25" ht="14.15" customHeight="1" x14ac:dyDescent="0.2">
      <c r="E73" s="126">
        <v>2</v>
      </c>
      <c r="F73" s="144">
        <f t="shared" ref="F73:F84" si="34">K4</f>
        <v>14783.100078549849</v>
      </c>
      <c r="G73" s="151">
        <f t="shared" ref="G73:G84" si="35">L39</f>
        <v>5608.3094561000016</v>
      </c>
      <c r="H73" s="153">
        <f t="shared" ref="H73:H84" si="36">F73+G73</f>
        <v>20391.409534649851</v>
      </c>
      <c r="I73" s="152">
        <f t="shared" ref="I73:I84" si="37">H73+I72</f>
        <v>40656.924428100989</v>
      </c>
      <c r="J73" s="146">
        <f t="shared" si="29"/>
        <v>20328.462214050494</v>
      </c>
      <c r="Q73" s="126">
        <v>2</v>
      </c>
      <c r="R73" s="144">
        <f t="shared" si="30"/>
        <v>13449.286564732072</v>
      </c>
      <c r="S73" s="151">
        <f t="shared" si="31"/>
        <v>3324.3391646047303</v>
      </c>
      <c r="T73" s="153">
        <f t="shared" si="32"/>
        <v>16773.625729336803</v>
      </c>
      <c r="U73" s="152">
        <f t="shared" ref="U73:U84" si="38">T73+U72</f>
        <v>33466.256766405088</v>
      </c>
      <c r="V73" s="146">
        <f t="shared" si="33"/>
        <v>16733.128383202544</v>
      </c>
    </row>
    <row r="74" spans="1:25" ht="14.15" customHeight="1" x14ac:dyDescent="0.2">
      <c r="E74" s="126">
        <v>3</v>
      </c>
      <c r="F74" s="144">
        <f t="shared" si="34"/>
        <v>14680.851233518844</v>
      </c>
      <c r="G74" s="151">
        <f t="shared" si="35"/>
        <v>5493.8716675999995</v>
      </c>
      <c r="H74" s="153">
        <f t="shared" si="36"/>
        <v>20174.722901118843</v>
      </c>
      <c r="I74" s="152">
        <f t="shared" si="37"/>
        <v>60831.647329219835</v>
      </c>
      <c r="J74" s="146">
        <f t="shared" si="29"/>
        <v>20277.215776406611</v>
      </c>
      <c r="Q74" s="126">
        <v>3</v>
      </c>
      <c r="R74" s="144">
        <f t="shared" si="30"/>
        <v>13355.032458273174</v>
      </c>
      <c r="S74" s="151">
        <f t="shared" si="31"/>
        <v>3235.2924644022451</v>
      </c>
      <c r="T74" s="153">
        <f t="shared" si="32"/>
        <v>16590.32492267542</v>
      </c>
      <c r="U74" s="152">
        <f t="shared" si="38"/>
        <v>50056.581689080507</v>
      </c>
      <c r="V74" s="146">
        <f t="shared" si="33"/>
        <v>16685.527229693504</v>
      </c>
    </row>
    <row r="75" spans="1:25" ht="14.15" customHeight="1" x14ac:dyDescent="0.2">
      <c r="E75" s="126">
        <v>4</v>
      </c>
      <c r="F75" s="144">
        <f t="shared" si="34"/>
        <v>14364.25385587534</v>
      </c>
      <c r="G75" s="151">
        <f t="shared" si="35"/>
        <v>5614.4311686999999</v>
      </c>
      <c r="H75" s="153">
        <f t="shared" si="36"/>
        <v>19978.685024575341</v>
      </c>
      <c r="I75" s="152">
        <f t="shared" si="37"/>
        <v>80810.33235379518</v>
      </c>
      <c r="J75" s="146">
        <f t="shared" si="29"/>
        <v>20202.583088448795</v>
      </c>
      <c r="Q75" s="126">
        <v>4</v>
      </c>
      <c r="R75" s="144">
        <f t="shared" si="30"/>
        <v>13083.385641036733</v>
      </c>
      <c r="S75" s="151">
        <f t="shared" si="31"/>
        <v>3331.8073246765739</v>
      </c>
      <c r="T75" s="153">
        <f t="shared" si="32"/>
        <v>16415.192965713308</v>
      </c>
      <c r="U75" s="152">
        <f t="shared" si="38"/>
        <v>66471.774654793815</v>
      </c>
      <c r="V75" s="146">
        <f t="shared" si="33"/>
        <v>16617.943663698454</v>
      </c>
    </row>
    <row r="76" spans="1:25" ht="14.15" customHeight="1" x14ac:dyDescent="0.2">
      <c r="E76" s="126">
        <v>5</v>
      </c>
      <c r="F76" s="144">
        <f t="shared" si="34"/>
        <v>14465.912167212595</v>
      </c>
      <c r="G76" s="151">
        <f t="shared" si="35"/>
        <v>5662.6640252999996</v>
      </c>
      <c r="H76" s="153">
        <f t="shared" si="36"/>
        <v>20128.576192512595</v>
      </c>
      <c r="I76" s="152">
        <f t="shared" si="37"/>
        <v>100938.90854630778</v>
      </c>
      <c r="J76" s="146">
        <f t="shared" si="29"/>
        <v>20187.781709261555</v>
      </c>
      <c r="Q76" s="126">
        <v>5</v>
      </c>
      <c r="R76" s="144">
        <f t="shared" si="30"/>
        <v>13166.715359465736</v>
      </c>
      <c r="S76" s="151">
        <f t="shared" si="31"/>
        <v>3363.6215920350255</v>
      </c>
      <c r="T76" s="153">
        <f t="shared" si="32"/>
        <v>16530.336951500762</v>
      </c>
      <c r="U76" s="152">
        <f t="shared" si="38"/>
        <v>83002.11160629458</v>
      </c>
      <c r="V76" s="146">
        <f t="shared" si="33"/>
        <v>16600.422321258917</v>
      </c>
    </row>
    <row r="77" spans="1:25" ht="14.15" customHeight="1" x14ac:dyDescent="0.2">
      <c r="E77" s="126">
        <v>6</v>
      </c>
      <c r="F77" s="144">
        <f t="shared" si="34"/>
        <v>14624.012460359359</v>
      </c>
      <c r="G77" s="151">
        <f t="shared" si="35"/>
        <v>5703.3777534999999</v>
      </c>
      <c r="H77" s="153">
        <f t="shared" si="36"/>
        <v>20327.390213859358</v>
      </c>
      <c r="I77" s="152">
        <f t="shared" si="37"/>
        <v>121266.29876016713</v>
      </c>
      <c r="J77" s="146">
        <f t="shared" si="29"/>
        <v>20211.049793361188</v>
      </c>
      <c r="Q77" s="126">
        <v>6</v>
      </c>
      <c r="R77" s="144">
        <f t="shared" si="30"/>
        <v>13299.141572676101</v>
      </c>
      <c r="S77" s="151">
        <f t="shared" si="31"/>
        <v>3392.4591997385869</v>
      </c>
      <c r="T77" s="153">
        <f t="shared" si="32"/>
        <v>16691.600772414688</v>
      </c>
      <c r="U77" s="152">
        <f t="shared" si="38"/>
        <v>99693.712378709271</v>
      </c>
      <c r="V77" s="146">
        <f t="shared" si="33"/>
        <v>16615.618729784877</v>
      </c>
    </row>
    <row r="78" spans="1:25" ht="14.15" customHeight="1" x14ac:dyDescent="0.2">
      <c r="E78" s="126">
        <v>7</v>
      </c>
      <c r="F78" s="144">
        <f t="shared" si="34"/>
        <v>14737.788365717923</v>
      </c>
      <c r="G78" s="151">
        <f t="shared" si="35"/>
        <v>5656.9158792999988</v>
      </c>
      <c r="H78" s="153">
        <f t="shared" si="36"/>
        <v>20394.704245017921</v>
      </c>
      <c r="I78" s="152">
        <f t="shared" si="37"/>
        <v>141661.00300518505</v>
      </c>
      <c r="J78" s="146">
        <f t="shared" si="29"/>
        <v>20237.286143597863</v>
      </c>
      <c r="Q78" s="126">
        <v>7</v>
      </c>
      <c r="R78" s="144">
        <f t="shared" si="30"/>
        <v>13388.794277500401</v>
      </c>
      <c r="S78" s="151">
        <f t="shared" si="31"/>
        <v>3349.9741315176457</v>
      </c>
      <c r="T78" s="153">
        <f t="shared" si="32"/>
        <v>16738.768409018048</v>
      </c>
      <c r="U78" s="152">
        <f t="shared" si="38"/>
        <v>116432.48078772731</v>
      </c>
      <c r="V78" s="146">
        <f t="shared" si="33"/>
        <v>16633.211541103901</v>
      </c>
    </row>
    <row r="79" spans="1:25" ht="14.15" customHeight="1" x14ac:dyDescent="0.2">
      <c r="E79" s="126">
        <v>8</v>
      </c>
      <c r="F79" s="144">
        <f t="shared" si="34"/>
        <v>14752.776226299889</v>
      </c>
      <c r="G79" s="151">
        <f t="shared" si="35"/>
        <v>5610.6451907000001</v>
      </c>
      <c r="H79" s="153">
        <f t="shared" si="36"/>
        <v>20363.421416999889</v>
      </c>
      <c r="I79" s="152">
        <f t="shared" si="37"/>
        <v>162024.42442218494</v>
      </c>
      <c r="J79" s="146">
        <f t="shared" si="29"/>
        <v>20253.053052773117</v>
      </c>
      <c r="Q79" s="126">
        <v>8</v>
      </c>
      <c r="R79" s="144">
        <f t="shared" si="30"/>
        <v>13396.728878257278</v>
      </c>
      <c r="S79" s="151">
        <f t="shared" si="31"/>
        <v>3325.3243212799803</v>
      </c>
      <c r="T79" s="153">
        <f t="shared" si="32"/>
        <v>16722.053199537258</v>
      </c>
      <c r="U79" s="152">
        <f t="shared" si="38"/>
        <v>133154.53398726456</v>
      </c>
      <c r="V79" s="146">
        <f t="shared" si="33"/>
        <v>16644.31674840807</v>
      </c>
    </row>
    <row r="80" spans="1:25" ht="14.15" customHeight="1" x14ac:dyDescent="0.2">
      <c r="E80" s="126">
        <v>9</v>
      </c>
      <c r="F80" s="144">
        <f t="shared" si="34"/>
        <v>14586.068548576881</v>
      </c>
      <c r="G80" s="151">
        <f t="shared" si="35"/>
        <v>5597.196793099999</v>
      </c>
      <c r="H80" s="153">
        <f t="shared" si="36"/>
        <v>20183.265341676881</v>
      </c>
      <c r="I80" s="152">
        <f t="shared" si="37"/>
        <v>182207.68976386182</v>
      </c>
      <c r="J80" s="146">
        <f t="shared" si="29"/>
        <v>20245.298862651314</v>
      </c>
      <c r="Q80" s="126">
        <v>9</v>
      </c>
      <c r="R80" s="144">
        <f t="shared" si="30"/>
        <v>13255.904844140563</v>
      </c>
      <c r="S80" s="151">
        <f t="shared" si="31"/>
        <v>3304.7939383953349</v>
      </c>
      <c r="T80" s="153">
        <f t="shared" si="32"/>
        <v>16560.698782535899</v>
      </c>
      <c r="U80" s="152">
        <f t="shared" si="38"/>
        <v>149715.23276980047</v>
      </c>
      <c r="V80" s="146">
        <f t="shared" si="33"/>
        <v>16635.025863311163</v>
      </c>
    </row>
    <row r="81" spans="5:22" ht="14.15" customHeight="1" x14ac:dyDescent="0.2">
      <c r="E81" s="126">
        <v>10</v>
      </c>
      <c r="F81" s="144">
        <f t="shared" si="34"/>
        <v>14437.743915725874</v>
      </c>
      <c r="G81" s="151">
        <f t="shared" si="35"/>
        <v>5510.6456884000008</v>
      </c>
      <c r="H81" s="153">
        <f t="shared" si="36"/>
        <v>19948.389604125874</v>
      </c>
      <c r="I81" s="152">
        <f t="shared" si="37"/>
        <v>202156.0793679877</v>
      </c>
      <c r="J81" s="146">
        <f t="shared" si="29"/>
        <v>20215.60793679877</v>
      </c>
      <c r="Q81" s="126">
        <v>10</v>
      </c>
      <c r="R81" s="144">
        <f t="shared" si="30"/>
        <v>13130.792924662112</v>
      </c>
      <c r="S81" s="151">
        <f t="shared" si="31"/>
        <v>3225.9295847598969</v>
      </c>
      <c r="T81" s="153">
        <f t="shared" si="32"/>
        <v>16356.722509422008</v>
      </c>
      <c r="U81" s="152">
        <f t="shared" si="38"/>
        <v>166071.95527922249</v>
      </c>
      <c r="V81" s="146">
        <f t="shared" si="33"/>
        <v>16607.195527922249</v>
      </c>
    </row>
    <row r="82" spans="5:22" ht="14.15" customHeight="1" x14ac:dyDescent="0.2">
      <c r="E82" s="126">
        <v>11</v>
      </c>
      <c r="F82" s="144">
        <f t="shared" si="34"/>
        <v>14715.93797996502</v>
      </c>
      <c r="G82" s="151">
        <f t="shared" si="35"/>
        <v>5539.2908256000001</v>
      </c>
      <c r="H82" s="153">
        <f t="shared" si="36"/>
        <v>20255.228805565021</v>
      </c>
      <c r="I82" s="152">
        <f t="shared" si="37"/>
        <v>222411.30817355271</v>
      </c>
      <c r="J82" s="146">
        <f t="shared" si="29"/>
        <v>20219.209833959336</v>
      </c>
      <c r="Q82" s="126">
        <v>11</v>
      </c>
      <c r="R82" s="144">
        <f t="shared" si="30"/>
        <v>13348.780002798539</v>
      </c>
      <c r="S82" s="151">
        <f t="shared" si="31"/>
        <v>3252.0816587334061</v>
      </c>
      <c r="T82" s="153">
        <f t="shared" si="32"/>
        <v>16600.861661531944</v>
      </c>
      <c r="U82" s="152">
        <f t="shared" si="38"/>
        <v>182672.81694075442</v>
      </c>
      <c r="V82" s="146">
        <f t="shared" si="33"/>
        <v>16606.619721886764</v>
      </c>
    </row>
    <row r="83" spans="5:22" ht="14.15" customHeight="1" x14ac:dyDescent="0.2">
      <c r="E83" s="126">
        <v>12</v>
      </c>
      <c r="F83" s="144">
        <f t="shared" si="34"/>
        <v>14779.480336078866</v>
      </c>
      <c r="G83" s="151">
        <f t="shared" si="35"/>
        <v>5550.4619762999992</v>
      </c>
      <c r="H83" s="153">
        <f t="shared" si="36"/>
        <v>20329.942312378866</v>
      </c>
      <c r="I83" s="152">
        <f t="shared" si="37"/>
        <v>242741.25048593158</v>
      </c>
      <c r="J83" s="146">
        <f t="shared" si="29"/>
        <v>20228.437540494298</v>
      </c>
      <c r="Q83" s="126">
        <v>12</v>
      </c>
      <c r="R83" s="144">
        <f t="shared" si="30"/>
        <v>13396.230137013832</v>
      </c>
      <c r="S83" s="151">
        <f t="shared" si="31"/>
        <v>3264.3896206370528</v>
      </c>
      <c r="T83" s="153">
        <f t="shared" si="32"/>
        <v>16660.619757650886</v>
      </c>
      <c r="U83" s="152">
        <f t="shared" si="38"/>
        <v>199333.4366984053</v>
      </c>
      <c r="V83" s="146">
        <f t="shared" si="33"/>
        <v>16611.119724867109</v>
      </c>
    </row>
    <row r="84" spans="5:22" ht="14.15" customHeight="1" x14ac:dyDescent="0.2">
      <c r="E84" s="126">
        <v>13</v>
      </c>
      <c r="F84" s="144">
        <f t="shared" si="34"/>
        <v>14898.843763841629</v>
      </c>
      <c r="G84" s="151">
        <f t="shared" si="35"/>
        <v>5536.9972272999994</v>
      </c>
      <c r="H84" s="153">
        <f t="shared" si="36"/>
        <v>20435.840991141627</v>
      </c>
      <c r="I84" s="152">
        <f t="shared" si="37"/>
        <v>263177.09147707321</v>
      </c>
      <c r="J84" s="146">
        <f t="shared" si="29"/>
        <v>20244.391652082555</v>
      </c>
      <c r="Q84" s="126">
        <v>13</v>
      </c>
      <c r="R84" s="144">
        <f t="shared" si="30"/>
        <v>13494.949911629832</v>
      </c>
      <c r="S84" s="151">
        <f t="shared" si="31"/>
        <v>3236.6714153330772</v>
      </c>
      <c r="T84" s="153">
        <f t="shared" si="32"/>
        <v>16731.621326962908</v>
      </c>
      <c r="U84" s="152">
        <f t="shared" si="38"/>
        <v>216065.0580253682</v>
      </c>
      <c r="V84" s="146">
        <f t="shared" si="33"/>
        <v>16620.389078874476</v>
      </c>
    </row>
    <row r="85" spans="5:22" ht="14.15" customHeight="1" x14ac:dyDescent="0.2">
      <c r="E85" s="126">
        <v>14</v>
      </c>
      <c r="F85" s="144">
        <f t="shared" ref="F85:F102" si="39">K16</f>
        <v>14930.675395261567</v>
      </c>
      <c r="G85" s="151">
        <f t="shared" ref="G85:G102" si="40">L51</f>
        <v>5570.7377122999997</v>
      </c>
      <c r="H85" s="153">
        <f t="shared" ref="H85:H102" si="41">F85+G85</f>
        <v>20501.413107561566</v>
      </c>
      <c r="I85" s="152">
        <f t="shared" ref="I85:I102" si="42">H85+I84</f>
        <v>283678.50458463479</v>
      </c>
      <c r="J85" s="146">
        <f t="shared" ref="J85:J102" si="43">IF(F85=0,"",I85/E85)</f>
        <v>20262.750327473914</v>
      </c>
      <c r="Q85" s="126">
        <v>14</v>
      </c>
      <c r="R85" s="144">
        <f t="shared" ref="R85:R102" si="44">X16</f>
        <v>13522.492419882334</v>
      </c>
      <c r="S85" s="151">
        <f t="shared" ref="S85:S102" si="45">Y51</f>
        <v>3266.8465357464711</v>
      </c>
      <c r="T85" s="153">
        <f t="shared" ref="T85:T102" si="46">R85+S85</f>
        <v>16789.338955628806</v>
      </c>
      <c r="U85" s="152">
        <f t="shared" ref="U85:U102" si="47">T85+U84</f>
        <v>232854.396980997</v>
      </c>
      <c r="V85" s="146">
        <f t="shared" ref="V85:V102" si="48">IF(R85=0,"",U85/Q85)</f>
        <v>16632.456927214072</v>
      </c>
    </row>
    <row r="86" spans="5:22" ht="14.15" customHeight="1" x14ac:dyDescent="0.2">
      <c r="E86" s="126">
        <v>15</v>
      </c>
      <c r="F86" s="144">
        <f t="shared" si="39"/>
        <v>15161.105421148035</v>
      </c>
      <c r="G86" s="151">
        <f t="shared" si="40"/>
        <v>5665.4884152000004</v>
      </c>
      <c r="H86" s="153">
        <f t="shared" si="41"/>
        <v>20826.593836348035</v>
      </c>
      <c r="I86" s="152">
        <f t="shared" si="42"/>
        <v>304505.09842098283</v>
      </c>
      <c r="J86" s="146">
        <f t="shared" si="43"/>
        <v>20300.339894732188</v>
      </c>
      <c r="Q86" s="126">
        <v>15</v>
      </c>
      <c r="R86" s="144">
        <f t="shared" si="44"/>
        <v>13704.710587196692</v>
      </c>
      <c r="S86" s="151">
        <f t="shared" si="45"/>
        <v>3324.1533730597421</v>
      </c>
      <c r="T86" s="153">
        <f t="shared" si="46"/>
        <v>17028.863960256436</v>
      </c>
      <c r="U86" s="152">
        <f t="shared" si="47"/>
        <v>249883.26094125345</v>
      </c>
      <c r="V86" s="146">
        <f t="shared" si="48"/>
        <v>16658.884062750229</v>
      </c>
    </row>
    <row r="87" spans="5:22" ht="14.15" customHeight="1" x14ac:dyDescent="0.2">
      <c r="E87" s="126">
        <v>16</v>
      </c>
      <c r="F87" s="144">
        <f t="shared" si="39"/>
        <v>15274.063029225634</v>
      </c>
      <c r="G87" s="151">
        <f t="shared" si="40"/>
        <v>5642.8794601999998</v>
      </c>
      <c r="H87" s="153">
        <f t="shared" si="41"/>
        <v>20916.942489425634</v>
      </c>
      <c r="I87" s="152">
        <f t="shared" si="42"/>
        <v>325422.04091040848</v>
      </c>
      <c r="J87" s="146">
        <f t="shared" si="43"/>
        <v>20338.87755690053</v>
      </c>
      <c r="Q87" s="126">
        <v>16</v>
      </c>
      <c r="R87" s="144">
        <f t="shared" si="44"/>
        <v>13797.422212218162</v>
      </c>
      <c r="S87" s="151">
        <f t="shared" si="45"/>
        <v>3309.7092099312508</v>
      </c>
      <c r="T87" s="153">
        <f t="shared" si="46"/>
        <v>17107.131422149414</v>
      </c>
      <c r="U87" s="152">
        <f t="shared" si="47"/>
        <v>266990.39236340288</v>
      </c>
      <c r="V87" s="146">
        <f t="shared" si="48"/>
        <v>16686.89952271268</v>
      </c>
    </row>
    <row r="88" spans="5:22" ht="14.15" customHeight="1" x14ac:dyDescent="0.2">
      <c r="E88" s="126">
        <v>17</v>
      </c>
      <c r="F88" s="144">
        <f t="shared" si="39"/>
        <v>15152.836671267292</v>
      </c>
      <c r="G88" s="151">
        <f t="shared" si="40"/>
        <v>5705.0166669</v>
      </c>
      <c r="H88" s="153">
        <f t="shared" si="41"/>
        <v>20857.853338167293</v>
      </c>
      <c r="I88" s="152">
        <f t="shared" si="42"/>
        <v>346279.89424857579</v>
      </c>
      <c r="J88" s="146">
        <f t="shared" si="43"/>
        <v>20369.405544033871</v>
      </c>
      <c r="Q88" s="126">
        <v>17</v>
      </c>
      <c r="R88" s="144">
        <f t="shared" si="44"/>
        <v>13689.563335042139</v>
      </c>
      <c r="S88" s="151">
        <f t="shared" si="45"/>
        <v>3361.8580158860191</v>
      </c>
      <c r="T88" s="153">
        <f t="shared" si="46"/>
        <v>17051.421350928158</v>
      </c>
      <c r="U88" s="152">
        <f t="shared" si="47"/>
        <v>284041.81371433102</v>
      </c>
      <c r="V88" s="146">
        <f t="shared" si="48"/>
        <v>16708.341983195944</v>
      </c>
    </row>
    <row r="89" spans="5:22" ht="14.15" customHeight="1" x14ac:dyDescent="0.2">
      <c r="E89" s="126">
        <v>18</v>
      </c>
      <c r="F89" s="144">
        <f t="shared" si="39"/>
        <v>14855.917672125935</v>
      </c>
      <c r="G89" s="151">
        <f t="shared" si="40"/>
        <v>5719.1656591000001</v>
      </c>
      <c r="H89" s="153">
        <f t="shared" si="41"/>
        <v>20575.083331225935</v>
      </c>
      <c r="I89" s="152">
        <f t="shared" si="42"/>
        <v>366854.97757980169</v>
      </c>
      <c r="J89" s="146">
        <f t="shared" si="43"/>
        <v>20380.832087766761</v>
      </c>
      <c r="Q89" s="126">
        <v>18</v>
      </c>
      <c r="R89" s="144">
        <f t="shared" si="44"/>
        <v>13447.473622897123</v>
      </c>
      <c r="S89" s="151">
        <f t="shared" si="45"/>
        <v>3386.0667053578381</v>
      </c>
      <c r="T89" s="153">
        <f t="shared" si="46"/>
        <v>16833.54032825496</v>
      </c>
      <c r="U89" s="152">
        <f t="shared" si="47"/>
        <v>300875.354042586</v>
      </c>
      <c r="V89" s="146">
        <f t="shared" si="48"/>
        <v>16715.297446810335</v>
      </c>
    </row>
    <row r="90" spans="5:22" ht="14.15" customHeight="1" x14ac:dyDescent="0.2">
      <c r="E90" s="126">
        <v>19</v>
      </c>
      <c r="F90" s="144">
        <f t="shared" si="39"/>
        <v>15106.376723994277</v>
      </c>
      <c r="G90" s="151">
        <f t="shared" si="40"/>
        <v>5654.5097079000006</v>
      </c>
      <c r="H90" s="153">
        <f t="shared" si="41"/>
        <v>20760.88643189428</v>
      </c>
      <c r="I90" s="152">
        <f t="shared" si="42"/>
        <v>387615.86401169596</v>
      </c>
      <c r="J90" s="146">
        <f t="shared" si="43"/>
        <v>20400.834947983996</v>
      </c>
      <c r="Q90" s="126">
        <v>19</v>
      </c>
      <c r="R90" s="144">
        <f t="shared" si="44"/>
        <v>13651.605249572269</v>
      </c>
      <c r="S90" s="151">
        <f t="shared" si="45"/>
        <v>3321.4157529390582</v>
      </c>
      <c r="T90" s="153">
        <f t="shared" si="46"/>
        <v>16973.021002511327</v>
      </c>
      <c r="U90" s="152">
        <f t="shared" si="47"/>
        <v>317848.37504509732</v>
      </c>
      <c r="V90" s="146">
        <f t="shared" si="48"/>
        <v>16728.861844478804</v>
      </c>
    </row>
    <row r="91" spans="5:22" ht="14.15" customHeight="1" x14ac:dyDescent="0.2">
      <c r="E91" s="126">
        <v>20</v>
      </c>
      <c r="F91" s="144">
        <f t="shared" si="39"/>
        <v>14989.731201144858</v>
      </c>
      <c r="G91" s="151">
        <f t="shared" si="40"/>
        <v>5718.1179116999992</v>
      </c>
      <c r="H91" s="153">
        <f t="shared" si="41"/>
        <v>20707.849112844859</v>
      </c>
      <c r="I91" s="152">
        <f t="shared" si="42"/>
        <v>408323.71312454081</v>
      </c>
      <c r="J91" s="146">
        <f t="shared" si="43"/>
        <v>20416.18565622704</v>
      </c>
      <c r="Q91" s="126">
        <v>20</v>
      </c>
      <c r="R91" s="144">
        <f t="shared" si="44"/>
        <v>13553.072786516139</v>
      </c>
      <c r="S91" s="151">
        <f t="shared" si="45"/>
        <v>3390.9048279860649</v>
      </c>
      <c r="T91" s="153">
        <f t="shared" si="46"/>
        <v>16943.977614502204</v>
      </c>
      <c r="U91" s="152">
        <f t="shared" si="47"/>
        <v>334792.35265959951</v>
      </c>
      <c r="V91" s="146">
        <f t="shared" si="48"/>
        <v>16739.617632979975</v>
      </c>
    </row>
    <row r="92" spans="5:22" ht="14.15" customHeight="1" x14ac:dyDescent="0.2">
      <c r="E92" s="126">
        <v>21</v>
      </c>
      <c r="F92" s="144">
        <f>K23</f>
        <v>14959.089983717604</v>
      </c>
      <c r="G92" s="151">
        <f t="shared" si="40"/>
        <v>5607.9792835999988</v>
      </c>
      <c r="H92" s="153">
        <f t="shared" si="41"/>
        <v>20567.069267317602</v>
      </c>
      <c r="I92" s="152">
        <f t="shared" si="42"/>
        <v>428890.7823918584</v>
      </c>
      <c r="J92" s="146">
        <f t="shared" si="43"/>
        <v>20423.370590088496</v>
      </c>
      <c r="Q92" s="126">
        <v>21</v>
      </c>
      <c r="R92" s="144">
        <f t="shared" si="44"/>
        <v>13514.874505275879</v>
      </c>
      <c r="S92" s="151">
        <f t="shared" si="45"/>
        <v>3300.7769364553615</v>
      </c>
      <c r="T92" s="153">
        <f t="shared" si="46"/>
        <v>16815.651441731239</v>
      </c>
      <c r="U92" s="152">
        <f t="shared" si="47"/>
        <v>351608.00410133076</v>
      </c>
      <c r="V92" s="146">
        <f t="shared" si="48"/>
        <v>16743.238290539561</v>
      </c>
    </row>
    <row r="93" spans="5:22" ht="14.15" customHeight="1" x14ac:dyDescent="0.2">
      <c r="E93" s="126">
        <v>22</v>
      </c>
      <c r="F93" s="144">
        <f t="shared" si="39"/>
        <v>14695.918190745748</v>
      </c>
      <c r="G93" s="151">
        <f t="shared" si="40"/>
        <v>5537.9047300000002</v>
      </c>
      <c r="H93" s="153">
        <f t="shared" si="41"/>
        <v>20233.822920745748</v>
      </c>
      <c r="I93" s="152">
        <f t="shared" si="42"/>
        <v>449124.60531260417</v>
      </c>
      <c r="J93" s="146">
        <f t="shared" si="43"/>
        <v>20414.754786936552</v>
      </c>
      <c r="Q93" s="126">
        <v>22</v>
      </c>
      <c r="R93" s="144">
        <f t="shared" si="44"/>
        <v>13327.800724643028</v>
      </c>
      <c r="S93" s="151">
        <f t="shared" si="45"/>
        <v>3254.3005610791611</v>
      </c>
      <c r="T93" s="153">
        <f t="shared" si="46"/>
        <v>16582.10128572219</v>
      </c>
      <c r="U93" s="152">
        <f t="shared" si="47"/>
        <v>368190.10538705293</v>
      </c>
      <c r="V93" s="146">
        <f t="shared" si="48"/>
        <v>16735.913881229677</v>
      </c>
    </row>
    <row r="94" spans="5:22" ht="14.15" customHeight="1" x14ac:dyDescent="0.2">
      <c r="E94" s="126">
        <v>23</v>
      </c>
      <c r="F94" s="144">
        <f t="shared" si="39"/>
        <v>14554.956805469872</v>
      </c>
      <c r="G94" s="151">
        <f t="shared" si="40"/>
        <v>5554.1548771000007</v>
      </c>
      <c r="H94" s="153">
        <f t="shared" si="41"/>
        <v>20109.111682569874</v>
      </c>
      <c r="I94" s="152">
        <f t="shared" si="42"/>
        <v>469233.71699517407</v>
      </c>
      <c r="J94" s="146">
        <f t="shared" si="43"/>
        <v>20401.465956311917</v>
      </c>
      <c r="Q94" s="126">
        <v>23</v>
      </c>
      <c r="R94" s="144">
        <f t="shared" si="44"/>
        <v>13201.154783603119</v>
      </c>
      <c r="S94" s="151">
        <f t="shared" si="45"/>
        <v>3255.337140067219</v>
      </c>
      <c r="T94" s="153">
        <f t="shared" si="46"/>
        <v>16456.491923670339</v>
      </c>
      <c r="U94" s="152">
        <f t="shared" si="47"/>
        <v>384646.59731072327</v>
      </c>
      <c r="V94" s="146">
        <f t="shared" si="48"/>
        <v>16723.765100466229</v>
      </c>
    </row>
    <row r="95" spans="5:22" ht="14.15" customHeight="1" x14ac:dyDescent="0.2">
      <c r="E95" s="126">
        <v>24</v>
      </c>
      <c r="F95" s="144">
        <f t="shared" si="39"/>
        <v>15034.569672189537</v>
      </c>
      <c r="G95" s="151">
        <f t="shared" si="40"/>
        <v>5541.6900790999989</v>
      </c>
      <c r="H95" s="153">
        <f t="shared" si="41"/>
        <v>20576.259751289537</v>
      </c>
      <c r="I95" s="152">
        <f t="shared" si="42"/>
        <v>489809.97674646362</v>
      </c>
      <c r="J95" s="146">
        <f t="shared" si="43"/>
        <v>20408.749031102652</v>
      </c>
      <c r="Q95" s="126">
        <v>24</v>
      </c>
      <c r="R95" s="144">
        <f t="shared" si="44"/>
        <v>13582.48919324535</v>
      </c>
      <c r="S95" s="151">
        <f t="shared" si="45"/>
        <v>3262.4231271439994</v>
      </c>
      <c r="T95" s="153">
        <f t="shared" si="46"/>
        <v>16844.91232038935</v>
      </c>
      <c r="U95" s="152">
        <f t="shared" si="47"/>
        <v>401491.50963111263</v>
      </c>
      <c r="V95" s="146">
        <f t="shared" si="48"/>
        <v>16728.812901296358</v>
      </c>
    </row>
    <row r="96" spans="5:22" ht="14.15" customHeight="1" x14ac:dyDescent="0.2">
      <c r="E96" s="126">
        <v>25</v>
      </c>
      <c r="F96" s="144">
        <f t="shared" si="39"/>
        <v>15104.818117665767</v>
      </c>
      <c r="G96" s="151">
        <f t="shared" si="40"/>
        <v>5490.7359722000001</v>
      </c>
      <c r="H96" s="153">
        <f t="shared" si="41"/>
        <v>20595.554089865767</v>
      </c>
      <c r="I96" s="152">
        <f t="shared" si="42"/>
        <v>510405.53083632939</v>
      </c>
      <c r="J96" s="146">
        <f t="shared" si="43"/>
        <v>20416.221233453176</v>
      </c>
      <c r="Q96" s="126">
        <v>25</v>
      </c>
      <c r="R96" s="144">
        <f t="shared" si="44"/>
        <v>13646.13100283034</v>
      </c>
      <c r="S96" s="151">
        <f t="shared" si="45"/>
        <v>3224.7068747831486</v>
      </c>
      <c r="T96" s="153">
        <f t="shared" si="46"/>
        <v>16870.837877613489</v>
      </c>
      <c r="U96" s="152">
        <f t="shared" si="47"/>
        <v>418362.34750872612</v>
      </c>
      <c r="V96" s="146">
        <f t="shared" si="48"/>
        <v>16734.493900349044</v>
      </c>
    </row>
    <row r="97" spans="5:22" ht="14.15" customHeight="1" x14ac:dyDescent="0.2">
      <c r="E97" s="126">
        <v>26</v>
      </c>
      <c r="F97" s="144">
        <f t="shared" si="39"/>
        <v>15504.210869518209</v>
      </c>
      <c r="G97" s="151">
        <f t="shared" si="40"/>
        <v>5470.6262657999996</v>
      </c>
      <c r="H97" s="153">
        <f t="shared" si="41"/>
        <v>20974.837135318208</v>
      </c>
      <c r="I97" s="152">
        <f t="shared" si="42"/>
        <v>531380.36797164765</v>
      </c>
      <c r="J97" s="146">
        <f t="shared" si="43"/>
        <v>20437.706460447986</v>
      </c>
      <c r="Q97" s="126">
        <v>26</v>
      </c>
      <c r="R97" s="144">
        <f t="shared" si="44"/>
        <v>13964.187553302594</v>
      </c>
      <c r="S97" s="151">
        <f t="shared" si="45"/>
        <v>3193.7412172508002</v>
      </c>
      <c r="T97" s="153">
        <f t="shared" si="46"/>
        <v>17157.928770553393</v>
      </c>
      <c r="U97" s="152">
        <f t="shared" si="47"/>
        <v>435520.2762792795</v>
      </c>
      <c r="V97" s="146">
        <f t="shared" si="48"/>
        <v>16750.779856895366</v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531380.36797164765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435520.2762792795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531380.36797164765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435520.2762792795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531380.36797164765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435520.2762792795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531380.36797164765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435520.2762792795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531380.36797164765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435520.2762792795</v>
      </c>
      <c r="V102" s="146" t="str">
        <f t="shared" si="48"/>
        <v/>
      </c>
    </row>
    <row r="103" spans="5:22" x14ac:dyDescent="0.2">
      <c r="F103" s="273">
        <f>AVERAGE(F72:F99)</f>
        <v>13780.796292530271</v>
      </c>
      <c r="G103" s="273">
        <f>AVERAGE(G72:G99)</f>
        <v>5197.0739921714285</v>
      </c>
      <c r="H103" s="273">
        <f>AVERAGE(H72:H99)</f>
        <v>18977.870284701701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5" sqref="E35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112</v>
      </c>
      <c r="D9" s="225">
        <v>44409</v>
      </c>
      <c r="E9" s="233">
        <v>56.2</v>
      </c>
      <c r="F9" s="247">
        <v>8.3339999999999996</v>
      </c>
      <c r="G9" s="246">
        <v>4639.68</v>
      </c>
      <c r="H9" s="236">
        <v>2455.31</v>
      </c>
    </row>
    <row r="10" spans="3:11" ht="15.5" x14ac:dyDescent="0.35">
      <c r="C10" s="14" t="s">
        <v>113</v>
      </c>
      <c r="D10" s="225">
        <f>+D9+1</f>
        <v>44410</v>
      </c>
      <c r="E10" s="233">
        <v>59.22</v>
      </c>
      <c r="F10" s="247">
        <v>8.5730000000000004</v>
      </c>
      <c r="G10" s="246">
        <v>4651.17</v>
      </c>
      <c r="H10" s="236">
        <v>2456.2199999999998</v>
      </c>
      <c r="I10" s="251"/>
    </row>
    <row r="11" spans="3:11" ht="15.5" x14ac:dyDescent="0.35">
      <c r="C11" s="14" t="s">
        <v>114</v>
      </c>
      <c r="D11" s="225">
        <f t="shared" ref="D11:D39" si="0">+D10+1</f>
        <v>44411</v>
      </c>
      <c r="E11" s="233">
        <v>60.1</v>
      </c>
      <c r="F11" s="247">
        <v>8.5579999999999998</v>
      </c>
      <c r="G11" s="246">
        <v>4590.37</v>
      </c>
      <c r="H11" s="236">
        <v>2454.12</v>
      </c>
    </row>
    <row r="12" spans="3:11" ht="15.5" x14ac:dyDescent="0.35">
      <c r="C12" s="14" t="s">
        <v>115</v>
      </c>
      <c r="D12" s="225">
        <f t="shared" si="0"/>
        <v>44412</v>
      </c>
      <c r="E12" s="233">
        <v>61.67</v>
      </c>
      <c r="F12" s="247">
        <v>8.5410000000000004</v>
      </c>
      <c r="G12" s="246">
        <v>4523.68</v>
      </c>
      <c r="H12" s="236">
        <v>2453.12</v>
      </c>
    </row>
    <row r="13" spans="3:11" ht="15.5" x14ac:dyDescent="0.35">
      <c r="C13" s="14" t="s">
        <v>116</v>
      </c>
      <c r="D13" s="225">
        <f t="shared" si="0"/>
        <v>44413</v>
      </c>
      <c r="E13" s="233">
        <v>58.56</v>
      </c>
      <c r="F13" s="247">
        <v>8.5090000000000003</v>
      </c>
      <c r="G13" s="246">
        <v>4528.7</v>
      </c>
      <c r="H13" s="274">
        <v>2452.39</v>
      </c>
      <c r="J13" s="14" t="s">
        <v>54</v>
      </c>
    </row>
    <row r="14" spans="3:11" ht="15.5" x14ac:dyDescent="0.35">
      <c r="C14" s="14" t="s">
        <v>110</v>
      </c>
      <c r="D14" s="225">
        <f t="shared" si="0"/>
        <v>44414</v>
      </c>
      <c r="E14" s="233">
        <v>56.84</v>
      </c>
      <c r="F14" s="247">
        <v>8.4949999999999992</v>
      </c>
      <c r="G14" s="246">
        <v>4550.99</v>
      </c>
      <c r="H14" s="236">
        <v>2440.2800000000002</v>
      </c>
    </row>
    <row r="15" spans="3:11" ht="15.5" x14ac:dyDescent="0.35">
      <c r="C15" s="14" t="s">
        <v>111</v>
      </c>
      <c r="D15" s="225">
        <f t="shared" si="0"/>
        <v>44415</v>
      </c>
      <c r="E15" s="233">
        <v>58.71</v>
      </c>
      <c r="F15" s="247">
        <v>8.4489999999999998</v>
      </c>
      <c r="G15" s="246">
        <v>4551.37</v>
      </c>
      <c r="H15" s="236">
        <v>2447.3200000000002</v>
      </c>
    </row>
    <row r="16" spans="3:11" ht="15.5" x14ac:dyDescent="0.35">
      <c r="C16" s="14" t="s">
        <v>112</v>
      </c>
      <c r="D16" s="225">
        <f t="shared" si="0"/>
        <v>44416</v>
      </c>
      <c r="E16" s="233">
        <v>53.98</v>
      </c>
      <c r="F16" s="247">
        <v>8.4109999999999996</v>
      </c>
      <c r="G16" s="246">
        <v>4522.53</v>
      </c>
      <c r="H16" s="236">
        <v>2445.21</v>
      </c>
      <c r="K16" s="251"/>
    </row>
    <row r="17" spans="3:13" ht="15.5" x14ac:dyDescent="0.35">
      <c r="C17" s="14" t="s">
        <v>113</v>
      </c>
      <c r="D17" s="225">
        <f t="shared" si="0"/>
        <v>44417</v>
      </c>
      <c r="E17" s="233">
        <v>57.08</v>
      </c>
      <c r="F17" s="247">
        <v>8.4529999999999994</v>
      </c>
      <c r="G17" s="246">
        <v>4503.13</v>
      </c>
      <c r="H17" s="236">
        <v>2441.16</v>
      </c>
      <c r="I17" s="251"/>
    </row>
    <row r="18" spans="3:13" ht="15.5" x14ac:dyDescent="0.35">
      <c r="C18" s="14" t="s">
        <v>114</v>
      </c>
      <c r="D18" s="225">
        <f t="shared" si="0"/>
        <v>44418</v>
      </c>
      <c r="E18" s="233">
        <v>72.790000000000006</v>
      </c>
      <c r="F18" s="247">
        <v>8.452</v>
      </c>
      <c r="G18" s="246">
        <v>4495.96</v>
      </c>
      <c r="H18" s="236">
        <v>2440.0500000000002</v>
      </c>
      <c r="I18" s="251"/>
      <c r="M18" s="251"/>
    </row>
    <row r="19" spans="3:13" ht="15.5" x14ac:dyDescent="0.35">
      <c r="C19" s="14" t="s">
        <v>115</v>
      </c>
      <c r="D19" s="225">
        <f t="shared" si="0"/>
        <v>44419</v>
      </c>
      <c r="E19" s="233">
        <v>74.31</v>
      </c>
      <c r="F19" s="247">
        <v>8.4380000000000006</v>
      </c>
      <c r="G19" s="246">
        <v>4497.37</v>
      </c>
      <c r="H19" s="236">
        <v>2434.2800000000002</v>
      </c>
    </row>
    <row r="20" spans="3:13" ht="15.5" x14ac:dyDescent="0.35">
      <c r="C20" s="14" t="s">
        <v>116</v>
      </c>
      <c r="D20" s="225">
        <f t="shared" si="0"/>
        <v>44420</v>
      </c>
      <c r="E20" s="252">
        <v>75.34</v>
      </c>
      <c r="F20" s="247">
        <v>8.4090000000000007</v>
      </c>
      <c r="G20" s="246">
        <v>4501.57</v>
      </c>
      <c r="H20" s="236">
        <v>2412.31</v>
      </c>
    </row>
    <row r="21" spans="3:13" ht="15.5" x14ac:dyDescent="0.35">
      <c r="C21" s="14" t="s">
        <v>110</v>
      </c>
      <c r="D21" s="225">
        <f t="shared" si="0"/>
        <v>44421</v>
      </c>
      <c r="E21" s="252">
        <v>78.680000000000007</v>
      </c>
      <c r="F21" s="247">
        <v>8.3989999999999991</v>
      </c>
      <c r="G21" s="246">
        <v>4503.2700000000004</v>
      </c>
      <c r="H21" s="236">
        <v>2436.1799999999998</v>
      </c>
    </row>
    <row r="22" spans="3:13" ht="15.5" x14ac:dyDescent="0.35">
      <c r="C22" s="14" t="s">
        <v>111</v>
      </c>
      <c r="D22" s="225">
        <f t="shared" si="0"/>
        <v>44422</v>
      </c>
      <c r="E22" s="252">
        <v>76.290000000000006</v>
      </c>
      <c r="F22" s="247">
        <v>8.3689999999999998</v>
      </c>
      <c r="G22" s="246">
        <v>4502.47</v>
      </c>
      <c r="H22" s="236">
        <v>2438.23</v>
      </c>
    </row>
    <row r="23" spans="3:13" ht="15.5" x14ac:dyDescent="0.35">
      <c r="C23" s="14" t="s">
        <v>112</v>
      </c>
      <c r="D23" s="225">
        <f t="shared" si="0"/>
        <v>44423</v>
      </c>
      <c r="E23" s="252">
        <v>75.41</v>
      </c>
      <c r="F23" s="247">
        <v>8.3759999999999994</v>
      </c>
      <c r="G23" s="246">
        <v>4495.05</v>
      </c>
      <c r="H23" s="236">
        <v>2436.17</v>
      </c>
    </row>
    <row r="24" spans="3:13" ht="15.5" x14ac:dyDescent="0.35">
      <c r="C24" s="14" t="s">
        <v>113</v>
      </c>
      <c r="D24" s="225">
        <f t="shared" si="0"/>
        <v>44424</v>
      </c>
      <c r="E24" s="233">
        <v>70.010000000000005</v>
      </c>
      <c r="F24" s="247">
        <v>8.3759999999999994</v>
      </c>
      <c r="G24" s="246">
        <v>4490.3900000000003</v>
      </c>
      <c r="H24" s="236">
        <v>2437.2800000000002</v>
      </c>
    </row>
    <row r="25" spans="3:13" ht="15.5" x14ac:dyDescent="0.35">
      <c r="C25" s="14" t="s">
        <v>114</v>
      </c>
      <c r="D25" s="225">
        <f t="shared" si="0"/>
        <v>44425</v>
      </c>
      <c r="E25" s="233">
        <v>74.010000000000005</v>
      </c>
      <c r="F25" s="247">
        <v>8.3569999999999993</v>
      </c>
      <c r="G25" s="246">
        <v>4461.08</v>
      </c>
      <c r="H25" s="236">
        <v>2434.33</v>
      </c>
    </row>
    <row r="26" spans="3:13" ht="15.5" x14ac:dyDescent="0.35">
      <c r="C26" s="14" t="s">
        <v>115</v>
      </c>
      <c r="D26" s="225">
        <f t="shared" si="0"/>
        <v>44426</v>
      </c>
      <c r="E26" s="233">
        <v>73.48</v>
      </c>
      <c r="F26" s="247">
        <v>8.3529999999999998</v>
      </c>
      <c r="G26" s="246">
        <v>4464.79</v>
      </c>
      <c r="H26" s="236">
        <v>2402.2199999999998</v>
      </c>
    </row>
    <row r="27" spans="3:13" ht="15.5" x14ac:dyDescent="0.35">
      <c r="C27" s="14" t="s">
        <v>116</v>
      </c>
      <c r="D27" s="225">
        <f t="shared" si="0"/>
        <v>44427</v>
      </c>
      <c r="E27" s="233">
        <v>75.56</v>
      </c>
      <c r="F27" s="247">
        <v>8.3369999999999997</v>
      </c>
      <c r="G27" s="246">
        <v>4466.6400000000003</v>
      </c>
      <c r="H27" s="236">
        <v>2423.27</v>
      </c>
    </row>
    <row r="28" spans="3:13" ht="15.5" x14ac:dyDescent="0.35">
      <c r="C28" s="14" t="s">
        <v>110</v>
      </c>
      <c r="D28" s="225">
        <f t="shared" si="0"/>
        <v>44428</v>
      </c>
      <c r="E28" s="233">
        <v>81.150000000000006</v>
      </c>
      <c r="F28" s="247">
        <v>8.3309999999999995</v>
      </c>
      <c r="G28" s="246">
        <v>4464.62</v>
      </c>
      <c r="H28" s="236">
        <v>2417.41</v>
      </c>
    </row>
    <row r="29" spans="3:13" ht="15.5" x14ac:dyDescent="0.35">
      <c r="C29" s="14" t="s">
        <v>111</v>
      </c>
      <c r="D29" s="225">
        <f t="shared" si="0"/>
        <v>44429</v>
      </c>
      <c r="E29" s="233">
        <v>83.64</v>
      </c>
      <c r="F29" s="247">
        <v>8.3079999999999998</v>
      </c>
      <c r="G29" s="246">
        <v>4402.8</v>
      </c>
      <c r="H29" s="236">
        <v>2409.39</v>
      </c>
    </row>
    <row r="30" spans="3:13" ht="15.5" x14ac:dyDescent="0.35">
      <c r="C30" s="14" t="s">
        <v>112</v>
      </c>
      <c r="D30" s="225">
        <f t="shared" si="0"/>
        <v>44430</v>
      </c>
      <c r="E30" s="252">
        <v>64.41</v>
      </c>
      <c r="F30" s="247">
        <v>8.32</v>
      </c>
      <c r="G30" s="246">
        <v>4475.5600000000004</v>
      </c>
      <c r="H30" s="236">
        <v>2410.2199999999998</v>
      </c>
    </row>
    <row r="31" spans="3:13" ht="15.5" x14ac:dyDescent="0.35">
      <c r="C31" s="14" t="s">
        <v>113</v>
      </c>
      <c r="D31" s="225">
        <f t="shared" si="0"/>
        <v>44431</v>
      </c>
      <c r="E31" s="233">
        <v>63.06</v>
      </c>
      <c r="F31" s="247">
        <v>8.2929999999999993</v>
      </c>
      <c r="G31" s="246">
        <v>4477.25</v>
      </c>
      <c r="H31" s="236">
        <v>2335.38</v>
      </c>
    </row>
    <row r="32" spans="3:13" ht="15.5" x14ac:dyDescent="0.35">
      <c r="C32" s="14" t="s">
        <v>114</v>
      </c>
      <c r="D32" s="225">
        <f t="shared" si="0"/>
        <v>44432</v>
      </c>
      <c r="E32" s="233">
        <v>84.65</v>
      </c>
      <c r="F32" s="247">
        <v>8.2829999999999995</v>
      </c>
      <c r="G32" s="246">
        <v>4483.24</v>
      </c>
      <c r="H32" s="236">
        <v>2361.14</v>
      </c>
    </row>
    <row r="33" spans="3:8" ht="15.5" x14ac:dyDescent="0.35">
      <c r="C33" s="14" t="s">
        <v>115</v>
      </c>
      <c r="D33" s="225">
        <f t="shared" si="0"/>
        <v>44433</v>
      </c>
      <c r="E33" s="233">
        <v>86.74</v>
      </c>
      <c r="F33" s="247">
        <v>8.2859999999999996</v>
      </c>
      <c r="G33" s="246">
        <v>4480.55</v>
      </c>
      <c r="H33" s="236">
        <v>2406.4299999999998</v>
      </c>
    </row>
    <row r="34" spans="3:8" ht="15.5" x14ac:dyDescent="0.35">
      <c r="C34" s="14" t="s">
        <v>116</v>
      </c>
      <c r="D34" s="225">
        <f t="shared" si="0"/>
        <v>44434</v>
      </c>
      <c r="E34" s="233">
        <v>86.33</v>
      </c>
      <c r="F34" s="247">
        <v>8.2739999999999991</v>
      </c>
      <c r="G34" s="246">
        <v>4474.55</v>
      </c>
      <c r="H34" s="236">
        <v>2409.2399999999998</v>
      </c>
    </row>
    <row r="35" spans="3:8" ht="15.5" x14ac:dyDescent="0.35">
      <c r="C35" s="14" t="s">
        <v>110</v>
      </c>
      <c r="D35" s="225">
        <f t="shared" si="0"/>
        <v>44435</v>
      </c>
      <c r="E35" s="233"/>
      <c r="F35" s="247"/>
      <c r="G35" s="246"/>
      <c r="H35" s="236"/>
    </row>
    <row r="36" spans="3:8" ht="15.5" x14ac:dyDescent="0.35">
      <c r="C36" s="14" t="s">
        <v>111</v>
      </c>
      <c r="D36" s="225">
        <f t="shared" si="0"/>
        <v>44436</v>
      </c>
      <c r="E36" s="233"/>
      <c r="F36" s="247"/>
      <c r="G36" s="246"/>
      <c r="H36" s="246"/>
    </row>
    <row r="37" spans="3:8" ht="15.5" x14ac:dyDescent="0.35">
      <c r="C37" s="14" t="s">
        <v>112</v>
      </c>
      <c r="D37" s="225">
        <f t="shared" si="0"/>
        <v>44437</v>
      </c>
      <c r="E37" s="233"/>
      <c r="F37" s="247"/>
      <c r="G37" s="246"/>
      <c r="H37" s="236"/>
    </row>
    <row r="38" spans="3:8" ht="15.5" x14ac:dyDescent="0.35">
      <c r="C38" s="14" t="s">
        <v>113</v>
      </c>
      <c r="D38" s="225">
        <f t="shared" si="0"/>
        <v>44438</v>
      </c>
      <c r="E38" s="238"/>
      <c r="F38" s="247"/>
      <c r="G38" s="246"/>
      <c r="H38" s="236"/>
    </row>
    <row r="39" spans="3:8" ht="15.5" x14ac:dyDescent="0.35">
      <c r="C39" s="14" t="s">
        <v>114</v>
      </c>
      <c r="D39" s="225">
        <f t="shared" si="0"/>
        <v>44439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2021-08-27T19:26:45Z</dcterms:modified>
</cp:coreProperties>
</file>