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0" documentId="8_{6A935730-FF83-432A-BE64-9C244A768BFF}" xr6:coauthVersionLast="47" xr6:coauthVersionMax="47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Q13" i="1" s="1"/>
  <c r="AT13" i="1"/>
  <c r="AV13" i="1" s="1"/>
  <c r="AU13" i="1" s="1"/>
  <c r="AX13" i="1"/>
  <c r="AZ13" i="1" s="1"/>
  <c r="AY13" i="1" s="1"/>
  <c r="BB13" i="1"/>
  <c r="BE13" i="1"/>
  <c r="AN13" i="1"/>
  <c r="AO13" i="1"/>
  <c r="BD13" i="1" l="1"/>
  <c r="BC13" i="1" s="1"/>
  <c r="BG13" i="1"/>
  <c r="BF13" i="1" s="1"/>
  <c r="C13" i="1" l="1"/>
  <c r="D13" i="1"/>
  <c r="L13" i="1"/>
  <c r="R13" i="1"/>
  <c r="AE13" i="1"/>
  <c r="AD13" i="1" s="1"/>
  <c r="AG13" i="1"/>
  <c r="AH13" i="1"/>
  <c r="AI13" i="1"/>
  <c r="AJ13" i="1"/>
  <c r="AK13" i="1"/>
  <c r="F40" i="13" l="1"/>
  <c r="G40" i="13"/>
  <c r="H40" i="13"/>
  <c r="E40" i="13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N12" i="1"/>
  <c r="J12" i="1"/>
  <c r="M12" i="1" s="1"/>
  <c r="R12" i="1"/>
  <c r="AT12" i="1"/>
  <c r="AX12" i="1"/>
  <c r="BB12" i="1"/>
  <c r="BE12" i="1"/>
  <c r="CQ12" i="1" l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Q11" i="1" l="1"/>
  <c r="Q12" i="1" s="1"/>
  <c r="Q13" i="1" s="1"/>
  <c r="R11" i="1"/>
  <c r="X11" i="1"/>
  <c r="X12" i="1" s="1"/>
  <c r="X13" i="1" s="1"/>
  <c r="W13" i="1" s="1"/>
  <c r="AB11" i="1"/>
  <c r="AE11" i="1"/>
  <c r="AE12" i="1" s="1"/>
  <c r="AH11" i="1"/>
  <c r="AK11" i="1" s="1"/>
  <c r="T13" i="1" l="1"/>
  <c r="P13" i="1"/>
  <c r="S13" i="1" s="1"/>
  <c r="W12" i="1"/>
  <c r="AD12" i="1"/>
  <c r="W11" i="1"/>
  <c r="AG11" i="1"/>
  <c r="AJ11" i="1" s="1"/>
  <c r="AH12" i="1"/>
  <c r="AD11" i="1"/>
  <c r="T11" i="1"/>
  <c r="P11" i="1"/>
  <c r="S11" i="1" s="1"/>
  <c r="AK12" i="1" l="1"/>
  <c r="P12" i="1"/>
  <c r="S12" i="1" s="1"/>
  <c r="T12" i="1"/>
  <c r="AG12" i="1"/>
  <c r="AJ12" i="1" s="1"/>
  <c r="I7" i="12" l="1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X11" i="1" l="1"/>
  <c r="AT11" i="1"/>
  <c r="CQ11" i="1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I7" i="1" l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G11" i="1"/>
  <c r="G12" i="1" s="1"/>
  <c r="G13" i="1" s="1"/>
  <c r="F13" i="1" s="1"/>
  <c r="AO11" i="1"/>
  <c r="AO12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I3" i="12"/>
  <c r="V3" i="12" s="1"/>
  <c r="AV11" i="1"/>
  <c r="AV12" i="1" s="1"/>
  <c r="C12" i="1" l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F82" i="12"/>
  <c r="BC11" i="1"/>
  <c r="BW42" i="1"/>
  <c r="BG11" i="1"/>
  <c r="BG12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BF12" i="1" l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H74" i="12" l="1"/>
  <c r="K38" i="12"/>
  <c r="H72" i="12"/>
  <c r="I72" i="12" s="1"/>
  <c r="J72" i="12" s="1"/>
  <c r="U73" i="12"/>
  <c r="U74" i="12" s="1"/>
  <c r="V72" i="12"/>
  <c r="I73" i="12" l="1"/>
  <c r="J73" i="12" s="1"/>
  <c r="V73" i="12"/>
  <c r="V74" i="12"/>
  <c r="U75" i="12"/>
  <c r="I74" i="12" l="1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<sst xmlns="http://schemas.openxmlformats.org/spreadsheetml/2006/main" count="637" uniqueCount="127">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</sst>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77" fontId="0" fillId="0" borderId="0" xfId="0" applyNumberFormat="1"/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1" fontId="102" fillId="0" borderId="0" xfId="0" applyNumberFormat="1" applyFont="1" applyFill="1" applyAlignment="1">
      <alignment horizontal="center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43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0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319.71796387096776</c:v>
                </c:pt>
                <c:pt idx="1">
                  <c:v>293.23494709677419</c:v>
                </c:pt>
                <c:pt idx="2">
                  <c:v>288.86288602150535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167.465</c:v>
                </c:pt>
                <c:pt idx="1">
                  <c:v>166.28200000000001</c:v>
                </c:pt>
                <c:pt idx="2">
                  <c:v>165.36199999999999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154.0338417204301</c:v>
                </c:pt>
                <c:pt idx="1">
                  <c:v>158.19905290322583</c:v>
                </c:pt>
                <c:pt idx="2">
                  <c:v>154.18163225806452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0.44819440860215054</c:v>
                </c:pt>
                <c:pt idx="1">
                  <c:v>0</c:v>
                </c:pt>
                <c:pt idx="2">
                  <c:v>1.7964817204301076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227.92819999999998</c:v>
                </c:pt>
                <c:pt idx="1">
                  <c:v>227.70179999999996</c:v>
                </c:pt>
                <c:pt idx="2">
                  <c:v>227.92819999999998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1194.69</c:v>
                      </c:pt>
                      <c:pt idx="1">
                        <c:v>1199.54</c:v>
                      </c:pt>
                      <c:pt idx="2">
                        <c:v>1179.28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1140.9142948004453</c:v>
                      </c:pt>
                      <c:pt idx="1">
                        <c:v>1128.4528541898555</c:v>
                      </c:pt>
                      <c:pt idx="2">
                        <c:v>1127.390682143425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595.30999999999995</c:v>
                </c:pt>
                <c:pt idx="1">
                  <c:v>601.09</c:v>
                </c:pt>
                <c:pt idx="2">
                  <c:v>584.27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304.39</c:v>
                </c:pt>
                <c:pt idx="1">
                  <c:v>306.95999999999998</c:v>
                </c:pt>
                <c:pt idx="2">
                  <c:v>304.14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135.19</c:v>
                </c:pt>
                <c:pt idx="1">
                  <c:v>130.99</c:v>
                </c:pt>
                <c:pt idx="2">
                  <c:v>124.97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159.80000000000001</c:v>
                </c:pt>
                <c:pt idx="1">
                  <c:v>160.5</c:v>
                </c:pt>
                <c:pt idx="2">
                  <c:v>165.9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1140.9142948004453</c:v>
                </c:pt>
                <c:pt idx="1">
                  <c:v>1128.4528541898555</c:v>
                </c:pt>
                <c:pt idx="2">
                  <c:v>1127.390682143425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10.096994752742885</c:v>
                </c:pt>
                <c:pt idx="1">
                  <c:v>9.8902846239465738</c:v>
                </c:pt>
                <c:pt idx="2">
                  <c:v>9.6040705994593729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1194.69</c:v>
                      </c:pt>
                      <c:pt idx="1">
                        <c:v>1199.54</c:v>
                      </c:pt>
                      <c:pt idx="2">
                        <c:v>1179.28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595.30999999999995</c:v>
                </c:pt>
                <c:pt idx="1">
                  <c:v>601.09</c:v>
                </c:pt>
                <c:pt idx="2">
                  <c:v>584.27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159.80000000000001</c:v>
                </c:pt>
                <c:pt idx="1">
                  <c:v>160.5</c:v>
                </c:pt>
                <c:pt idx="2">
                  <c:v>165.9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11" activePane="bottomRight" state="frozen"/>
      <selection activeCell="N48" sqref="N48"/>
      <selection pane="topRight" activeCell="N48" sqref="N48"/>
      <selection pane="bottomLeft" activeCell="N48" sqref="N48"/>
      <selection pane="bottomRight" activeCell="AC13" sqref="AC13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94" t="s">
        <v>31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261"/>
      <c r="AQ1" s="261"/>
      <c r="AR1" s="261"/>
      <c r="AS1" s="17"/>
      <c r="AT1" s="395" t="s">
        <v>32</v>
      </c>
      <c r="AU1" s="395"/>
      <c r="AV1" s="395"/>
      <c r="AW1" s="395"/>
      <c r="AX1" s="395"/>
      <c r="AY1" s="395"/>
      <c r="AZ1" s="395"/>
      <c r="BA1" s="62"/>
      <c r="BB1" s="400" t="s">
        <v>48</v>
      </c>
      <c r="BC1" s="400"/>
      <c r="BD1" s="400"/>
      <c r="BE1" s="400"/>
      <c r="BF1" s="400"/>
      <c r="BG1" s="401"/>
      <c r="BU1" s="63"/>
      <c r="BZ1" s="269"/>
    </row>
    <row r="2" spans="1:95" s="60" customFormat="1" ht="21" customHeight="1" thickBot="1" x14ac:dyDescent="0.4">
      <c r="A2" s="390" t="s">
        <v>29</v>
      </c>
      <c r="B2" s="391"/>
      <c r="C2" s="391"/>
      <c r="D2" s="391"/>
      <c r="E2" s="391"/>
      <c r="F2" s="391"/>
      <c r="G2" s="391"/>
      <c r="H2" s="17"/>
      <c r="I2" s="396" t="s">
        <v>29</v>
      </c>
      <c r="J2" s="397"/>
      <c r="K2" s="397"/>
      <c r="L2" s="397"/>
      <c r="M2" s="397"/>
      <c r="N2" s="397"/>
      <c r="O2" s="396" t="s">
        <v>29</v>
      </c>
      <c r="P2" s="397"/>
      <c r="Q2" s="397"/>
      <c r="R2" s="397"/>
      <c r="S2" s="397"/>
      <c r="T2" s="397"/>
      <c r="U2" s="17"/>
      <c r="V2" s="398" t="s">
        <v>18</v>
      </c>
      <c r="W2" s="399"/>
      <c r="X2" s="399"/>
      <c r="Y2" s="17"/>
      <c r="Z2" s="176"/>
      <c r="AA2" s="176"/>
      <c r="AB2" s="176"/>
      <c r="AC2" s="391" t="s">
        <v>29</v>
      </c>
      <c r="AD2" s="391"/>
      <c r="AE2" s="391"/>
      <c r="AF2" s="391"/>
      <c r="AG2" s="391"/>
      <c r="AH2" s="391"/>
      <c r="AI2" s="391"/>
      <c r="AJ2" s="391"/>
      <c r="AK2" s="391"/>
      <c r="AL2" s="17"/>
      <c r="AM2" s="24"/>
      <c r="AN2" s="24"/>
      <c r="AO2" s="24"/>
      <c r="AP2" s="24"/>
      <c r="AQ2" s="24"/>
      <c r="AR2" s="24"/>
      <c r="AS2" s="17"/>
      <c r="AT2" s="392" t="s">
        <v>18</v>
      </c>
      <c r="AU2" s="392"/>
      <c r="AV2" s="392"/>
      <c r="AW2" s="392"/>
      <c r="AX2" s="392"/>
      <c r="AY2" s="392"/>
      <c r="AZ2" s="393"/>
      <c r="BA2" s="57"/>
      <c r="BB2" s="392" t="s">
        <v>18</v>
      </c>
      <c r="BC2" s="392"/>
      <c r="BD2" s="392"/>
      <c r="BE2" s="392"/>
      <c r="BF2" s="392"/>
      <c r="BG2" s="393"/>
      <c r="BH2" s="58"/>
      <c r="BI2" s="361" t="s">
        <v>117</v>
      </c>
      <c r="BJ2" s="362"/>
      <c r="BK2" s="362"/>
      <c r="BL2" s="362"/>
      <c r="BM2" s="362"/>
      <c r="BN2" s="362"/>
      <c r="BO2" s="362"/>
      <c r="BP2" s="362"/>
      <c r="BQ2" s="362"/>
      <c r="BR2" s="362"/>
      <c r="BS2" s="362"/>
      <c r="BT2" s="363"/>
      <c r="BU2" s="59"/>
      <c r="BV2" s="402" t="s">
        <v>119</v>
      </c>
      <c r="BW2" s="403"/>
      <c r="BX2" s="403"/>
      <c r="BY2" s="403"/>
      <c r="BZ2" s="403"/>
      <c r="CA2" s="403"/>
      <c r="CB2" s="404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35" t="s">
        <v>91</v>
      </c>
      <c r="B4" s="336"/>
      <c r="C4" s="336"/>
      <c r="D4" s="336"/>
      <c r="E4" s="336"/>
      <c r="F4" s="336"/>
      <c r="G4" s="336"/>
      <c r="H4" s="34"/>
      <c r="I4" s="349" t="s">
        <v>92</v>
      </c>
      <c r="J4" s="336"/>
      <c r="K4" s="336"/>
      <c r="L4" s="336"/>
      <c r="M4" s="336"/>
      <c r="N4" s="336"/>
      <c r="O4" s="350"/>
      <c r="P4" s="350"/>
      <c r="Q4" s="350"/>
      <c r="R4" s="350"/>
      <c r="S4" s="350"/>
      <c r="T4" s="350"/>
      <c r="U4" s="34"/>
      <c r="V4" s="340" t="s">
        <v>26</v>
      </c>
      <c r="W4" s="341"/>
      <c r="X4" s="341"/>
      <c r="Y4" s="34"/>
      <c r="Z4" s="419" t="s">
        <v>36</v>
      </c>
      <c r="AA4" s="419"/>
      <c r="AB4" s="419"/>
      <c r="AC4" s="337" t="s">
        <v>93</v>
      </c>
      <c r="AD4" s="337"/>
      <c r="AE4" s="337"/>
      <c r="AF4" s="337"/>
      <c r="AG4" s="337"/>
      <c r="AH4" s="337"/>
      <c r="AI4" s="337"/>
      <c r="AJ4" s="337"/>
      <c r="AK4" s="339"/>
      <c r="AL4" s="17"/>
      <c r="AM4" s="337" t="s">
        <v>94</v>
      </c>
      <c r="AN4" s="337"/>
      <c r="AO4" s="337"/>
      <c r="AP4" s="337"/>
      <c r="AQ4" s="337"/>
      <c r="AR4" s="337"/>
      <c r="AS4" s="17"/>
      <c r="AT4" s="289"/>
      <c r="AU4" s="411"/>
      <c r="AV4" s="290"/>
      <c r="AW4" s="174"/>
      <c r="AX4" s="416"/>
      <c r="AY4" s="417"/>
      <c r="AZ4" s="418"/>
      <c r="BA4" s="175"/>
      <c r="BB4" s="289"/>
      <c r="BC4" s="411"/>
      <c r="BD4" s="411"/>
      <c r="BE4" s="411"/>
      <c r="BF4" s="411"/>
      <c r="BG4" s="290"/>
      <c r="BH4" s="3"/>
      <c r="BI4" s="189"/>
      <c r="BJ4" s="307"/>
      <c r="BK4" s="308"/>
      <c r="BL4" s="308"/>
      <c r="BM4" s="308"/>
      <c r="BN4" s="308"/>
      <c r="BO4" s="308"/>
      <c r="BP4" s="190"/>
      <c r="BQ4" s="309"/>
      <c r="BR4" s="310"/>
      <c r="BS4" s="311"/>
      <c r="BT4" s="69"/>
      <c r="BU4" s="15"/>
      <c r="BV4" s="405"/>
      <c r="BW4" s="406"/>
      <c r="BX4" s="407"/>
      <c r="BY4" s="206"/>
      <c r="BZ4" s="408"/>
      <c r="CA4" s="409"/>
      <c r="CB4" s="410"/>
      <c r="CN4" s="289"/>
      <c r="CO4" s="290"/>
      <c r="CP4" s="3"/>
      <c r="CQ4" s="279"/>
    </row>
    <row r="5" spans="1:95" ht="12.75" customHeight="1" x14ac:dyDescent="0.35">
      <c r="A5" s="35"/>
      <c r="B5" s="338" t="s">
        <v>42</v>
      </c>
      <c r="C5" s="338"/>
      <c r="D5" s="338"/>
      <c r="E5" s="338"/>
      <c r="F5" s="338"/>
      <c r="G5" s="338"/>
      <c r="H5" s="34"/>
      <c r="I5" s="342" t="s">
        <v>42</v>
      </c>
      <c r="J5" s="338"/>
      <c r="K5" s="338"/>
      <c r="L5" s="338"/>
      <c r="M5" s="338"/>
      <c r="N5" s="338"/>
      <c r="O5" s="351"/>
      <c r="P5" s="351"/>
      <c r="Q5" s="351"/>
      <c r="R5" s="351"/>
      <c r="S5" s="351"/>
      <c r="T5" s="351"/>
      <c r="U5" s="34"/>
      <c r="V5" s="342" t="s">
        <v>43</v>
      </c>
      <c r="W5" s="338"/>
      <c r="X5" s="338"/>
      <c r="Y5" s="34"/>
      <c r="Z5" s="415" t="s">
        <v>44</v>
      </c>
      <c r="AA5" s="415"/>
      <c r="AB5" s="415"/>
      <c r="AC5" s="421" t="s">
        <v>42</v>
      </c>
      <c r="AD5" s="421"/>
      <c r="AE5" s="421"/>
      <c r="AF5" s="421"/>
      <c r="AG5" s="421"/>
      <c r="AH5" s="421"/>
      <c r="AI5" s="421"/>
      <c r="AJ5" s="421"/>
      <c r="AK5" s="421"/>
      <c r="AL5" s="17"/>
      <c r="AM5" s="338" t="s">
        <v>42</v>
      </c>
      <c r="AN5" s="338"/>
      <c r="AO5" s="338"/>
      <c r="AP5" s="338"/>
      <c r="AQ5" s="338"/>
      <c r="AR5" s="338"/>
      <c r="AS5" s="17"/>
      <c r="AT5" s="291" t="s">
        <v>30</v>
      </c>
      <c r="AU5" s="420"/>
      <c r="AV5" s="292"/>
      <c r="AW5" s="248"/>
      <c r="AX5" s="412" t="s">
        <v>40</v>
      </c>
      <c r="AY5" s="413"/>
      <c r="AZ5" s="414"/>
      <c r="BA5" s="249"/>
      <c r="BB5" s="291" t="s">
        <v>49</v>
      </c>
      <c r="BC5" s="420"/>
      <c r="BD5" s="420"/>
      <c r="BE5" s="420"/>
      <c r="BF5" s="420"/>
      <c r="BG5" s="292"/>
      <c r="BH5" s="3"/>
      <c r="BI5" s="115" t="s">
        <v>45</v>
      </c>
      <c r="BJ5" s="299" t="s">
        <v>19</v>
      </c>
      <c r="BK5" s="300"/>
      <c r="BL5" s="300"/>
      <c r="BM5" s="300"/>
      <c r="BN5" s="300"/>
      <c r="BO5" s="300"/>
      <c r="BP5" s="191"/>
      <c r="BQ5" s="301" t="s">
        <v>20</v>
      </c>
      <c r="BR5" s="302"/>
      <c r="BS5" s="303"/>
      <c r="BT5" s="70"/>
      <c r="BU5" s="15"/>
      <c r="BV5" s="304" t="s">
        <v>34</v>
      </c>
      <c r="BW5" s="305"/>
      <c r="BX5" s="306"/>
      <c r="BY5" s="207"/>
      <c r="BZ5" s="296" t="s">
        <v>35</v>
      </c>
      <c r="CA5" s="297"/>
      <c r="CB5" s="298"/>
      <c r="CN5" s="291" t="s">
        <v>124</v>
      </c>
      <c r="CO5" s="292"/>
      <c r="CP5" s="3"/>
      <c r="CQ5" s="280" t="s">
        <v>125</v>
      </c>
    </row>
    <row r="6" spans="1:95" ht="11.25" customHeight="1" x14ac:dyDescent="0.35">
      <c r="A6" s="36"/>
      <c r="B6" s="343" t="s">
        <v>41</v>
      </c>
      <c r="C6" s="343"/>
      <c r="D6" s="343"/>
      <c r="E6" s="343"/>
      <c r="F6" s="343"/>
      <c r="G6" s="343"/>
      <c r="H6" s="16"/>
      <c r="I6" s="344" t="s">
        <v>109</v>
      </c>
      <c r="J6" s="345"/>
      <c r="K6" s="345"/>
      <c r="L6" s="345"/>
      <c r="M6" s="345"/>
      <c r="N6" s="345"/>
      <c r="O6" s="352"/>
      <c r="P6" s="352"/>
      <c r="Q6" s="352"/>
      <c r="R6" s="352"/>
      <c r="S6" s="352"/>
      <c r="T6" s="352"/>
      <c r="U6" s="16"/>
      <c r="V6" s="344" t="s">
        <v>37</v>
      </c>
      <c r="W6" s="345"/>
      <c r="X6" s="345"/>
      <c r="Y6" s="34"/>
      <c r="Z6" s="346" t="s">
        <v>38</v>
      </c>
      <c r="AA6" s="346"/>
      <c r="AB6" s="346"/>
      <c r="AC6" s="343" t="s">
        <v>41</v>
      </c>
      <c r="AD6" s="343"/>
      <c r="AE6" s="343"/>
      <c r="AF6" s="343"/>
      <c r="AG6" s="343"/>
      <c r="AH6" s="343"/>
      <c r="AI6" s="343"/>
      <c r="AJ6" s="343"/>
      <c r="AK6" s="343"/>
      <c r="AL6" s="17"/>
      <c r="AM6" s="343" t="s">
        <v>37</v>
      </c>
      <c r="AN6" s="343"/>
      <c r="AO6" s="343"/>
      <c r="AP6" s="343"/>
      <c r="AQ6" s="343"/>
      <c r="AR6" s="343"/>
      <c r="AS6" s="17"/>
      <c r="AT6" s="293"/>
      <c r="AU6" s="295"/>
      <c r="AV6" s="294"/>
      <c r="AW6" s="248"/>
      <c r="AX6" s="265"/>
      <c r="AY6" s="266" t="s">
        <v>39</v>
      </c>
      <c r="AZ6" s="267"/>
      <c r="BA6" s="249"/>
      <c r="BB6" s="293"/>
      <c r="BC6" s="295"/>
      <c r="BD6" s="295"/>
      <c r="BE6" s="295"/>
      <c r="BF6" s="295"/>
      <c r="BG6" s="294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293"/>
      <c r="CO6" s="294"/>
      <c r="CP6" s="3"/>
      <c r="CQ6" s="275"/>
    </row>
    <row r="7" spans="1:95" ht="18.75" customHeight="1" x14ac:dyDescent="0.4">
      <c r="A7" s="37"/>
      <c r="B7" s="314" t="s">
        <v>126</v>
      </c>
      <c r="C7" s="315"/>
      <c r="D7" s="315"/>
      <c r="E7" s="315"/>
      <c r="F7" s="315"/>
      <c r="G7" s="315"/>
      <c r="H7" s="255"/>
      <c r="I7" s="332" t="str">
        <f>B7</f>
        <v>Octubre 2021</v>
      </c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4"/>
      <c r="U7" s="255"/>
      <c r="V7" s="332" t="str">
        <f>B7</f>
        <v>Octubre 2021</v>
      </c>
      <c r="W7" s="333"/>
      <c r="X7" s="334"/>
      <c r="Y7" s="255"/>
      <c r="Z7" s="256" t="str">
        <f>V7</f>
        <v>Octubre 2021</v>
      </c>
      <c r="AA7" s="257"/>
      <c r="AB7" s="258"/>
      <c r="AC7" s="316" t="str">
        <f>B7</f>
        <v>Octubre 2021</v>
      </c>
      <c r="AD7" s="317"/>
      <c r="AE7" s="317"/>
      <c r="AF7" s="317"/>
      <c r="AG7" s="317"/>
      <c r="AH7" s="317"/>
      <c r="AI7" s="317"/>
      <c r="AJ7" s="317"/>
      <c r="AK7" s="317"/>
      <c r="AL7" s="259"/>
      <c r="AM7" s="314" t="str">
        <f>V7</f>
        <v>Octubre 2021</v>
      </c>
      <c r="AN7" s="315"/>
      <c r="AO7" s="315"/>
      <c r="AP7" s="315"/>
      <c r="AQ7" s="315"/>
      <c r="AR7" s="315"/>
      <c r="AS7" s="259"/>
      <c r="AT7" s="287" t="str">
        <f>V7</f>
        <v>Octubre 2021</v>
      </c>
      <c r="AU7" s="288"/>
      <c r="AV7" s="288"/>
      <c r="AW7" s="255"/>
      <c r="AX7" s="323" t="str">
        <f>AT7</f>
        <v>Octubre 2021</v>
      </c>
      <c r="AY7" s="324"/>
      <c r="AZ7" s="325"/>
      <c r="BA7" s="260"/>
      <c r="BB7" s="281" t="str">
        <f>AM7</f>
        <v>Octubre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287" t="str">
        <f>+BB7</f>
        <v>Octubre 2021</v>
      </c>
      <c r="CO7" s="288"/>
      <c r="CQ7" s="277" t="str">
        <f>+CN7</f>
        <v>Octubre 2021</v>
      </c>
    </row>
    <row r="8" spans="1:95" ht="15.75" customHeight="1" x14ac:dyDescent="0.35">
      <c r="A8" s="38"/>
      <c r="B8" s="326" t="s">
        <v>28</v>
      </c>
      <c r="C8" s="327"/>
      <c r="D8" s="328"/>
      <c r="E8" s="330" t="s">
        <v>90</v>
      </c>
      <c r="F8" s="331"/>
      <c r="G8" s="331"/>
      <c r="H8" s="39"/>
      <c r="I8" s="330" t="s">
        <v>107</v>
      </c>
      <c r="J8" s="331"/>
      <c r="K8" s="331"/>
      <c r="L8" s="331"/>
      <c r="M8" s="331"/>
      <c r="N8" s="331"/>
      <c r="O8" s="330" t="s">
        <v>90</v>
      </c>
      <c r="P8" s="331"/>
      <c r="Q8" s="331"/>
      <c r="R8" s="331"/>
      <c r="S8" s="331"/>
      <c r="T8" s="331"/>
      <c r="U8" s="39"/>
      <c r="V8" s="326" t="s">
        <v>2</v>
      </c>
      <c r="W8" s="327"/>
      <c r="X8" s="329"/>
      <c r="Y8" s="39"/>
      <c r="Z8" s="382" t="s">
        <v>2</v>
      </c>
      <c r="AA8" s="383"/>
      <c r="AB8" s="384"/>
      <c r="AC8" s="326" t="s">
        <v>2</v>
      </c>
      <c r="AD8" s="327"/>
      <c r="AE8" s="328"/>
      <c r="AF8" s="388" t="s">
        <v>46</v>
      </c>
      <c r="AG8" s="389"/>
      <c r="AH8" s="389"/>
      <c r="AI8" s="389"/>
      <c r="AJ8" s="389"/>
      <c r="AK8" s="389"/>
      <c r="AL8" s="17"/>
      <c r="AM8" s="326" t="s">
        <v>2</v>
      </c>
      <c r="AN8" s="327"/>
      <c r="AO8" s="329"/>
      <c r="AP8" s="262" t="s">
        <v>46</v>
      </c>
      <c r="AQ8" s="263"/>
      <c r="AR8" s="264"/>
      <c r="AS8" s="17"/>
      <c r="AT8" s="326" t="s">
        <v>2</v>
      </c>
      <c r="AU8" s="327"/>
      <c r="AV8" s="329"/>
      <c r="AW8" s="2"/>
      <c r="AX8" s="326" t="s">
        <v>2</v>
      </c>
      <c r="AY8" s="327"/>
      <c r="AZ8" s="329"/>
      <c r="BA8" s="39"/>
      <c r="BB8" s="326" t="s">
        <v>2</v>
      </c>
      <c r="BC8" s="327"/>
      <c r="BD8" s="329"/>
      <c r="BE8" s="385" t="s">
        <v>47</v>
      </c>
      <c r="BF8" s="386"/>
      <c r="BG8" s="387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18326.477172607534</v>
      </c>
      <c r="BL9" s="92">
        <f>BJ9-BK9</f>
        <v>256.68282739246206</v>
      </c>
      <c r="BM9" s="254">
        <v>12338.776</v>
      </c>
      <c r="BN9" s="21">
        <v>12358.090731034094</v>
      </c>
      <c r="BO9" s="82">
        <f t="shared" ref="BO9:BO20" si="0">BM9-BN9</f>
        <v>-19.314731034093711</v>
      </c>
      <c r="BP9" s="197"/>
      <c r="BQ9" s="83">
        <v>5964.0559999999996</v>
      </c>
      <c r="BR9" s="21">
        <v>6215.6873819779012</v>
      </c>
      <c r="BS9" s="200">
        <f t="shared" ref="BS9:BS20" si="1">BQ9-BR9</f>
        <v>-251.63138197790158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16476.989444572107</v>
      </c>
      <c r="BL10" s="92">
        <f t="shared" ref="BL10:BL20" si="4">BJ10-BK10</f>
        <v>-232.93944457211001</v>
      </c>
      <c r="BM10" s="254">
        <v>10444.032999999999</v>
      </c>
      <c r="BN10" s="21">
        <v>11187.847985432963</v>
      </c>
      <c r="BO10" s="82">
        <f t="shared" si="0"/>
        <v>-743.81498543296402</v>
      </c>
      <c r="BP10" s="197"/>
      <c r="BQ10" s="83">
        <v>5031.1307500000012</v>
      </c>
      <c r="BR10" s="21">
        <v>5498.760088204047</v>
      </c>
      <c r="BS10" s="200">
        <f t="shared" si="1"/>
        <v>-467.62933820404578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595.30999999999995</v>
      </c>
      <c r="C11" s="47">
        <f t="shared" ref="C11:C12" si="5">IF(ISBLANK(B11),"",D11/$A11)</f>
        <v>595.30999999999995</v>
      </c>
      <c r="D11" s="163">
        <f>B11</f>
        <v>595.30999999999995</v>
      </c>
      <c r="E11" s="49">
        <v>319717.96387096774</v>
      </c>
      <c r="F11" s="50">
        <f t="shared" ref="F11:F12" si="6">IF(ISBLANK(E11),"",G11/$A11)</f>
        <v>319717.96387096774</v>
      </c>
      <c r="G11" s="163">
        <f>E11</f>
        <v>319717.96387096774</v>
      </c>
      <c r="H11" s="168"/>
      <c r="I11" s="49">
        <v>40157.848602150538</v>
      </c>
      <c r="J11" s="50">
        <f t="shared" ref="J11" si="7">IF(ISBLANK(I11),"",K11/$A11)</f>
        <v>40157.848602150538</v>
      </c>
      <c r="K11" s="163">
        <f>I11</f>
        <v>40157.848602150538</v>
      </c>
      <c r="L11" s="50">
        <f t="shared" ref="L11:L12" si="8">IF(ISBLANK(I11),"",I11*0.5)</f>
        <v>20078.924301075269</v>
      </c>
      <c r="M11" s="50">
        <f t="shared" ref="M11:M12" si="9">IFERROR(J11*0.5,"")</f>
        <v>20078.924301075269</v>
      </c>
      <c r="N11" s="50">
        <f t="shared" ref="N11:N12" si="10">K11*0.5</f>
        <v>20078.924301075269</v>
      </c>
      <c r="O11" s="49">
        <v>448.19440860215053</v>
      </c>
      <c r="P11" s="50">
        <f t="shared" ref="P11" si="11">IF(ISBLANK(O11),"",Q11/$A11)</f>
        <v>448.19440860215053</v>
      </c>
      <c r="Q11" s="163">
        <f>O11</f>
        <v>448.19440860215053</v>
      </c>
      <c r="R11" s="50">
        <f t="shared" ref="R11:R12" si="12">IF(ISBLANK(O11),"",O11*0.5)</f>
        <v>224.09720430107527</v>
      </c>
      <c r="S11" s="50">
        <f t="shared" ref="S11:S12" si="13">IFERROR(P11*0.5,"")</f>
        <v>224.09720430107527</v>
      </c>
      <c r="T11" s="50">
        <f t="shared" ref="T11:T12" si="14">Q11*0.5</f>
        <v>224.09720430107527</v>
      </c>
      <c r="U11" s="168"/>
      <c r="V11" s="49">
        <v>159.80000000000001</v>
      </c>
      <c r="W11" s="47">
        <f t="shared" ref="W11:W12" si="15">IF(ISBLANK(V11),"",X11/$A11)</f>
        <v>159.80000000000001</v>
      </c>
      <c r="X11" s="163">
        <f>V11</f>
        <v>159.80000000000001</v>
      </c>
      <c r="Y11" s="169"/>
      <c r="Z11" s="170"/>
      <c r="AA11" s="171"/>
      <c r="AB11" s="172">
        <f>AA11</f>
        <v>0</v>
      </c>
      <c r="AC11" s="49">
        <v>304.39</v>
      </c>
      <c r="AD11" s="50">
        <f t="shared" ref="AD11" si="16">IF(ISBLANK(AC11),"",AE11/$A11)</f>
        <v>304.39</v>
      </c>
      <c r="AE11" s="163">
        <f>AC11</f>
        <v>304.39</v>
      </c>
      <c r="AF11" s="49">
        <v>167465</v>
      </c>
      <c r="AG11" s="50">
        <f t="shared" ref="AG11" si="17">IF(ISBLANK(AF11),"",AH11/$A11)</f>
        <v>167465</v>
      </c>
      <c r="AH11" s="51">
        <f>AF11</f>
        <v>167465</v>
      </c>
      <c r="AI11" s="50">
        <f>IF(AF11*0.1907=0,"",AF11*0.1907)</f>
        <v>31935.575500000003</v>
      </c>
      <c r="AJ11" s="50">
        <f>IFERROR(AG11*0.1907,"")</f>
        <v>31935.575500000003</v>
      </c>
      <c r="AK11" s="50">
        <f>AH11*0.1907</f>
        <v>31935.575500000003</v>
      </c>
      <c r="AL11" s="17"/>
      <c r="AM11" s="49">
        <v>135.19</v>
      </c>
      <c r="AN11" s="47">
        <f t="shared" ref="AN11:AN12" si="18">IF(ISBLANK(AM11),"",AO11/$A11)</f>
        <v>135.19</v>
      </c>
      <c r="AO11" s="163">
        <f>AM11</f>
        <v>135.19</v>
      </c>
      <c r="AP11" s="49">
        <v>154033.84172043009</v>
      </c>
      <c r="AQ11" s="50">
        <f t="shared" ref="AQ11" si="19">IF(ISBLANK(AP11),"",AR11/$A11)</f>
        <v>154033.84172043009</v>
      </c>
      <c r="AR11" s="51">
        <f>AP11</f>
        <v>154033.84172043009</v>
      </c>
      <c r="AS11" s="17"/>
      <c r="AT11" s="47">
        <f>borrador!G9/6.289</f>
        <v>775.78311337255525</v>
      </c>
      <c r="AU11" s="47">
        <f t="shared" ref="AU11" si="20">IF(ISBLANK(AT11),"",AV11/$A11)</f>
        <v>775.78311337255525</v>
      </c>
      <c r="AV11" s="51">
        <f>AT11</f>
        <v>775.78311337255525</v>
      </c>
      <c r="AW11" s="2"/>
      <c r="AX11" s="51">
        <f>borrador!H9/6.289</f>
        <v>365.13118142789</v>
      </c>
      <c r="AY11" s="51">
        <f t="shared" ref="AY11" si="21">IF(ISBLANK(AX11),"",AZ11/$A11)</f>
        <v>365.13118142789</v>
      </c>
      <c r="AZ11" s="51">
        <f>AX11</f>
        <v>365.13118142789</v>
      </c>
      <c r="BA11" s="2"/>
      <c r="BB11" s="47">
        <f>borrador!E9/6.289</f>
        <v>10.096994752742885</v>
      </c>
      <c r="BC11" s="47">
        <f t="shared" ref="BC11" si="22">IF(ISBLANK(BB11),"",BD11/$A11)</f>
        <v>10.096994752742885</v>
      </c>
      <c r="BD11" s="48">
        <f>BB11</f>
        <v>10.096994752742885</v>
      </c>
      <c r="BE11" s="49">
        <f>borrador!F9*0.283*100</f>
        <v>227.92819999999998</v>
      </c>
      <c r="BF11" s="50">
        <f t="shared" ref="BF11" si="23">IF(ISBLANK(BE11),"",BG11/A11)</f>
        <v>227.92819999999998</v>
      </c>
      <c r="BG11" s="237">
        <f>BE11</f>
        <v>227.92819999999998</v>
      </c>
      <c r="BI11" s="199" t="s">
        <v>7</v>
      </c>
      <c r="BJ11" s="83">
        <v>18636.87</v>
      </c>
      <c r="BK11" s="21">
        <v>18127.802526537158</v>
      </c>
      <c r="BL11" s="92">
        <f t="shared" si="4"/>
        <v>509.06747346284101</v>
      </c>
      <c r="BM11" s="254">
        <v>11848.992</v>
      </c>
      <c r="BN11" s="21">
        <v>12384.465472782795</v>
      </c>
      <c r="BO11" s="82">
        <f t="shared" si="0"/>
        <v>-535.47347278279449</v>
      </c>
      <c r="BP11" s="197"/>
      <c r="BQ11" s="83">
        <v>5157.8239791666674</v>
      </c>
      <c r="BR11" s="21">
        <v>5965.0735998853906</v>
      </c>
      <c r="BS11" s="200">
        <f t="shared" si="1"/>
        <v>-807.24962071872324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4">+B11+V11+AC11+AM11</f>
        <v>1194.69</v>
      </c>
      <c r="CO11" s="284">
        <f t="shared" ref="CO11:CO41" si="25">(E11+O11+AF11+AP11)/1000</f>
        <v>641.66499999999996</v>
      </c>
      <c r="CQ11" s="284">
        <f t="shared" ref="CQ11:CQ41" si="26">+AT11+AX11</f>
        <v>1140.9142948004453</v>
      </c>
    </row>
    <row r="12" spans="1:95" ht="15" customHeight="1" thickBot="1" x14ac:dyDescent="0.4">
      <c r="A12" s="243">
        <v>2</v>
      </c>
      <c r="B12" s="49">
        <v>601.09</v>
      </c>
      <c r="C12" s="47">
        <f t="shared" si="5"/>
        <v>598.20000000000005</v>
      </c>
      <c r="D12" s="163">
        <f t="shared" ref="D12" si="27">B12+D11</f>
        <v>1196.4000000000001</v>
      </c>
      <c r="E12" s="49">
        <v>293234.94709677418</v>
      </c>
      <c r="F12" s="50">
        <f t="shared" si="6"/>
        <v>306476.45548387093</v>
      </c>
      <c r="G12" s="163">
        <f t="shared" ref="G12" si="28">E12+G11</f>
        <v>612952.91096774186</v>
      </c>
      <c r="H12" s="168"/>
      <c r="I12" s="49">
        <v>39562.416774193545</v>
      </c>
      <c r="J12" s="50">
        <f t="shared" ref="J12" si="29">IF(ISBLANK(I12),"",K12/$A12)</f>
        <v>39860.132688172045</v>
      </c>
      <c r="K12" s="163">
        <f t="shared" ref="K12" si="30">I12+K11</f>
        <v>79720.26537634409</v>
      </c>
      <c r="L12" s="50">
        <f t="shared" si="8"/>
        <v>19781.208387096773</v>
      </c>
      <c r="M12" s="50">
        <f t="shared" si="9"/>
        <v>19930.066344086023</v>
      </c>
      <c r="N12" s="50">
        <f t="shared" si="10"/>
        <v>39860.132688172045</v>
      </c>
      <c r="O12" s="49">
        <v>0</v>
      </c>
      <c r="P12" s="50">
        <f t="shared" ref="P12" si="31">IF(ISBLANK(O12),"",Q12/$A12)</f>
        <v>224.09720430107527</v>
      </c>
      <c r="Q12" s="163">
        <f t="shared" ref="Q12" si="32">O12+Q11</f>
        <v>448.19440860215053</v>
      </c>
      <c r="R12" s="50">
        <f t="shared" si="12"/>
        <v>0</v>
      </c>
      <c r="S12" s="50">
        <f t="shared" si="13"/>
        <v>112.04860215053763</v>
      </c>
      <c r="T12" s="50">
        <f t="shared" si="14"/>
        <v>224.09720430107527</v>
      </c>
      <c r="U12" s="168"/>
      <c r="V12" s="49">
        <v>160.5</v>
      </c>
      <c r="W12" s="47">
        <f t="shared" si="15"/>
        <v>160.15</v>
      </c>
      <c r="X12" s="163">
        <f t="shared" ref="X12" si="33">V12+X11</f>
        <v>320.3</v>
      </c>
      <c r="Y12" s="169"/>
      <c r="Z12" s="170"/>
      <c r="AA12" s="171"/>
      <c r="AB12" s="172"/>
      <c r="AC12" s="49">
        <v>306.95999999999998</v>
      </c>
      <c r="AD12" s="50">
        <f t="shared" ref="AD12" si="34">IF(ISBLANK(AC12),"",AE12/$A12)</f>
        <v>305.67499999999995</v>
      </c>
      <c r="AE12" s="163">
        <f t="shared" ref="AE12" si="35">AC12+AE11</f>
        <v>611.34999999999991</v>
      </c>
      <c r="AF12" s="49">
        <v>166282</v>
      </c>
      <c r="AG12" s="50">
        <f t="shared" ref="AG12" si="36">IF(ISBLANK(AF12),"",AH12/$A12)</f>
        <v>166873.5</v>
      </c>
      <c r="AH12" s="51">
        <f t="shared" ref="AH12" si="37">AF12+AH11</f>
        <v>333747</v>
      </c>
      <c r="AI12" s="50">
        <f>IF(AF12*0.1907=0,"",AF12*0.1907)</f>
        <v>31709.9774</v>
      </c>
      <c r="AJ12" s="50">
        <f>IFERROR(AG12*0.1907,"")</f>
        <v>31822.776450000001</v>
      </c>
      <c r="AK12" s="50">
        <f>AH12*0.1907</f>
        <v>63645.552900000002</v>
      </c>
      <c r="AL12" s="17"/>
      <c r="AM12" s="49">
        <v>130.99</v>
      </c>
      <c r="AN12" s="47">
        <f t="shared" si="18"/>
        <v>133.09</v>
      </c>
      <c r="AO12" s="163">
        <f t="shared" ref="AO12" si="38">AM12+AO11</f>
        <v>266.18</v>
      </c>
      <c r="AP12" s="49">
        <v>158199.05290322582</v>
      </c>
      <c r="AQ12" s="50">
        <f t="shared" ref="AQ12" si="39">IF(ISBLANK(AP12),"",AR12/$A12)</f>
        <v>156116.44731182797</v>
      </c>
      <c r="AR12" s="51">
        <f t="shared" ref="AR12" si="40">AP12+AR11</f>
        <v>312232.89462365594</v>
      </c>
      <c r="AS12" s="17"/>
      <c r="AT12" s="47">
        <f>borrador!G10/6.289</f>
        <v>763.16425504849758</v>
      </c>
      <c r="AU12" s="47">
        <f t="shared" ref="AU12" si="41">IF(ISBLANK(AT12),"",AV12/$A12)</f>
        <v>769.47368421052647</v>
      </c>
      <c r="AV12" s="51">
        <f t="shared" ref="AV12" si="42">AT12+AV11</f>
        <v>1538.9473684210529</v>
      </c>
      <c r="AW12" s="2"/>
      <c r="AX12" s="51">
        <f>borrador!H10/6.289</f>
        <v>365.28859914135796</v>
      </c>
      <c r="AY12" s="51">
        <f t="shared" ref="AY12" si="43">IF(ISBLANK(AX12),"",AZ12/$A12)</f>
        <v>365.20989028462395</v>
      </c>
      <c r="AZ12" s="51">
        <f t="shared" ref="AZ12" si="44">AX12+AZ11</f>
        <v>730.41978056924791</v>
      </c>
      <c r="BA12" s="2"/>
      <c r="BB12" s="47">
        <f>borrador!E10/6.289</f>
        <v>9.8902846239465738</v>
      </c>
      <c r="BC12" s="47">
        <f t="shared" ref="BC12" si="45">IF(ISBLANK(BB12),"",BD12/$A12)</f>
        <v>9.9936396883447287</v>
      </c>
      <c r="BD12" s="48">
        <f t="shared" ref="BD12" si="46">BB12+BD11</f>
        <v>19.987279376689457</v>
      </c>
      <c r="BE12" s="49">
        <f>borrador!F10*0.283*100</f>
        <v>227.70179999999996</v>
      </c>
      <c r="BF12" s="50">
        <f t="shared" ref="BF12" si="47">IF(ISBLANK(BE12),"",BG12/A12)</f>
        <v>227.81499999999997</v>
      </c>
      <c r="BG12" s="237">
        <f t="shared" ref="BG12" si="48">BE12+BG11</f>
        <v>455.62999999999994</v>
      </c>
      <c r="BI12" s="199" t="s">
        <v>8</v>
      </c>
      <c r="BJ12" s="83">
        <v>17708.53</v>
      </c>
      <c r="BK12" s="21">
        <v>17280.082180315236</v>
      </c>
      <c r="BL12" s="92">
        <f t="shared" si="4"/>
        <v>428.44781968476309</v>
      </c>
      <c r="BM12" s="254">
        <v>11320.1505817204</v>
      </c>
      <c r="BN12" s="21">
        <v>11813.021776090303</v>
      </c>
      <c r="BO12" s="82">
        <f t="shared" si="0"/>
        <v>-492.87119436990361</v>
      </c>
      <c r="BP12" s="197"/>
      <c r="BQ12" s="83">
        <v>4942.7076669999997</v>
      </c>
      <c r="BR12" s="21">
        <v>5654.1540229490911</v>
      </c>
      <c r="BS12" s="200">
        <f t="shared" si="1"/>
        <v>-711.44635594909141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4"/>
        <v>1199.54</v>
      </c>
      <c r="CO12" s="47">
        <f t="shared" si="25"/>
        <v>617.71600000000001</v>
      </c>
      <c r="CQ12" s="47">
        <f t="shared" si="26"/>
        <v>1128.4528541898555</v>
      </c>
    </row>
    <row r="13" spans="1:95" ht="15" customHeight="1" thickBot="1" x14ac:dyDescent="0.4">
      <c r="A13" s="244">
        <v>3</v>
      </c>
      <c r="B13" s="49">
        <v>584.27</v>
      </c>
      <c r="C13" s="47">
        <f t="shared" ref="C13" si="49">IF(ISBLANK(B13),"",D13/$A13)</f>
        <v>593.55666666666673</v>
      </c>
      <c r="D13" s="163">
        <f t="shared" ref="D13" si="50">B13+D12</f>
        <v>1780.67</v>
      </c>
      <c r="E13" s="49">
        <v>288862.88602150534</v>
      </c>
      <c r="F13" s="50">
        <f t="shared" ref="F13" si="51">IF(ISBLANK(E13),"",G13/$A13)</f>
        <v>300605.26566308242</v>
      </c>
      <c r="G13" s="163">
        <f t="shared" ref="G13" si="52">E13+G12</f>
        <v>901815.7969892472</v>
      </c>
      <c r="H13" s="168"/>
      <c r="I13" s="49">
        <v>39892.080430107526</v>
      </c>
      <c r="J13" s="50">
        <f t="shared" ref="J13" si="53">IF(ISBLANK(I13),"",K13/$A13)</f>
        <v>39870.781935483872</v>
      </c>
      <c r="K13" s="163">
        <f t="shared" ref="K13" si="54">I13+K12</f>
        <v>119612.34580645162</v>
      </c>
      <c r="L13" s="50">
        <f t="shared" ref="L13" si="55">IF(ISBLANK(I13),"",I13*0.5)</f>
        <v>19946.040215053763</v>
      </c>
      <c r="M13" s="50">
        <f t="shared" ref="M13" si="56">IFERROR(J13*0.5,"")</f>
        <v>19935.390967741936</v>
      </c>
      <c r="N13" s="50">
        <f t="shared" ref="N13" si="57">K13*0.5</f>
        <v>59806.172903225808</v>
      </c>
      <c r="O13" s="49">
        <v>1796.4817204301075</v>
      </c>
      <c r="P13" s="50">
        <f t="shared" ref="P13" si="58">IF(ISBLANK(O13),"",Q13/$A13)</f>
        <v>748.22537634408593</v>
      </c>
      <c r="Q13" s="163">
        <f t="shared" ref="Q13" si="59">O13+Q12</f>
        <v>2244.6761290322579</v>
      </c>
      <c r="R13" s="50">
        <f t="shared" ref="R13" si="60">IF(ISBLANK(O13),"",O13*0.5)</f>
        <v>898.24086021505377</v>
      </c>
      <c r="S13" s="50">
        <f t="shared" ref="S13" si="61">IFERROR(P13*0.5,"")</f>
        <v>374.11268817204297</v>
      </c>
      <c r="T13" s="50">
        <f t="shared" ref="T13" si="62">Q13*0.5</f>
        <v>1122.338064516129</v>
      </c>
      <c r="U13" s="168"/>
      <c r="V13" s="49">
        <v>165.9</v>
      </c>
      <c r="W13" s="47">
        <f t="shared" ref="W13" si="63">IF(ISBLANK(V13),"",X13/$A13)</f>
        <v>162.06666666666669</v>
      </c>
      <c r="X13" s="163">
        <f t="shared" ref="X13" si="64">V13+X12</f>
        <v>486.20000000000005</v>
      </c>
      <c r="Y13" s="169"/>
      <c r="Z13" s="170"/>
      <c r="AA13" s="171"/>
      <c r="AB13" s="172"/>
      <c r="AC13" s="49">
        <v>304.14</v>
      </c>
      <c r="AD13" s="50">
        <f t="shared" ref="AD13" si="65">IF(ISBLANK(AC13),"",AE13/$A13)</f>
        <v>305.1633333333333</v>
      </c>
      <c r="AE13" s="163">
        <f t="shared" ref="AE13" si="66">AC13+AE12</f>
        <v>915.4899999999999</v>
      </c>
      <c r="AF13" s="49">
        <v>165362</v>
      </c>
      <c r="AG13" s="50">
        <f t="shared" ref="AG13" si="67">IF(ISBLANK(AF13),"",AH13/$A13)</f>
        <v>166369.66666666666</v>
      </c>
      <c r="AH13" s="51">
        <f t="shared" ref="AH13" si="68">AF13+AH12</f>
        <v>499109</v>
      </c>
      <c r="AI13" s="50">
        <f>IF(AF13*0.1907=0,"",AF13*0.1907)</f>
        <v>31534.5334</v>
      </c>
      <c r="AJ13" s="50">
        <f>IFERROR(AG13*0.1907,"")</f>
        <v>31726.695433333334</v>
      </c>
      <c r="AK13" s="50">
        <f>AH13*0.1907</f>
        <v>95180.08630000001</v>
      </c>
      <c r="AL13" s="17"/>
      <c r="AM13" s="49">
        <v>124.97</v>
      </c>
      <c r="AN13" s="47">
        <f t="shared" ref="AN13" si="69">IF(ISBLANK(AM13),"",AO13/$A13)</f>
        <v>130.38333333333333</v>
      </c>
      <c r="AO13" s="163">
        <f t="shared" ref="AO13" si="70">AM13+AO12</f>
        <v>391.15</v>
      </c>
      <c r="AP13" s="49">
        <v>154181.63225806452</v>
      </c>
      <c r="AQ13" s="50">
        <f t="shared" ref="AQ13" si="71">IF(ISBLANK(AP13),"",AR13/$A13)</f>
        <v>155471.5089605735</v>
      </c>
      <c r="AR13" s="51">
        <f t="shared" ref="AR13" si="72">AP13+AR12</f>
        <v>466414.52688172046</v>
      </c>
      <c r="AS13" s="17"/>
      <c r="AT13" s="47">
        <f>borrador!G11/6.289</f>
        <v>772.72539354428375</v>
      </c>
      <c r="AU13" s="47">
        <f t="shared" ref="AU13" si="73">IF(ISBLANK(AT13),"",AV13/$A13)</f>
        <v>770.5575873217789</v>
      </c>
      <c r="AV13" s="51">
        <f t="shared" ref="AV13" si="74">AT13+AV12</f>
        <v>2311.6727619653366</v>
      </c>
      <c r="AW13" s="2"/>
      <c r="AX13" s="51">
        <f>borrador!H11/6.289</f>
        <v>354.66528859914132</v>
      </c>
      <c r="AY13" s="51">
        <f t="shared" ref="AY13" si="75">IF(ISBLANK(AX13),"",AZ13/$A13)</f>
        <v>361.69502305612974</v>
      </c>
      <c r="AZ13" s="51">
        <f t="shared" ref="AZ13" si="76">AX13+AZ12</f>
        <v>1085.0850691683893</v>
      </c>
      <c r="BA13" s="2"/>
      <c r="BB13" s="47">
        <f>borrador!E11/6.289</f>
        <v>9.6040705994593729</v>
      </c>
      <c r="BC13" s="47">
        <f t="shared" ref="BC13" si="77">IF(ISBLANK(BB13),"",BD13/$A13)</f>
        <v>9.8637833253829434</v>
      </c>
      <c r="BD13" s="48">
        <f t="shared" ref="BD13" si="78">BB13+BD12</f>
        <v>29.59134997614883</v>
      </c>
      <c r="BE13" s="49">
        <f>borrador!F11*0.283*100</f>
        <v>227.92819999999998</v>
      </c>
      <c r="BF13" s="50">
        <f t="shared" ref="BF13" si="79">IF(ISBLANK(BE13),"",BG13/A13)</f>
        <v>227.8527333333333</v>
      </c>
      <c r="BG13" s="237">
        <f t="shared" ref="BG13" si="80">BE13+BG12</f>
        <v>683.55819999999994</v>
      </c>
      <c r="BI13" s="199" t="s">
        <v>9</v>
      </c>
      <c r="BJ13" s="83">
        <v>18335.590000000004</v>
      </c>
      <c r="BK13" s="21">
        <v>17828.629906366416</v>
      </c>
      <c r="BL13" s="92">
        <v>22048.352946939147</v>
      </c>
      <c r="BM13" s="254">
        <v>11650.263241828001</v>
      </c>
      <c r="BN13" s="21">
        <v>12116.403304622052</v>
      </c>
      <c r="BO13" s="82">
        <f t="shared" si="0"/>
        <v>-466.14006279405112</v>
      </c>
      <c r="BP13" s="197"/>
      <c r="BQ13" s="83">
        <v>6101.8380000000016</v>
      </c>
      <c r="BR13" s="21">
        <v>5798.4127306721948</v>
      </c>
      <c r="BS13" s="201">
        <f t="shared" si="1"/>
        <v>303.42526932780675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4"/>
        <v>1179.28</v>
      </c>
      <c r="CO13" s="47">
        <f t="shared" si="25"/>
        <v>610.20299999999997</v>
      </c>
      <c r="CQ13" s="47">
        <f t="shared" si="26"/>
        <v>1127.390682143425</v>
      </c>
    </row>
    <row r="14" spans="1:95" ht="15" customHeight="1" thickBot="1" x14ac:dyDescent="0.4">
      <c r="A14" s="244">
        <v>4</v>
      </c>
      <c r="B14" s="49"/>
      <c r="C14" s="47"/>
      <c r="D14" s="163"/>
      <c r="E14" s="49"/>
      <c r="F14" s="50"/>
      <c r="G14" s="163"/>
      <c r="H14" s="168"/>
      <c r="I14" s="49"/>
      <c r="J14" s="50"/>
      <c r="K14" s="163"/>
      <c r="L14" s="50"/>
      <c r="M14" s="50"/>
      <c r="N14" s="50"/>
      <c r="O14" s="49"/>
      <c r="P14" s="50"/>
      <c r="Q14" s="163"/>
      <c r="R14" s="50"/>
      <c r="S14" s="50"/>
      <c r="T14" s="50"/>
      <c r="U14" s="168"/>
      <c r="V14" s="49"/>
      <c r="W14" s="47"/>
      <c r="X14" s="163"/>
      <c r="Y14" s="169"/>
      <c r="Z14" s="170"/>
      <c r="AA14" s="171"/>
      <c r="AB14" s="172"/>
      <c r="AC14" s="49"/>
      <c r="AD14" s="50"/>
      <c r="AE14" s="163"/>
      <c r="AF14" s="49"/>
      <c r="AG14" s="50"/>
      <c r="AH14" s="51"/>
      <c r="AI14" s="50"/>
      <c r="AJ14" s="50"/>
      <c r="AK14" s="50"/>
      <c r="AL14" s="17"/>
      <c r="AM14" s="49"/>
      <c r="AN14" s="47"/>
      <c r="AO14" s="163"/>
      <c r="AP14" s="49"/>
      <c r="AQ14" s="50"/>
      <c r="AR14" s="51"/>
      <c r="AS14" s="17"/>
      <c r="AT14" s="47"/>
      <c r="AU14" s="47"/>
      <c r="AV14" s="51"/>
      <c r="AW14" s="2"/>
      <c r="AX14" s="51"/>
      <c r="AY14" s="51"/>
      <c r="AZ14" s="51"/>
      <c r="BA14" s="2"/>
      <c r="BB14" s="47"/>
      <c r="BC14" s="47"/>
      <c r="BD14" s="48"/>
      <c r="BE14" s="49"/>
      <c r="BF14" s="50"/>
      <c r="BG14" s="237"/>
      <c r="BI14" s="199" t="s">
        <v>22</v>
      </c>
      <c r="BJ14" s="83">
        <v>17972.119999999995</v>
      </c>
      <c r="BK14" s="21">
        <v>17679.699962868188</v>
      </c>
      <c r="BL14" s="92">
        <f t="shared" si="4"/>
        <v>292.42003713180748</v>
      </c>
      <c r="BM14" s="254">
        <v>10958.4126680645</v>
      </c>
      <c r="BN14" s="21">
        <v>12267.670380000291</v>
      </c>
      <c r="BO14" s="82">
        <f t="shared" si="0"/>
        <v>-1309.2577119357902</v>
      </c>
      <c r="BP14" s="197"/>
      <c r="BQ14" s="83">
        <v>5639.4</v>
      </c>
      <c r="BR14" s="21">
        <v>5639.1806697539205</v>
      </c>
      <c r="BS14" s="201">
        <f t="shared" si="1"/>
        <v>0.21933024607915286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4"/>
        <v>0</v>
      </c>
      <c r="CO14" s="47">
        <f t="shared" si="25"/>
        <v>0</v>
      </c>
      <c r="CQ14" s="47">
        <f t="shared" si="26"/>
        <v>0</v>
      </c>
    </row>
    <row r="15" spans="1:95" ht="15" customHeight="1" thickBot="1" x14ac:dyDescent="0.4">
      <c r="A15" s="245">
        <v>5</v>
      </c>
      <c r="B15" s="49"/>
      <c r="C15" s="47"/>
      <c r="D15" s="163"/>
      <c r="E15" s="49"/>
      <c r="F15" s="50"/>
      <c r="G15" s="163"/>
      <c r="H15" s="168"/>
      <c r="I15" s="49"/>
      <c r="J15" s="50"/>
      <c r="K15" s="163"/>
      <c r="L15" s="50"/>
      <c r="M15" s="50"/>
      <c r="N15" s="50"/>
      <c r="O15" s="49"/>
      <c r="P15" s="50"/>
      <c r="Q15" s="163"/>
      <c r="R15" s="50"/>
      <c r="S15" s="50"/>
      <c r="T15" s="50"/>
      <c r="U15" s="168"/>
      <c r="V15" s="49"/>
      <c r="W15" s="47"/>
      <c r="X15" s="163"/>
      <c r="Y15" s="169"/>
      <c r="Z15" s="170"/>
      <c r="AA15" s="171"/>
      <c r="AB15" s="172"/>
      <c r="AC15" s="49"/>
      <c r="AD15" s="50"/>
      <c r="AE15" s="163"/>
      <c r="AF15" s="49"/>
      <c r="AG15" s="50"/>
      <c r="AH15" s="51"/>
      <c r="AI15" s="50"/>
      <c r="AJ15" s="50"/>
      <c r="AK15" s="50"/>
      <c r="AL15" s="17"/>
      <c r="AM15" s="49"/>
      <c r="AN15" s="47"/>
      <c r="AO15" s="163"/>
      <c r="AP15" s="49"/>
      <c r="AQ15" s="50"/>
      <c r="AR15" s="51"/>
      <c r="AS15" s="17"/>
      <c r="AT15" s="47"/>
      <c r="AU15" s="47"/>
      <c r="AV15" s="51"/>
      <c r="AW15" s="2"/>
      <c r="AX15" s="51"/>
      <c r="AY15" s="51"/>
      <c r="AZ15" s="51"/>
      <c r="BA15" s="2"/>
      <c r="BB15" s="47"/>
      <c r="BC15" s="47"/>
      <c r="BD15" s="48"/>
      <c r="BE15" s="49"/>
      <c r="BF15" s="50"/>
      <c r="BG15" s="237"/>
      <c r="BI15" s="199" t="s">
        <v>23</v>
      </c>
      <c r="BJ15" s="83">
        <v>19156.270000000004</v>
      </c>
      <c r="BK15" s="21">
        <v>18953.703916154831</v>
      </c>
      <c r="BL15" s="92">
        <f t="shared" si="4"/>
        <v>202.56608384517313</v>
      </c>
      <c r="BM15" s="254">
        <v>10522.278</v>
      </c>
      <c r="BN15" s="21">
        <v>13229.14382753716</v>
      </c>
      <c r="BO15" s="82">
        <f t="shared" si="0"/>
        <v>-2706.8658275371599</v>
      </c>
      <c r="BP15" s="197"/>
      <c r="BQ15" s="83">
        <v>5674.2000000000016</v>
      </c>
      <c r="BR15" s="21">
        <v>5783.5221961878497</v>
      </c>
      <c r="BS15" s="201">
        <f t="shared" si="1"/>
        <v>-109.32219618784802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4"/>
        <v>0</v>
      </c>
      <c r="CO15" s="47">
        <f t="shared" si="25"/>
        <v>0</v>
      </c>
      <c r="CQ15" s="47">
        <f t="shared" si="26"/>
        <v>0</v>
      </c>
    </row>
    <row r="16" spans="1:95" ht="15" customHeight="1" thickBot="1" x14ac:dyDescent="0.4">
      <c r="A16" s="245">
        <v>6</v>
      </c>
      <c r="B16" s="49"/>
      <c r="C16" s="47"/>
      <c r="D16" s="163"/>
      <c r="E16" s="49"/>
      <c r="F16" s="50"/>
      <c r="G16" s="163"/>
      <c r="H16" s="168"/>
      <c r="I16" s="49"/>
      <c r="J16" s="50"/>
      <c r="K16" s="163"/>
      <c r="L16" s="50"/>
      <c r="M16" s="50"/>
      <c r="N16" s="50"/>
      <c r="O16" s="49"/>
      <c r="P16" s="50"/>
      <c r="Q16" s="163"/>
      <c r="R16" s="50"/>
      <c r="S16" s="50"/>
      <c r="T16" s="50"/>
      <c r="U16" s="168"/>
      <c r="V16" s="49"/>
      <c r="W16" s="47"/>
      <c r="X16" s="163"/>
      <c r="Y16" s="169"/>
      <c r="Z16" s="170"/>
      <c r="AA16" s="171"/>
      <c r="AB16" s="172"/>
      <c r="AC16" s="49"/>
      <c r="AD16" s="50"/>
      <c r="AE16" s="163"/>
      <c r="AF16" s="49"/>
      <c r="AG16" s="50"/>
      <c r="AH16" s="51"/>
      <c r="AI16" s="50"/>
      <c r="AJ16" s="50"/>
      <c r="AK16" s="50"/>
      <c r="AL16" s="17"/>
      <c r="AM16" s="49"/>
      <c r="AN16" s="47"/>
      <c r="AO16" s="163"/>
      <c r="AP16" s="49"/>
      <c r="AQ16" s="50"/>
      <c r="AR16" s="51"/>
      <c r="AS16" s="17"/>
      <c r="AT16" s="47"/>
      <c r="AU16" s="47"/>
      <c r="AV16" s="51"/>
      <c r="AW16" s="2"/>
      <c r="AX16" s="51"/>
      <c r="AY16" s="51"/>
      <c r="AZ16" s="51"/>
      <c r="BA16" s="2"/>
      <c r="BB16" s="47"/>
      <c r="BC16" s="47"/>
      <c r="BD16" s="48"/>
      <c r="BE16" s="49"/>
      <c r="BF16" s="50"/>
      <c r="BG16" s="237"/>
      <c r="BI16" s="199" t="s">
        <v>17</v>
      </c>
      <c r="BJ16" s="83">
        <v>20188.179999999997</v>
      </c>
      <c r="BK16" s="21">
        <v>19551.133510059954</v>
      </c>
      <c r="BL16" s="92">
        <f t="shared" si="4"/>
        <v>637.0464899400431</v>
      </c>
      <c r="BM16" s="254">
        <v>10507.267</v>
      </c>
      <c r="BN16" s="21">
        <v>13681.012175018766</v>
      </c>
      <c r="BO16" s="82">
        <f t="shared" si="0"/>
        <v>-3173.7451750187665</v>
      </c>
      <c r="BP16" s="197"/>
      <c r="BQ16" s="83">
        <v>5526.8220000000001</v>
      </c>
      <c r="BR16" s="21">
        <v>5656.1798896854425</v>
      </c>
      <c r="BS16" s="201">
        <f t="shared" si="1"/>
        <v>-129.35788968544239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4"/>
        <v>0</v>
      </c>
      <c r="CO16" s="47">
        <f t="shared" si="25"/>
        <v>0</v>
      </c>
      <c r="CQ16" s="47">
        <f t="shared" si="26"/>
        <v>0</v>
      </c>
    </row>
    <row r="17" spans="1:95" ht="15" customHeight="1" thickBot="1" x14ac:dyDescent="0.4">
      <c r="A17" s="245">
        <v>7</v>
      </c>
      <c r="B17" s="49"/>
      <c r="C17" s="47"/>
      <c r="D17" s="163"/>
      <c r="E17" s="49"/>
      <c r="F17" s="50"/>
      <c r="G17" s="163"/>
      <c r="H17" s="168"/>
      <c r="I17" s="49"/>
      <c r="J17" s="50"/>
      <c r="K17" s="163"/>
      <c r="L17" s="50"/>
      <c r="M17" s="50"/>
      <c r="N17" s="50"/>
      <c r="O17" s="49"/>
      <c r="P17" s="50"/>
      <c r="Q17" s="163"/>
      <c r="R17" s="50"/>
      <c r="S17" s="50"/>
      <c r="T17" s="50"/>
      <c r="U17" s="168"/>
      <c r="V17" s="49"/>
      <c r="W17" s="47"/>
      <c r="X17" s="163"/>
      <c r="Y17" s="169"/>
      <c r="Z17" s="170"/>
      <c r="AA17" s="171"/>
      <c r="AB17" s="172"/>
      <c r="AC17" s="49"/>
      <c r="AD17" s="50"/>
      <c r="AE17" s="163"/>
      <c r="AF17" s="49"/>
      <c r="AG17" s="50"/>
      <c r="AH17" s="51"/>
      <c r="AI17" s="50"/>
      <c r="AJ17" s="50"/>
      <c r="AK17" s="50"/>
      <c r="AL17" s="17"/>
      <c r="AM17" s="49"/>
      <c r="AN17" s="47"/>
      <c r="AO17" s="163"/>
      <c r="AP17" s="49"/>
      <c r="AQ17" s="50"/>
      <c r="AR17" s="51"/>
      <c r="AS17" s="17"/>
      <c r="AT17" s="47"/>
      <c r="AU17" s="47"/>
      <c r="AV17" s="51"/>
      <c r="AW17" s="2"/>
      <c r="AX17" s="51"/>
      <c r="AY17" s="51"/>
      <c r="AZ17" s="51"/>
      <c r="BA17" s="2"/>
      <c r="BB17" s="47"/>
      <c r="BC17" s="47"/>
      <c r="BD17" s="48"/>
      <c r="BE17" s="49"/>
      <c r="BF17" s="50"/>
      <c r="BG17" s="237"/>
      <c r="BI17" s="199" t="s">
        <v>10</v>
      </c>
      <c r="BJ17" s="83">
        <v>19179.010000000006</v>
      </c>
      <c r="BK17" s="21">
        <v>18792.468863863978</v>
      </c>
      <c r="BL17" s="92">
        <v>21865.131277228913</v>
      </c>
      <c r="BM17" s="254">
        <v>9701.18045946237</v>
      </c>
      <c r="BN17" s="21">
        <v>13365.940434481354</v>
      </c>
      <c r="BO17" s="82">
        <f t="shared" si="0"/>
        <v>-3664.7599750189838</v>
      </c>
      <c r="BP17" s="197"/>
      <c r="BQ17" s="83">
        <v>5067.0000000000009</v>
      </c>
      <c r="BR17" s="21">
        <v>5368.8366357401883</v>
      </c>
      <c r="BS17" s="201">
        <f t="shared" si="1"/>
        <v>-301.83663574018738</v>
      </c>
      <c r="BT17" s="5"/>
      <c r="BU17" s="15"/>
      <c r="BV17" s="214">
        <v>21302.393067260306</v>
      </c>
      <c r="BW17" s="107">
        <v>19258.071015344573</v>
      </c>
      <c r="BX17" s="84">
        <f t="shared" si="2"/>
        <v>2044.322051915733</v>
      </c>
      <c r="BY17" s="207"/>
      <c r="BZ17" s="83">
        <v>11360.221020830018</v>
      </c>
      <c r="CA17" s="107">
        <v>12006.538321804472</v>
      </c>
      <c r="CB17" s="215">
        <f t="shared" si="3"/>
        <v>-646.31730097445325</v>
      </c>
      <c r="CN17" s="47">
        <f t="shared" si="24"/>
        <v>0</v>
      </c>
      <c r="CO17" s="47">
        <f t="shared" si="25"/>
        <v>0</v>
      </c>
      <c r="CQ17" s="47">
        <f t="shared" si="26"/>
        <v>0</v>
      </c>
    </row>
    <row r="18" spans="1:95" ht="15" customHeight="1" thickBot="1" x14ac:dyDescent="0.4">
      <c r="A18" s="245">
        <v>8</v>
      </c>
      <c r="B18" s="49"/>
      <c r="C18" s="47"/>
      <c r="D18" s="163"/>
      <c r="E18" s="49"/>
      <c r="F18" s="50"/>
      <c r="G18" s="163"/>
      <c r="H18" s="168"/>
      <c r="I18" s="49"/>
      <c r="J18" s="50"/>
      <c r="K18" s="163"/>
      <c r="L18" s="50"/>
      <c r="M18" s="50"/>
      <c r="N18" s="50"/>
      <c r="O18" s="49"/>
      <c r="P18" s="50"/>
      <c r="Q18" s="163"/>
      <c r="R18" s="50"/>
      <c r="S18" s="50"/>
      <c r="T18" s="50"/>
      <c r="U18" s="168"/>
      <c r="V18" s="49"/>
      <c r="W18" s="47"/>
      <c r="X18" s="163"/>
      <c r="Y18" s="169"/>
      <c r="Z18" s="170"/>
      <c r="AA18" s="171"/>
      <c r="AB18" s="172"/>
      <c r="AC18" s="49"/>
      <c r="AD18" s="50"/>
      <c r="AE18" s="163"/>
      <c r="AF18" s="49"/>
      <c r="AG18" s="50"/>
      <c r="AH18" s="51"/>
      <c r="AI18" s="50"/>
      <c r="AJ18" s="50"/>
      <c r="AK18" s="50"/>
      <c r="AL18" s="17"/>
      <c r="AM18" s="49"/>
      <c r="AN18" s="47"/>
      <c r="AO18" s="163"/>
      <c r="AP18" s="49"/>
      <c r="AQ18" s="50"/>
      <c r="AR18" s="51"/>
      <c r="AS18" s="17"/>
      <c r="AT18" s="47"/>
      <c r="AU18" s="47"/>
      <c r="AV18" s="51"/>
      <c r="AW18" s="2"/>
      <c r="AX18" s="51"/>
      <c r="AY18" s="51"/>
      <c r="AZ18" s="51"/>
      <c r="BA18" s="2"/>
      <c r="BB18" s="47"/>
      <c r="BC18" s="47"/>
      <c r="BD18" s="48"/>
      <c r="BE18" s="49"/>
      <c r="BF18" s="50"/>
      <c r="BG18" s="237"/>
      <c r="BI18" s="199" t="s">
        <v>25</v>
      </c>
      <c r="BJ18" s="83"/>
      <c r="BK18" s="21">
        <v>18839.086601720446</v>
      </c>
      <c r="BL18" s="92">
        <f t="shared" si="4"/>
        <v>-18839.086601720446</v>
      </c>
      <c r="BM18" s="254"/>
      <c r="BN18" s="21">
        <v>13325.819260463471</v>
      </c>
      <c r="BO18" s="82">
        <f t="shared" si="0"/>
        <v>-13325.819260463471</v>
      </c>
      <c r="BP18" s="197"/>
      <c r="BQ18" s="83"/>
      <c r="BR18" s="21">
        <v>5444.1129574802944</v>
      </c>
      <c r="BS18" s="201">
        <f t="shared" si="1"/>
        <v>-5444.1129574802944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4"/>
        <v>0</v>
      </c>
      <c r="CO18" s="47">
        <f t="shared" si="25"/>
        <v>0</v>
      </c>
      <c r="CQ18" s="47">
        <f t="shared" si="26"/>
        <v>0</v>
      </c>
    </row>
    <row r="19" spans="1:95" ht="15" customHeight="1" thickBot="1" x14ac:dyDescent="0.4">
      <c r="A19" s="245">
        <v>9</v>
      </c>
      <c r="B19" s="49"/>
      <c r="C19" s="47"/>
      <c r="D19" s="163"/>
      <c r="E19" s="49"/>
      <c r="F19" s="50"/>
      <c r="G19" s="163"/>
      <c r="H19" s="168"/>
      <c r="I19" s="49"/>
      <c r="J19" s="50"/>
      <c r="K19" s="163"/>
      <c r="L19" s="50"/>
      <c r="M19" s="50"/>
      <c r="N19" s="50"/>
      <c r="O19" s="49"/>
      <c r="P19" s="50"/>
      <c r="Q19" s="163"/>
      <c r="R19" s="50"/>
      <c r="S19" s="50"/>
      <c r="T19" s="50"/>
      <c r="U19" s="168"/>
      <c r="V19" s="49"/>
      <c r="W19" s="47"/>
      <c r="X19" s="163"/>
      <c r="Y19" s="169"/>
      <c r="Z19" s="170"/>
      <c r="AA19" s="171"/>
      <c r="AB19" s="172"/>
      <c r="AC19" s="49"/>
      <c r="AD19" s="50"/>
      <c r="AE19" s="163"/>
      <c r="AF19" s="49"/>
      <c r="AG19" s="50"/>
      <c r="AH19" s="51"/>
      <c r="AI19" s="50"/>
      <c r="AJ19" s="50"/>
      <c r="AK19" s="50"/>
      <c r="AL19" s="17"/>
      <c r="AM19" s="49"/>
      <c r="AN19" s="47"/>
      <c r="AO19" s="163"/>
      <c r="AP19" s="49"/>
      <c r="AQ19" s="50"/>
      <c r="AR19" s="51"/>
      <c r="AS19" s="17"/>
      <c r="AT19" s="47"/>
      <c r="AU19" s="47"/>
      <c r="AV19" s="51"/>
      <c r="AW19" s="2"/>
      <c r="AX19" s="51"/>
      <c r="AY19" s="51"/>
      <c r="AZ19" s="51"/>
      <c r="BA19" s="2"/>
      <c r="BB19" s="47"/>
      <c r="BC19" s="47"/>
      <c r="BD19" s="48"/>
      <c r="BE19" s="49"/>
      <c r="BF19" s="50"/>
      <c r="BG19" s="237"/>
      <c r="BI19" s="199" t="s">
        <v>11</v>
      </c>
      <c r="BJ19" s="83"/>
      <c r="BK19" s="21">
        <v>18404.858728066945</v>
      </c>
      <c r="BL19" s="92">
        <f t="shared" si="4"/>
        <v>-18404.858728066945</v>
      </c>
      <c r="BM19" s="254"/>
      <c r="BN19" s="21">
        <v>12710.773676382982</v>
      </c>
      <c r="BO19" s="82">
        <f t="shared" si="0"/>
        <v>-12710.773676382982</v>
      </c>
      <c r="BP19" s="197"/>
      <c r="BQ19" s="83"/>
      <c r="BR19" s="21">
        <v>5171.0237686335258</v>
      </c>
      <c r="BS19" s="201">
        <f t="shared" si="1"/>
        <v>-5171.0237686335258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4"/>
        <v>0</v>
      </c>
      <c r="CO19" s="47">
        <f t="shared" si="25"/>
        <v>0</v>
      </c>
      <c r="CQ19" s="47">
        <f t="shared" si="26"/>
        <v>0</v>
      </c>
    </row>
    <row r="20" spans="1:95" ht="15" customHeight="1" thickBot="1" x14ac:dyDescent="0.4">
      <c r="A20" s="244">
        <v>10</v>
      </c>
      <c r="B20" s="49"/>
      <c r="C20" s="47"/>
      <c r="D20" s="163"/>
      <c r="E20" s="49"/>
      <c r="F20" s="50"/>
      <c r="G20" s="163"/>
      <c r="H20" s="168"/>
      <c r="I20" s="49"/>
      <c r="J20" s="50"/>
      <c r="K20" s="163"/>
      <c r="L20" s="50"/>
      <c r="M20" s="50"/>
      <c r="N20" s="50"/>
      <c r="O20" s="49"/>
      <c r="P20" s="50"/>
      <c r="Q20" s="163"/>
      <c r="R20" s="50"/>
      <c r="S20" s="50"/>
      <c r="T20" s="50"/>
      <c r="U20" s="168"/>
      <c r="V20" s="49"/>
      <c r="W20" s="47"/>
      <c r="X20" s="163"/>
      <c r="Y20" s="169"/>
      <c r="Z20" s="170"/>
      <c r="AA20" s="171"/>
      <c r="AB20" s="172"/>
      <c r="AC20" s="49"/>
      <c r="AD20" s="50"/>
      <c r="AE20" s="163"/>
      <c r="AF20" s="49"/>
      <c r="AG20" s="50"/>
      <c r="AH20" s="51"/>
      <c r="AI20" s="50"/>
      <c r="AJ20" s="50"/>
      <c r="AK20" s="50"/>
      <c r="AL20" s="17"/>
      <c r="AM20" s="49"/>
      <c r="AN20" s="47"/>
      <c r="AO20" s="163"/>
      <c r="AP20" s="49"/>
      <c r="AQ20" s="50"/>
      <c r="AR20" s="51"/>
      <c r="AS20" s="17"/>
      <c r="AT20" s="47"/>
      <c r="AU20" s="47"/>
      <c r="AV20" s="51"/>
      <c r="AW20" s="2"/>
      <c r="AX20" s="51"/>
      <c r="AY20" s="51"/>
      <c r="AZ20" s="51"/>
      <c r="BA20" s="2"/>
      <c r="BB20" s="47"/>
      <c r="BC20" s="47"/>
      <c r="BD20" s="48"/>
      <c r="BE20" s="49"/>
      <c r="BF20" s="50"/>
      <c r="BG20" s="237"/>
      <c r="BI20" s="199" t="s">
        <v>12</v>
      </c>
      <c r="BJ20" s="83"/>
      <c r="BK20" s="21">
        <v>19619.808564208499</v>
      </c>
      <c r="BL20" s="92">
        <f t="shared" si="4"/>
        <v>-19619.808564208499</v>
      </c>
      <c r="BM20" s="254"/>
      <c r="BN20" s="21">
        <v>13596.368967092672</v>
      </c>
      <c r="BO20" s="82">
        <f t="shared" si="0"/>
        <v>-13596.368967092672</v>
      </c>
      <c r="BP20" s="197"/>
      <c r="BQ20" s="83"/>
      <c r="BR20" s="21">
        <v>5234.7680989472201</v>
      </c>
      <c r="BS20" s="201">
        <f t="shared" si="1"/>
        <v>-5234.7680989472201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4"/>
        <v>0</v>
      </c>
      <c r="CO20" s="47">
        <f t="shared" si="25"/>
        <v>0</v>
      </c>
      <c r="CQ20" s="47">
        <f t="shared" si="26"/>
        <v>0</v>
      </c>
    </row>
    <row r="21" spans="1:95" ht="15" customHeight="1" thickBot="1" x14ac:dyDescent="0.4">
      <c r="A21" s="243">
        <v>11</v>
      </c>
      <c r="B21" s="49"/>
      <c r="C21" s="47"/>
      <c r="D21" s="163"/>
      <c r="E21" s="49"/>
      <c r="F21" s="50"/>
      <c r="G21" s="163"/>
      <c r="H21" s="168"/>
      <c r="I21" s="49"/>
      <c r="J21" s="50"/>
      <c r="K21" s="163"/>
      <c r="L21" s="50"/>
      <c r="M21" s="50"/>
      <c r="N21" s="50"/>
      <c r="O21" s="49"/>
      <c r="P21" s="50"/>
      <c r="Q21" s="163"/>
      <c r="R21" s="50"/>
      <c r="S21" s="50"/>
      <c r="T21" s="50"/>
      <c r="U21" s="168"/>
      <c r="V21" s="49"/>
      <c r="W21" s="47"/>
      <c r="X21" s="163"/>
      <c r="Y21" s="169"/>
      <c r="Z21" s="170"/>
      <c r="AA21" s="171"/>
      <c r="AB21" s="172"/>
      <c r="AC21" s="49"/>
      <c r="AD21" s="50"/>
      <c r="AE21" s="163"/>
      <c r="AF21" s="49"/>
      <c r="AG21" s="50"/>
      <c r="AH21" s="51"/>
      <c r="AI21" s="50"/>
      <c r="AJ21" s="50"/>
      <c r="AK21" s="50"/>
      <c r="AL21" s="17"/>
      <c r="AM21" s="49"/>
      <c r="AN21" s="47"/>
      <c r="AO21" s="163"/>
      <c r="AP21" s="49"/>
      <c r="AQ21" s="50"/>
      <c r="AR21" s="51"/>
      <c r="AS21" s="17"/>
      <c r="AT21" s="47"/>
      <c r="AU21" s="47"/>
      <c r="AV21" s="51"/>
      <c r="AW21" s="2"/>
      <c r="AX21" s="51"/>
      <c r="AY21" s="51"/>
      <c r="AZ21" s="51"/>
      <c r="BA21" s="2"/>
      <c r="BB21" s="47"/>
      <c r="BC21" s="47"/>
      <c r="BD21" s="48"/>
      <c r="BE21" s="49"/>
      <c r="BF21" s="50"/>
      <c r="BG21" s="237"/>
      <c r="BI21" s="85"/>
      <c r="BJ21" s="86"/>
      <c r="BK21" s="93">
        <f>SUM(BK9:BK20)</f>
        <v>219880.74137734127</v>
      </c>
      <c r="BL21" s="86"/>
      <c r="BM21" s="86"/>
      <c r="BN21" s="91">
        <f>SUM(BN9:BN20)</f>
        <v>152036.55799093892</v>
      </c>
      <c r="BO21" s="87"/>
      <c r="BP21" s="86"/>
      <c r="BQ21" s="86"/>
      <c r="BR21" s="93">
        <f>SUM(BR9:BR20)</f>
        <v>67429.712040117069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4"/>
        <v>0</v>
      </c>
      <c r="CO21" s="47">
        <f t="shared" si="25"/>
        <v>0</v>
      </c>
      <c r="CQ21" s="47">
        <f t="shared" si="26"/>
        <v>0</v>
      </c>
    </row>
    <row r="22" spans="1:95" ht="15" customHeight="1" thickBot="1" x14ac:dyDescent="0.4">
      <c r="A22" s="243">
        <v>12</v>
      </c>
      <c r="B22" s="49"/>
      <c r="C22" s="47"/>
      <c r="D22" s="163"/>
      <c r="E22" s="49"/>
      <c r="F22" s="50"/>
      <c r="G22" s="163"/>
      <c r="H22" s="168"/>
      <c r="I22" s="49"/>
      <c r="J22" s="50"/>
      <c r="K22" s="163"/>
      <c r="L22" s="50"/>
      <c r="M22" s="50"/>
      <c r="N22" s="50"/>
      <c r="O22" s="49"/>
      <c r="P22" s="50"/>
      <c r="Q22" s="163"/>
      <c r="R22" s="50"/>
      <c r="S22" s="50"/>
      <c r="T22" s="50"/>
      <c r="U22" s="168"/>
      <c r="V22" s="49"/>
      <c r="W22" s="47"/>
      <c r="X22" s="163"/>
      <c r="Y22" s="169"/>
      <c r="Z22" s="170"/>
      <c r="AA22" s="171"/>
      <c r="AB22" s="172"/>
      <c r="AC22" s="49"/>
      <c r="AD22" s="50"/>
      <c r="AE22" s="163"/>
      <c r="AF22" s="49"/>
      <c r="AG22" s="50"/>
      <c r="AH22" s="51"/>
      <c r="AI22" s="50"/>
      <c r="AJ22" s="50"/>
      <c r="AK22" s="50"/>
      <c r="AL22" s="17"/>
      <c r="AM22" s="49"/>
      <c r="AN22" s="47"/>
      <c r="AO22" s="163"/>
      <c r="AP22" s="49"/>
      <c r="AQ22" s="50"/>
      <c r="AR22" s="51"/>
      <c r="AS22" s="17"/>
      <c r="AT22" s="47"/>
      <c r="AU22" s="47"/>
      <c r="AV22" s="51"/>
      <c r="AW22" s="2"/>
      <c r="AX22" s="51"/>
      <c r="AY22" s="51"/>
      <c r="AZ22" s="51"/>
      <c r="BA22" s="2"/>
      <c r="BB22" s="47"/>
      <c r="BC22" s="47"/>
      <c r="BD22" s="48"/>
      <c r="BE22" s="49"/>
      <c r="BF22" s="50"/>
      <c r="BG22" s="237"/>
      <c r="BJ22" s="8"/>
      <c r="CE22" s="226"/>
      <c r="CN22" s="47">
        <f t="shared" si="24"/>
        <v>0</v>
      </c>
      <c r="CO22" s="47">
        <f t="shared" si="25"/>
        <v>0</v>
      </c>
      <c r="CQ22" s="47">
        <f t="shared" si="26"/>
        <v>0</v>
      </c>
    </row>
    <row r="23" spans="1:95" ht="15" customHeight="1" thickBot="1" x14ac:dyDescent="0.4">
      <c r="A23" s="243">
        <v>13</v>
      </c>
      <c r="B23" s="49"/>
      <c r="C23" s="47"/>
      <c r="D23" s="163"/>
      <c r="E23" s="49"/>
      <c r="F23" s="50"/>
      <c r="G23" s="163"/>
      <c r="H23" s="168"/>
      <c r="I23" s="49"/>
      <c r="J23" s="50"/>
      <c r="K23" s="163"/>
      <c r="L23" s="50"/>
      <c r="M23" s="50"/>
      <c r="N23" s="50"/>
      <c r="O23" s="49"/>
      <c r="P23" s="50"/>
      <c r="Q23" s="163"/>
      <c r="R23" s="50"/>
      <c r="S23" s="50"/>
      <c r="T23" s="50"/>
      <c r="U23" s="168"/>
      <c r="V23" s="49"/>
      <c r="W23" s="47"/>
      <c r="X23" s="163"/>
      <c r="Y23" s="169"/>
      <c r="Z23" s="170"/>
      <c r="AA23" s="171"/>
      <c r="AB23" s="172"/>
      <c r="AC23" s="49"/>
      <c r="AD23" s="50"/>
      <c r="AE23" s="163"/>
      <c r="AF23" s="49"/>
      <c r="AG23" s="50"/>
      <c r="AH23" s="51"/>
      <c r="AI23" s="50"/>
      <c r="AJ23" s="50"/>
      <c r="AK23" s="50"/>
      <c r="AL23" s="17"/>
      <c r="AM23" s="49"/>
      <c r="AN23" s="47"/>
      <c r="AO23" s="163"/>
      <c r="AP23" s="49"/>
      <c r="AQ23" s="50"/>
      <c r="AR23" s="51"/>
      <c r="AS23" s="17"/>
      <c r="AT23" s="47"/>
      <c r="AU23" s="47"/>
      <c r="AV23" s="51"/>
      <c r="AW23" s="2"/>
      <c r="AX23" s="51"/>
      <c r="AY23" s="51"/>
      <c r="AZ23" s="51"/>
      <c r="BA23" s="2"/>
      <c r="BB23" s="47"/>
      <c r="BC23" s="47"/>
      <c r="BD23" s="48"/>
      <c r="BE23" s="49"/>
      <c r="BF23" s="50"/>
      <c r="BG23" s="237"/>
      <c r="BI23" s="361" t="s">
        <v>117</v>
      </c>
      <c r="BJ23" s="362"/>
      <c r="BK23" s="362"/>
      <c r="BL23" s="362"/>
      <c r="BM23" s="362"/>
      <c r="BN23" s="362"/>
      <c r="BO23" s="362"/>
      <c r="BP23" s="362"/>
      <c r="BQ23" s="362"/>
      <c r="BR23" s="362"/>
      <c r="BS23" s="362"/>
      <c r="BT23" s="363"/>
      <c r="BU23" s="59"/>
      <c r="BV23" s="379" t="s">
        <v>120</v>
      </c>
      <c r="BW23" s="380"/>
      <c r="BX23" s="380"/>
      <c r="BY23" s="380"/>
      <c r="BZ23" s="380"/>
      <c r="CA23" s="380"/>
      <c r="CB23" s="381"/>
      <c r="CN23" s="47">
        <f t="shared" si="24"/>
        <v>0</v>
      </c>
      <c r="CO23" s="47">
        <f t="shared" si="25"/>
        <v>0</v>
      </c>
      <c r="CQ23" s="47">
        <f t="shared" si="26"/>
        <v>0</v>
      </c>
    </row>
    <row r="24" spans="1:95" ht="15" customHeight="1" thickBot="1" x14ac:dyDescent="0.4">
      <c r="A24" s="243">
        <v>14</v>
      </c>
      <c r="B24" s="49"/>
      <c r="C24" s="47"/>
      <c r="D24" s="163"/>
      <c r="E24" s="49"/>
      <c r="F24" s="50"/>
      <c r="G24" s="163"/>
      <c r="H24" s="168"/>
      <c r="I24" s="49"/>
      <c r="J24" s="50"/>
      <c r="K24" s="163"/>
      <c r="L24" s="50"/>
      <c r="M24" s="50"/>
      <c r="N24" s="50"/>
      <c r="O24" s="49"/>
      <c r="P24" s="50"/>
      <c r="Q24" s="163"/>
      <c r="R24" s="50"/>
      <c r="S24" s="50"/>
      <c r="T24" s="50"/>
      <c r="U24" s="168"/>
      <c r="V24" s="49"/>
      <c r="W24" s="47"/>
      <c r="X24" s="163"/>
      <c r="Y24" s="169"/>
      <c r="Z24" s="170"/>
      <c r="AA24" s="171"/>
      <c r="AB24" s="172"/>
      <c r="AC24" s="49"/>
      <c r="AD24" s="50"/>
      <c r="AE24" s="163"/>
      <c r="AF24" s="49"/>
      <c r="AG24" s="50"/>
      <c r="AH24" s="51"/>
      <c r="AI24" s="50"/>
      <c r="AJ24" s="50"/>
      <c r="AK24" s="50"/>
      <c r="AL24" s="17"/>
      <c r="AM24" s="49"/>
      <c r="AN24" s="47"/>
      <c r="AO24" s="163"/>
      <c r="AP24" s="49"/>
      <c r="AQ24" s="50"/>
      <c r="AR24" s="51"/>
      <c r="AS24" s="17"/>
      <c r="AT24" s="47"/>
      <c r="AU24" s="47"/>
      <c r="AV24" s="51"/>
      <c r="AW24" s="2"/>
      <c r="AX24" s="51"/>
      <c r="AY24" s="51"/>
      <c r="AZ24" s="51"/>
      <c r="BA24" s="2"/>
      <c r="BB24" s="47"/>
      <c r="BC24" s="47"/>
      <c r="BD24" s="48"/>
      <c r="BE24" s="49"/>
      <c r="BF24" s="50"/>
      <c r="BG24" s="237"/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4"/>
        <v>0</v>
      </c>
      <c r="CO24" s="47">
        <f t="shared" si="25"/>
        <v>0</v>
      </c>
      <c r="CQ24" s="47">
        <f t="shared" si="26"/>
        <v>0</v>
      </c>
    </row>
    <row r="25" spans="1:95" ht="15" customHeight="1" thickBot="1" x14ac:dyDescent="0.4">
      <c r="A25" s="243">
        <v>15</v>
      </c>
      <c r="B25" s="49"/>
      <c r="C25" s="47"/>
      <c r="D25" s="163"/>
      <c r="E25" s="49"/>
      <c r="F25" s="50"/>
      <c r="G25" s="163"/>
      <c r="H25" s="168"/>
      <c r="I25" s="49"/>
      <c r="J25" s="50"/>
      <c r="K25" s="163"/>
      <c r="L25" s="50"/>
      <c r="M25" s="50"/>
      <c r="N25" s="50"/>
      <c r="O25" s="49"/>
      <c r="P25" s="50"/>
      <c r="Q25" s="163"/>
      <c r="R25" s="50"/>
      <c r="S25" s="50"/>
      <c r="T25" s="50"/>
      <c r="U25" s="168"/>
      <c r="V25" s="49"/>
      <c r="W25" s="47"/>
      <c r="X25" s="163"/>
      <c r="Y25" s="169"/>
      <c r="Z25" s="170"/>
      <c r="AA25" s="171"/>
      <c r="AB25" s="172"/>
      <c r="AC25" s="49"/>
      <c r="AD25" s="50"/>
      <c r="AE25" s="163"/>
      <c r="AF25" s="49"/>
      <c r="AG25" s="50"/>
      <c r="AH25" s="51"/>
      <c r="AI25" s="50"/>
      <c r="AJ25" s="50"/>
      <c r="AK25" s="50"/>
      <c r="AL25" s="17"/>
      <c r="AM25" s="49"/>
      <c r="AN25" s="47"/>
      <c r="AO25" s="163"/>
      <c r="AP25" s="49"/>
      <c r="AQ25" s="50"/>
      <c r="AR25" s="51"/>
      <c r="AS25" s="17"/>
      <c r="AT25" s="47"/>
      <c r="AU25" s="47"/>
      <c r="AV25" s="51"/>
      <c r="AW25" s="2"/>
      <c r="AX25" s="51"/>
      <c r="AY25" s="51"/>
      <c r="AZ25" s="51"/>
      <c r="BA25" s="2"/>
      <c r="BB25" s="47"/>
      <c r="BC25" s="47"/>
      <c r="BD25" s="48"/>
      <c r="BE25" s="49"/>
      <c r="BF25" s="50"/>
      <c r="BG25" s="237"/>
      <c r="BI25" s="189"/>
      <c r="BJ25" s="368"/>
      <c r="BK25" s="369"/>
      <c r="BL25" s="369"/>
      <c r="BM25" s="369"/>
      <c r="BN25" s="369"/>
      <c r="BO25" s="369"/>
      <c r="BP25" s="190"/>
      <c r="BQ25" s="309"/>
      <c r="BR25" s="310"/>
      <c r="BS25" s="311"/>
      <c r="BT25" s="69"/>
      <c r="BU25" s="15"/>
      <c r="BV25" s="370" t="s">
        <v>49</v>
      </c>
      <c r="BW25" s="371"/>
      <c r="BX25" s="371"/>
      <c r="BY25" s="371"/>
      <c r="BZ25" s="371"/>
      <c r="CA25" s="371"/>
      <c r="CB25" s="372"/>
      <c r="CN25" s="47">
        <f t="shared" si="24"/>
        <v>0</v>
      </c>
      <c r="CO25" s="47">
        <f t="shared" si="25"/>
        <v>0</v>
      </c>
      <c r="CQ25" s="47">
        <f t="shared" si="26"/>
        <v>0</v>
      </c>
    </row>
    <row r="26" spans="1:95" ht="15" customHeight="1" thickBot="1" x14ac:dyDescent="0.4">
      <c r="A26" s="46">
        <v>16</v>
      </c>
      <c r="B26" s="49"/>
      <c r="C26" s="47"/>
      <c r="D26" s="163"/>
      <c r="E26" s="49"/>
      <c r="F26" s="50"/>
      <c r="G26" s="163"/>
      <c r="H26" s="168"/>
      <c r="I26" s="49"/>
      <c r="J26" s="50"/>
      <c r="K26" s="163"/>
      <c r="L26" s="50"/>
      <c r="M26" s="50"/>
      <c r="N26" s="50"/>
      <c r="O26" s="49"/>
      <c r="P26" s="50"/>
      <c r="Q26" s="163"/>
      <c r="R26" s="50"/>
      <c r="S26" s="50"/>
      <c r="T26" s="50"/>
      <c r="U26" s="168"/>
      <c r="V26" s="49"/>
      <c r="W26" s="47"/>
      <c r="X26" s="163"/>
      <c r="Y26" s="169"/>
      <c r="Z26" s="170"/>
      <c r="AA26" s="171"/>
      <c r="AB26" s="172"/>
      <c r="AC26" s="49"/>
      <c r="AD26" s="50"/>
      <c r="AE26" s="163"/>
      <c r="AF26" s="49"/>
      <c r="AG26" s="50"/>
      <c r="AH26" s="51"/>
      <c r="AI26" s="50"/>
      <c r="AJ26" s="50"/>
      <c r="AK26" s="50"/>
      <c r="AL26" s="17"/>
      <c r="AM26" s="49"/>
      <c r="AN26" s="47"/>
      <c r="AO26" s="163"/>
      <c r="AP26" s="49"/>
      <c r="AQ26" s="50"/>
      <c r="AR26" s="51"/>
      <c r="AS26" s="17"/>
      <c r="AT26" s="47"/>
      <c r="AU26" s="47"/>
      <c r="AV26" s="51"/>
      <c r="AW26" s="2"/>
      <c r="AX26" s="51"/>
      <c r="AY26" s="51"/>
      <c r="AZ26" s="51"/>
      <c r="BA26" s="2"/>
      <c r="BB26" s="47"/>
      <c r="BC26" s="47"/>
      <c r="BD26" s="48"/>
      <c r="BE26" s="49"/>
      <c r="BF26" s="50"/>
      <c r="BG26" s="237"/>
      <c r="BI26" s="115" t="s">
        <v>45</v>
      </c>
      <c r="BJ26" s="366" t="s">
        <v>50</v>
      </c>
      <c r="BK26" s="367"/>
      <c r="BL26" s="367"/>
      <c r="BM26" s="367"/>
      <c r="BN26" s="367"/>
      <c r="BO26" s="367"/>
      <c r="BP26" s="191"/>
      <c r="BQ26" s="301" t="s">
        <v>100</v>
      </c>
      <c r="BR26" s="302"/>
      <c r="BS26" s="303"/>
      <c r="BT26" s="70"/>
      <c r="BU26" s="15"/>
      <c r="BV26" s="373"/>
      <c r="BW26" s="374"/>
      <c r="BX26" s="374"/>
      <c r="BY26" s="374"/>
      <c r="BZ26" s="374"/>
      <c r="CA26" s="374"/>
      <c r="CB26" s="375"/>
      <c r="CN26" s="47">
        <f t="shared" si="24"/>
        <v>0</v>
      </c>
      <c r="CO26" s="47">
        <f t="shared" si="25"/>
        <v>0</v>
      </c>
      <c r="CQ26" s="47">
        <f t="shared" si="26"/>
        <v>0</v>
      </c>
    </row>
    <row r="27" spans="1:95" ht="15" customHeight="1" thickBot="1" x14ac:dyDescent="0.4">
      <c r="A27" s="46">
        <v>17</v>
      </c>
      <c r="B27" s="49"/>
      <c r="C27" s="47"/>
      <c r="D27" s="163"/>
      <c r="E27" s="49"/>
      <c r="F27" s="50"/>
      <c r="G27" s="163"/>
      <c r="H27" s="168"/>
      <c r="I27" s="49"/>
      <c r="J27" s="50"/>
      <c r="K27" s="163"/>
      <c r="L27" s="50"/>
      <c r="M27" s="50"/>
      <c r="N27" s="50"/>
      <c r="O27" s="49"/>
      <c r="P27" s="50"/>
      <c r="Q27" s="163"/>
      <c r="R27" s="50"/>
      <c r="S27" s="50"/>
      <c r="T27" s="50"/>
      <c r="U27" s="168"/>
      <c r="V27" s="49"/>
      <c r="W27" s="47"/>
      <c r="X27" s="163"/>
      <c r="Y27" s="169"/>
      <c r="Z27" s="170"/>
      <c r="AA27" s="171"/>
      <c r="AB27" s="172"/>
      <c r="AC27" s="49"/>
      <c r="AD27" s="50"/>
      <c r="AE27" s="163"/>
      <c r="AF27" s="49"/>
      <c r="AG27" s="50"/>
      <c r="AH27" s="51"/>
      <c r="AI27" s="50"/>
      <c r="AJ27" s="50"/>
      <c r="AK27" s="50"/>
      <c r="AL27" s="17"/>
      <c r="AM27" s="49"/>
      <c r="AN27" s="47"/>
      <c r="AO27" s="163"/>
      <c r="AP27" s="49"/>
      <c r="AQ27" s="50"/>
      <c r="AR27" s="51"/>
      <c r="AS27" s="17"/>
      <c r="AT27" s="47"/>
      <c r="AU27" s="47"/>
      <c r="AV27" s="51"/>
      <c r="AW27" s="2"/>
      <c r="AX27" s="51"/>
      <c r="AY27" s="51"/>
      <c r="AZ27" s="51"/>
      <c r="BA27" s="2"/>
      <c r="BB27" s="47"/>
      <c r="BC27" s="47"/>
      <c r="BD27" s="48"/>
      <c r="BE27" s="49"/>
      <c r="BF27" s="50"/>
      <c r="BG27" s="237"/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76"/>
      <c r="BW27" s="377"/>
      <c r="BX27" s="377"/>
      <c r="BY27" s="377"/>
      <c r="BZ27" s="377"/>
      <c r="CA27" s="377"/>
      <c r="CB27" s="378"/>
      <c r="CN27" s="47">
        <f t="shared" si="24"/>
        <v>0</v>
      </c>
      <c r="CO27" s="47">
        <f t="shared" si="25"/>
        <v>0</v>
      </c>
      <c r="CQ27" s="47">
        <f t="shared" si="26"/>
        <v>0</v>
      </c>
    </row>
    <row r="28" spans="1:95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4"/>
        <v>0</v>
      </c>
      <c r="CO28" s="47">
        <f t="shared" si="25"/>
        <v>0</v>
      </c>
      <c r="CP28" s="4"/>
      <c r="CQ28" s="47">
        <f t="shared" si="26"/>
        <v>0</v>
      </c>
    </row>
    <row r="29" spans="1:95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4"/>
        <v>0</v>
      </c>
      <c r="CO29" s="47">
        <f t="shared" si="25"/>
        <v>0</v>
      </c>
      <c r="CP29" s="4"/>
      <c r="CQ29" s="47">
        <f t="shared" si="26"/>
        <v>0</v>
      </c>
    </row>
    <row r="30" spans="1:95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8770.0869538461557</v>
      </c>
      <c r="BL30" s="92">
        <f t="shared" ref="BL30:BL41" si="81">BJ30-BK30</f>
        <v>329.75770615384499</v>
      </c>
      <c r="BM30" s="253">
        <v>4737.68</v>
      </c>
      <c r="BN30" s="21">
        <v>4487.0309089819057</v>
      </c>
      <c r="BO30" s="82">
        <f t="shared" ref="BO30:BO41" si="82">BM30-BN30</f>
        <v>250.64909101809462</v>
      </c>
      <c r="BP30" s="197"/>
      <c r="BQ30" s="253">
        <v>898.67399999999998</v>
      </c>
      <c r="BR30" s="21">
        <v>1816.1857753044235</v>
      </c>
      <c r="BS30" s="220">
        <f t="shared" ref="BS30:BS41" si="83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84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85">BZ30-CA30</f>
        <v>958.01787220901315</v>
      </c>
      <c r="CN30" s="47">
        <f t="shared" si="24"/>
        <v>0</v>
      </c>
      <c r="CO30" s="47">
        <f t="shared" si="25"/>
        <v>0</v>
      </c>
      <c r="CQ30" s="47">
        <f t="shared" si="26"/>
        <v>0</v>
      </c>
    </row>
    <row r="31" spans="1:95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7961.2400000000007</v>
      </c>
      <c r="BL31" s="92">
        <f t="shared" si="81"/>
        <v>106.64008299999841</v>
      </c>
      <c r="BM31" s="254">
        <v>4276.2460000000001</v>
      </c>
      <c r="BN31" s="21">
        <v>4012.656157884795</v>
      </c>
      <c r="BO31" s="82">
        <f t="shared" si="82"/>
        <v>263.5898421152051</v>
      </c>
      <c r="BP31" s="197"/>
      <c r="BQ31" s="254">
        <v>787.85350000000005</v>
      </c>
      <c r="BR31" s="21">
        <v>1583.6143697070756</v>
      </c>
      <c r="BS31" s="220">
        <f t="shared" si="83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84"/>
        <v>-793.90235442160042</v>
      </c>
      <c r="BY31" s="207"/>
      <c r="BZ31" s="83">
        <v>7179.7383</v>
      </c>
      <c r="CA31" s="109">
        <v>12012.914276065794</v>
      </c>
      <c r="CB31" s="215">
        <f t="shared" si="85"/>
        <v>-4833.1759760657942</v>
      </c>
      <c r="CN31" s="47">
        <f t="shared" si="24"/>
        <v>0</v>
      </c>
      <c r="CO31" s="47">
        <f t="shared" si="25"/>
        <v>0</v>
      </c>
      <c r="CQ31" s="47">
        <f t="shared" si="26"/>
        <v>0</v>
      </c>
    </row>
    <row r="32" spans="1:95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8858.7469538461555</v>
      </c>
      <c r="BL32" s="92">
        <f t="shared" si="81"/>
        <v>398.25304615384448</v>
      </c>
      <c r="BM32" s="254">
        <v>3369.9969999999998</v>
      </c>
      <c r="BN32" s="21">
        <v>4397.5012038036502</v>
      </c>
      <c r="BO32" s="82">
        <f t="shared" si="82"/>
        <v>-1027.5042038036504</v>
      </c>
      <c r="BP32" s="197"/>
      <c r="BQ32" s="254">
        <v>909.17</v>
      </c>
      <c r="BR32" s="21">
        <v>1693.1915254073704</v>
      </c>
      <c r="BS32" s="220">
        <f t="shared" si="83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84"/>
        <v>-802.61775792909475</v>
      </c>
      <c r="BY32" s="207"/>
      <c r="BZ32" s="83">
        <v>7868</v>
      </c>
      <c r="CA32" s="109">
        <v>12456.896493386255</v>
      </c>
      <c r="CB32" s="215">
        <f t="shared" si="85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4"/>
        <v>0</v>
      </c>
      <c r="CO32" s="47">
        <f t="shared" si="25"/>
        <v>0</v>
      </c>
      <c r="CQ32" s="47">
        <f t="shared" si="26"/>
        <v>0</v>
      </c>
    </row>
    <row r="33" spans="1:95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8795.5579615384631</v>
      </c>
      <c r="BL33" s="92">
        <f t="shared" si="81"/>
        <v>181.9720384615357</v>
      </c>
      <c r="BM33" s="254">
        <v>4679.8609999999999</v>
      </c>
      <c r="BN33" s="21">
        <v>4214.9267526809917</v>
      </c>
      <c r="BO33" s="82">
        <f t="shared" si="82"/>
        <v>464.93424731900814</v>
      </c>
      <c r="BP33" s="197"/>
      <c r="BQ33" s="254">
        <v>834.04312419354801</v>
      </c>
      <c r="BR33" s="21">
        <v>1971.3672978400978</v>
      </c>
      <c r="BS33" s="220">
        <f t="shared" si="83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84"/>
        <v>-910.91331534656842</v>
      </c>
      <c r="BY33" s="207"/>
      <c r="BZ33" s="83">
        <v>7468.5398000000005</v>
      </c>
      <c r="CA33" s="107">
        <v>14101.986661586783</v>
      </c>
      <c r="CB33" s="215">
        <f t="shared" si="85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4"/>
        <v>0</v>
      </c>
      <c r="CO33" s="47">
        <f t="shared" si="25"/>
        <v>0</v>
      </c>
      <c r="CQ33" s="47">
        <f t="shared" si="26"/>
        <v>0</v>
      </c>
    </row>
    <row r="34" spans="1:95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9407.1292038461543</v>
      </c>
      <c r="BL34" s="92">
        <f t="shared" si="81"/>
        <v>-284.93920384615558</v>
      </c>
      <c r="BM34" s="254">
        <v>4645.9750000000004</v>
      </c>
      <c r="BN34" s="21">
        <v>4290.5519343413916</v>
      </c>
      <c r="BO34" s="82">
        <f t="shared" si="82"/>
        <v>355.42306565860872</v>
      </c>
      <c r="BP34" s="197"/>
      <c r="BQ34" s="254">
        <v>810.53499999999997</v>
      </c>
      <c r="BR34" s="21">
        <v>1965.1262146158647</v>
      </c>
      <c r="BS34" s="220">
        <f t="shared" si="83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84"/>
        <v>-925.82655047140929</v>
      </c>
      <c r="BY34" s="207"/>
      <c r="BZ34" s="83">
        <v>7626.2873494691385</v>
      </c>
      <c r="CA34" s="107">
        <v>14314.411886949427</v>
      </c>
      <c r="CB34" s="215">
        <f t="shared" si="85"/>
        <v>-6688.1245374802884</v>
      </c>
      <c r="CN34" s="47">
        <f t="shared" si="24"/>
        <v>0</v>
      </c>
      <c r="CO34" s="47">
        <f t="shared" si="25"/>
        <v>0</v>
      </c>
      <c r="CQ34" s="47">
        <f t="shared" si="26"/>
        <v>0</v>
      </c>
    </row>
    <row r="35" spans="1:95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9501.0309230769235</v>
      </c>
      <c r="BL35" s="92">
        <f t="shared" si="81"/>
        <v>-896.90351607692173</v>
      </c>
      <c r="BM35" s="270">
        <v>4361.0186999999996</v>
      </c>
      <c r="BN35" s="21">
        <v>4119.3114565483584</v>
      </c>
      <c r="BO35" s="82">
        <f t="shared" si="82"/>
        <v>241.70724345164126</v>
      </c>
      <c r="BP35" s="197"/>
      <c r="BQ35" s="254">
        <v>754.316175053763</v>
      </c>
      <c r="BR35" s="21">
        <v>1835.1057112562671</v>
      </c>
      <c r="BS35" s="220">
        <f t="shared" si="83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84"/>
        <v>-1028.3283624129731</v>
      </c>
      <c r="BY35" s="207"/>
      <c r="BZ35" s="83">
        <v>7234.2440999999981</v>
      </c>
      <c r="CA35" s="107">
        <v>16098.577615919468</v>
      </c>
      <c r="CB35" s="215">
        <f t="shared" si="85"/>
        <v>-8864.3335159194703</v>
      </c>
      <c r="CN35" s="47">
        <f t="shared" si="24"/>
        <v>0</v>
      </c>
      <c r="CO35" s="47">
        <f t="shared" si="25"/>
        <v>0</v>
      </c>
      <c r="CQ35" s="47">
        <f t="shared" si="26"/>
        <v>0</v>
      </c>
    </row>
    <row r="36" spans="1:95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10164.784226923077</v>
      </c>
      <c r="BL36" s="92">
        <f t="shared" si="81"/>
        <v>-1154.8842269230754</v>
      </c>
      <c r="BM36" s="254">
        <v>4556.8670000000002</v>
      </c>
      <c r="BN36" s="21">
        <v>4198.7221902721039</v>
      </c>
      <c r="BO36" s="82">
        <f t="shared" si="82"/>
        <v>358.14480972789625</v>
      </c>
      <c r="BP36" s="197"/>
      <c r="BQ36" s="254">
        <v>740.61</v>
      </c>
      <c r="BR36" s="21">
        <v>1830.3720490908759</v>
      </c>
      <c r="BS36" s="220">
        <f t="shared" si="83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84"/>
        <v>-1070.9963184567316</v>
      </c>
      <c r="BY36" s="207"/>
      <c r="BZ36" s="83">
        <v>5672.9896999999983</v>
      </c>
      <c r="CA36" s="107">
        <v>16382.86827351331</v>
      </c>
      <c r="CB36" s="215">
        <f t="shared" si="85"/>
        <v>-10709.878573513311</v>
      </c>
      <c r="CN36" s="47">
        <f t="shared" si="24"/>
        <v>0</v>
      </c>
      <c r="CO36" s="47">
        <f t="shared" si="25"/>
        <v>0</v>
      </c>
      <c r="CQ36" s="47">
        <f t="shared" si="26"/>
        <v>0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>
        <v>9403.845523</v>
      </c>
      <c r="BK37" s="21">
        <v>10398.02</v>
      </c>
      <c r="BL37" s="92">
        <f t="shared" si="81"/>
        <v>-994.17447700000048</v>
      </c>
      <c r="BM37" s="254">
        <v>5131.8670000000002</v>
      </c>
      <c r="BN37" s="21">
        <v>4142.6716811847809</v>
      </c>
      <c r="BO37" s="82">
        <f t="shared" si="82"/>
        <v>989.19531881521925</v>
      </c>
      <c r="BP37" s="197"/>
      <c r="BQ37" s="254">
        <v>681.10299999999995</v>
      </c>
      <c r="BR37" s="21">
        <v>1767.2672236712367</v>
      </c>
      <c r="BS37" s="220">
        <f t="shared" si="83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84"/>
        <v>-932.25788515262968</v>
      </c>
      <c r="BY37" s="207"/>
      <c r="BZ37" s="83">
        <v>7346.8215</v>
      </c>
      <c r="CA37" s="107">
        <v>16128.697029100895</v>
      </c>
      <c r="CB37" s="215">
        <f t="shared" si="85"/>
        <v>-8781.8755291008947</v>
      </c>
      <c r="CN37" s="47">
        <f t="shared" si="24"/>
        <v>0</v>
      </c>
      <c r="CO37" s="47">
        <f t="shared" si="25"/>
        <v>0</v>
      </c>
      <c r="CQ37" s="47">
        <f t="shared" si="26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>
        <v>9315.57</v>
      </c>
      <c r="BK38" s="21">
        <v>10146.8925</v>
      </c>
      <c r="BL38" s="92">
        <f t="shared" si="81"/>
        <v>-831.32250000000022</v>
      </c>
      <c r="BM38" s="254">
        <v>5000.6928799999996</v>
      </c>
      <c r="BN38" s="21">
        <v>3959.819612243256</v>
      </c>
      <c r="BO38" s="82">
        <f t="shared" si="82"/>
        <v>1040.8732677567436</v>
      </c>
      <c r="BP38" s="197"/>
      <c r="BQ38" s="254">
        <v>611.04700940860198</v>
      </c>
      <c r="BR38" s="21">
        <v>1651.7637108019351</v>
      </c>
      <c r="BS38" s="220">
        <f t="shared" si="83"/>
        <v>-1040.7167013933331</v>
      </c>
      <c r="BT38" s="5"/>
      <c r="BU38" s="15"/>
      <c r="BV38" s="214">
        <v>349.60566067737329</v>
      </c>
      <c r="BW38" s="107">
        <v>1208.7646526683636</v>
      </c>
      <c r="BX38" s="84">
        <f t="shared" si="84"/>
        <v>-859.15899199099033</v>
      </c>
      <c r="BY38" s="207"/>
      <c r="BZ38" s="83">
        <v>6947.1971999999987</v>
      </c>
      <c r="CA38" s="107">
        <v>15277.645896647065</v>
      </c>
      <c r="CB38" s="215">
        <f t="shared" si="85"/>
        <v>-8330.4486966470668</v>
      </c>
      <c r="CN38" s="47">
        <f t="shared" si="24"/>
        <v>0</v>
      </c>
      <c r="CO38" s="47">
        <f t="shared" si="25"/>
        <v>0</v>
      </c>
      <c r="CQ38" s="47">
        <f t="shared" si="26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10613.308855800002</v>
      </c>
      <c r="BL39" s="92">
        <f t="shared" si="81"/>
        <v>-10613.308855800002</v>
      </c>
      <c r="BM39" s="254"/>
      <c r="BN39" s="21">
        <v>4036.2712151595711</v>
      </c>
      <c r="BO39" s="82">
        <f t="shared" si="82"/>
        <v>-4036.2712151595711</v>
      </c>
      <c r="BP39" s="197"/>
      <c r="BQ39" s="254"/>
      <c r="BR39" s="21">
        <v>2795.5735691705136</v>
      </c>
      <c r="BS39" s="220">
        <f t="shared" si="83"/>
        <v>-2795.5735691705136</v>
      </c>
      <c r="BT39" s="5"/>
      <c r="BU39" s="15"/>
      <c r="BV39" s="214"/>
      <c r="BW39" s="107">
        <v>1215.1479933416113</v>
      </c>
      <c r="BX39" s="84">
        <f t="shared" si="84"/>
        <v>-1215.1479933416113</v>
      </c>
      <c r="BY39" s="207"/>
      <c r="BZ39" s="83"/>
      <c r="CA39" s="107">
        <v>15450.20609576125</v>
      </c>
      <c r="CB39" s="215">
        <f t="shared" si="85"/>
        <v>-15450.20609576125</v>
      </c>
      <c r="CN39" s="47">
        <f t="shared" si="24"/>
        <v>0</v>
      </c>
      <c r="CO39" s="47">
        <f t="shared" si="25"/>
        <v>0</v>
      </c>
      <c r="CQ39" s="47">
        <f t="shared" si="26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10390.6411785</v>
      </c>
      <c r="BL40" s="92">
        <f t="shared" si="81"/>
        <v>-10390.6411785</v>
      </c>
      <c r="BM40" s="254"/>
      <c r="BN40" s="21">
        <v>3859.831866966098</v>
      </c>
      <c r="BO40" s="82">
        <f t="shared" si="82"/>
        <v>-3859.831866966098</v>
      </c>
      <c r="BP40" s="197"/>
      <c r="BQ40" s="254"/>
      <c r="BR40" s="21">
        <v>2603.1652017662027</v>
      </c>
      <c r="BS40" s="220">
        <f t="shared" si="83"/>
        <v>-2603.1652017662027</v>
      </c>
      <c r="BT40" s="5"/>
      <c r="BU40" s="15"/>
      <c r="BV40" s="214"/>
      <c r="BW40" s="107">
        <v>1153.3893710620828</v>
      </c>
      <c r="BX40" s="84">
        <f t="shared" si="84"/>
        <v>-1153.3893710620828</v>
      </c>
      <c r="BY40" s="207"/>
      <c r="BZ40" s="83"/>
      <c r="CA40" s="107">
        <v>14780.364315283223</v>
      </c>
      <c r="CB40" s="215">
        <f t="shared" si="85"/>
        <v>-14780.364315283223</v>
      </c>
      <c r="CN40" s="47">
        <f t="shared" si="24"/>
        <v>0</v>
      </c>
      <c r="CO40" s="47">
        <f t="shared" si="25"/>
        <v>0</v>
      </c>
      <c r="CQ40" s="47">
        <f t="shared" si="26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10864.012692849999</v>
      </c>
      <c r="BL41" s="92">
        <f t="shared" si="81"/>
        <v>-10864.012692849999</v>
      </c>
      <c r="BM41" s="254"/>
      <c r="BN41" s="21">
        <v>3936.0062326610432</v>
      </c>
      <c r="BO41" s="82">
        <f t="shared" si="82"/>
        <v>-3936.0062326610432</v>
      </c>
      <c r="BP41" s="197"/>
      <c r="BQ41" s="254"/>
      <c r="BR41" s="21">
        <v>2589.4017939279993</v>
      </c>
      <c r="BS41" s="220">
        <f t="shared" si="83"/>
        <v>-2589.4017939279993</v>
      </c>
      <c r="BT41" s="5"/>
      <c r="BU41" s="15"/>
      <c r="BV41" s="214"/>
      <c r="BW41" s="107">
        <v>1164.8762045276405</v>
      </c>
      <c r="BX41" s="84">
        <f t="shared" si="84"/>
        <v>-1164.8762045276405</v>
      </c>
      <c r="BY41" s="207"/>
      <c r="BZ41" s="83"/>
      <c r="CA41" s="107">
        <v>15031.252261225651</v>
      </c>
      <c r="CB41" s="215">
        <f t="shared" si="85"/>
        <v>-15031.252261225651</v>
      </c>
      <c r="CN41" s="285">
        <f t="shared" si="24"/>
        <v>0</v>
      </c>
      <c r="CO41" s="285">
        <f t="shared" si="25"/>
        <v>0</v>
      </c>
      <c r="CQ41" s="285">
        <f t="shared" si="26"/>
        <v>0</v>
      </c>
    </row>
    <row r="42" spans="1:95" ht="15" customHeight="1" thickBot="1" x14ac:dyDescent="0.3">
      <c r="A42" s="23"/>
      <c r="B42" s="312"/>
      <c r="C42" s="313"/>
      <c r="D42" s="313"/>
      <c r="E42" s="313"/>
      <c r="F42" s="313"/>
      <c r="G42" s="313"/>
      <c r="H42" s="23"/>
      <c r="I42" s="347"/>
      <c r="J42" s="348"/>
      <c r="K42" s="348"/>
      <c r="L42" s="348"/>
      <c r="M42" s="348"/>
      <c r="N42" s="348"/>
      <c r="O42" s="347"/>
      <c r="P42" s="348"/>
      <c r="Q42" s="348"/>
      <c r="R42" s="348"/>
      <c r="S42" s="348"/>
      <c r="T42" s="348"/>
      <c r="U42" s="23"/>
      <c r="V42" s="318"/>
      <c r="W42" s="319"/>
      <c r="X42" s="319"/>
      <c r="Y42" s="23"/>
      <c r="Z42" s="23"/>
      <c r="AA42" s="23"/>
      <c r="AB42" s="23"/>
      <c r="AC42" s="312"/>
      <c r="AD42" s="320"/>
      <c r="AE42" s="320"/>
      <c r="AF42" s="320"/>
      <c r="AG42" s="320"/>
      <c r="AH42" s="320"/>
      <c r="AI42" s="320"/>
      <c r="AJ42" s="320"/>
      <c r="AK42" s="320"/>
      <c r="AL42" s="23"/>
      <c r="AM42" s="312"/>
      <c r="AN42" s="313"/>
      <c r="AO42" s="313"/>
      <c r="AP42" s="313"/>
      <c r="AQ42" s="313"/>
      <c r="AR42" s="313"/>
      <c r="AS42" s="23"/>
      <c r="AT42" s="318"/>
      <c r="AU42" s="319"/>
      <c r="AV42" s="319"/>
      <c r="AW42" s="23"/>
      <c r="AX42" s="318"/>
      <c r="AY42" s="319"/>
      <c r="AZ42" s="319"/>
      <c r="BA42" s="23"/>
      <c r="BB42" s="312"/>
      <c r="BC42" s="313"/>
      <c r="BD42" s="313"/>
      <c r="BE42" s="313"/>
      <c r="BF42" s="313"/>
      <c r="BG42" s="313"/>
      <c r="BI42" s="85"/>
      <c r="BJ42" s="86"/>
      <c r="BK42" s="93">
        <f>SUM(BK30:BK41)</f>
        <v>115871.45145022693</v>
      </c>
      <c r="BL42" s="86"/>
      <c r="BM42" s="86"/>
      <c r="BN42" s="93">
        <f>SUM(BN30:BN41)</f>
        <v>49655.301212727943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13"/>
      <c r="C43" s="313"/>
      <c r="D43" s="313"/>
      <c r="E43" s="313"/>
      <c r="F43" s="313"/>
      <c r="G43" s="313"/>
      <c r="H43" s="2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23"/>
      <c r="V43" s="319"/>
      <c r="W43" s="319"/>
      <c r="X43" s="319"/>
      <c r="Y43" s="23"/>
      <c r="Z43" s="23"/>
      <c r="AA43" s="23"/>
      <c r="AB43" s="23"/>
      <c r="AC43" s="320"/>
      <c r="AD43" s="320"/>
      <c r="AE43" s="320"/>
      <c r="AF43" s="320"/>
      <c r="AG43" s="320"/>
      <c r="AH43" s="320"/>
      <c r="AI43" s="320"/>
      <c r="AJ43" s="320"/>
      <c r="AK43" s="320"/>
      <c r="AL43" s="23"/>
      <c r="AM43" s="313"/>
      <c r="AN43" s="313"/>
      <c r="AO43" s="313"/>
      <c r="AP43" s="313"/>
      <c r="AQ43" s="313"/>
      <c r="AR43" s="313"/>
      <c r="AS43" s="23"/>
      <c r="AT43" s="319"/>
      <c r="AU43" s="319"/>
      <c r="AV43" s="319"/>
      <c r="AW43" s="23"/>
      <c r="AX43" s="319"/>
      <c r="AY43" s="319"/>
      <c r="AZ43" s="319"/>
      <c r="BA43" s="23"/>
      <c r="BB43" s="313"/>
      <c r="BC43" s="313"/>
      <c r="BD43" s="313"/>
      <c r="BE43" s="313"/>
      <c r="BF43" s="313"/>
      <c r="BG43" s="313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13"/>
      <c r="C44" s="313"/>
      <c r="D44" s="313"/>
      <c r="E44" s="313"/>
      <c r="F44" s="313"/>
      <c r="G44" s="313"/>
      <c r="H44" s="2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23"/>
      <c r="V44" s="319"/>
      <c r="W44" s="319"/>
      <c r="X44" s="319"/>
      <c r="Y44" s="23"/>
      <c r="Z44" s="23"/>
      <c r="AA44" s="23"/>
      <c r="AB44" s="23"/>
      <c r="AC44" s="320"/>
      <c r="AD44" s="320"/>
      <c r="AE44" s="320"/>
      <c r="AF44" s="320"/>
      <c r="AG44" s="320"/>
      <c r="AH44" s="320"/>
      <c r="AI44" s="320"/>
      <c r="AJ44" s="320"/>
      <c r="AK44" s="320"/>
      <c r="AL44" s="23"/>
      <c r="AM44" s="313"/>
      <c r="AN44" s="313"/>
      <c r="AO44" s="313"/>
      <c r="AP44" s="313"/>
      <c r="AQ44" s="313"/>
      <c r="AR44" s="313"/>
      <c r="AS44" s="23"/>
      <c r="AT44" s="319"/>
      <c r="AU44" s="319"/>
      <c r="AV44" s="319"/>
      <c r="AW44" s="23"/>
      <c r="AX44" s="319"/>
      <c r="AY44" s="319"/>
      <c r="AZ44" s="319"/>
      <c r="BA44" s="23"/>
      <c r="BB44" s="313"/>
      <c r="BC44" s="313"/>
      <c r="BD44" s="313"/>
      <c r="BE44" s="313"/>
      <c r="BF44" s="313"/>
      <c r="BG44" s="313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23"/>
      <c r="V45" s="319"/>
      <c r="W45" s="319"/>
      <c r="X45" s="319"/>
      <c r="Y45" s="23"/>
      <c r="Z45" s="23"/>
      <c r="AA45" s="23"/>
      <c r="AB45" s="23"/>
      <c r="AC45" s="321"/>
      <c r="AD45" s="322"/>
      <c r="AE45" s="322"/>
      <c r="AF45" s="322"/>
      <c r="AG45" s="322"/>
      <c r="AH45" s="322"/>
      <c r="AI45" s="322"/>
      <c r="AJ45" s="322"/>
      <c r="AK45" s="322"/>
      <c r="AL45" s="23"/>
      <c r="AM45" s="23"/>
      <c r="AN45" s="23"/>
      <c r="AO45" s="23"/>
      <c r="AP45" s="23"/>
      <c r="AQ45" s="23"/>
      <c r="AR45" s="23"/>
      <c r="AS45" s="23"/>
      <c r="AT45" s="319"/>
      <c r="AU45" s="319"/>
      <c r="AV45" s="319"/>
      <c r="AW45" s="23"/>
      <c r="AX45" s="319"/>
      <c r="AY45" s="319"/>
      <c r="AZ45" s="319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322"/>
      <c r="AD46" s="322"/>
      <c r="AE46" s="322"/>
      <c r="AF46" s="322"/>
      <c r="AG46" s="322"/>
      <c r="AH46" s="322"/>
      <c r="AI46" s="322"/>
      <c r="AJ46" s="322"/>
      <c r="AK46" s="3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322"/>
      <c r="AD47" s="322"/>
      <c r="AE47" s="322"/>
      <c r="AF47" s="322"/>
      <c r="AG47" s="322"/>
      <c r="AH47" s="322"/>
      <c r="AI47" s="322"/>
      <c r="AJ47" s="322"/>
      <c r="AK47" s="322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61" t="s">
        <v>118</v>
      </c>
      <c r="BJ47" s="362"/>
      <c r="BK47" s="362"/>
      <c r="BL47" s="362"/>
      <c r="BM47" s="362"/>
      <c r="BN47" s="362"/>
      <c r="BO47" s="362"/>
      <c r="BP47" s="362"/>
      <c r="BQ47" s="362"/>
      <c r="BR47" s="362"/>
      <c r="BS47" s="362"/>
      <c r="BT47" s="363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5"/>
      <c r="BK49" s="356"/>
      <c r="BL49" s="356"/>
      <c r="BM49" s="356"/>
      <c r="BN49" s="356"/>
      <c r="BO49" s="357"/>
      <c r="BP49" s="60"/>
      <c r="BQ49" s="364"/>
      <c r="BR49" s="364"/>
      <c r="BS49" s="364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58" t="s">
        <v>52</v>
      </c>
      <c r="BK50" s="359"/>
      <c r="BL50" s="359"/>
      <c r="BM50" s="359"/>
      <c r="BN50" s="359"/>
      <c r="BO50" s="360"/>
      <c r="BP50" s="60"/>
      <c r="BQ50" s="365"/>
      <c r="BR50" s="365"/>
      <c r="BS50" s="365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4118.7540861799371</v>
      </c>
      <c r="BL54" s="92">
        <f t="shared" ref="BL54:BL65" si="86">BJ54-BK54</f>
        <v>-99.69408617993804</v>
      </c>
      <c r="BM54" s="253">
        <v>3323.3180000000002</v>
      </c>
      <c r="BN54" s="21">
        <v>3388.7469409552659</v>
      </c>
      <c r="BO54" s="220">
        <f t="shared" ref="BO54:BO65" si="87">BM54-BN54</f>
        <v>-65.428940955265716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3642.3617467078689</v>
      </c>
      <c r="BL55" s="92">
        <f t="shared" si="86"/>
        <v>-74.221746707868533</v>
      </c>
      <c r="BM55" s="253">
        <v>2996.2914576344101</v>
      </c>
      <c r="BN55" s="21">
        <v>3117.7641288547811</v>
      </c>
      <c r="BO55" s="220">
        <f t="shared" si="87"/>
        <v>-121.47267122037101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3939.5674875513178</v>
      </c>
      <c r="BL56" s="92">
        <f t="shared" si="86"/>
        <v>18.432512448682246</v>
      </c>
      <c r="BM56" s="253">
        <v>3369.9969999999998</v>
      </c>
      <c r="BN56" s="21">
        <v>3501.0160308794229</v>
      </c>
      <c r="BO56" s="220">
        <f t="shared" si="87"/>
        <v>-131.0190308794231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3766.473485224024</v>
      </c>
      <c r="BL57" s="92">
        <f t="shared" si="86"/>
        <v>-79.483485224024207</v>
      </c>
      <c r="BM57" s="254">
        <v>3411.3465376344102</v>
      </c>
      <c r="BN57" s="21">
        <v>3294.3050677153319</v>
      </c>
      <c r="BO57" s="220">
        <f t="shared" si="87"/>
        <v>117.04146991907828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3894.0967169469891</v>
      </c>
      <c r="BL58" s="92">
        <f t="shared" si="86"/>
        <v>175.34328305301051</v>
      </c>
      <c r="BM58" s="254">
        <v>4970.3708010752698</v>
      </c>
      <c r="BN58" s="21">
        <v>3312.054112539744</v>
      </c>
      <c r="BO58" s="220">
        <f t="shared" si="87"/>
        <v>1658.3166885355258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3726.1142261563446</v>
      </c>
      <c r="BL59" s="92">
        <f t="shared" si="86"/>
        <v>-85.394226156343848</v>
      </c>
      <c r="BM59" s="270">
        <v>4421.1381332258097</v>
      </c>
      <c r="BN59" s="21">
        <v>3117.2717952511689</v>
      </c>
      <c r="BO59" s="220">
        <f t="shared" si="87"/>
        <v>1303.8663379746408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3765.6358256920125</v>
      </c>
      <c r="BL60" s="92">
        <f t="shared" si="86"/>
        <v>65.144174307987669</v>
      </c>
      <c r="BM60" s="254">
        <v>4697.0290000000005</v>
      </c>
      <c r="BN60" s="21">
        <v>3134.7603421422405</v>
      </c>
      <c r="BO60" s="220">
        <f t="shared" si="87"/>
        <v>1562.26865785776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3680.5665135097565</v>
      </c>
      <c r="BL61" s="92">
        <f t="shared" si="86"/>
        <v>-177.95651350975731</v>
      </c>
      <c r="BM61" s="254">
        <v>4532.442</v>
      </c>
      <c r="BN61" s="21">
        <v>3050.0730730978589</v>
      </c>
      <c r="BO61" s="220">
        <f t="shared" si="87"/>
        <v>1482.3689269021411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>
        <v>3217.1599999999994</v>
      </c>
      <c r="BK62" s="21">
        <v>4368.0313617794427</v>
      </c>
      <c r="BL62" s="92">
        <f t="shared" si="86"/>
        <v>-1150.8713617794433</v>
      </c>
      <c r="BM62" s="254">
        <v>4336.5099211828001</v>
      </c>
      <c r="BN62" s="21">
        <v>2870.310444033606</v>
      </c>
      <c r="BO62" s="220">
        <f t="shared" si="87"/>
        <v>1466.1994771491941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5888.3554945873857</v>
      </c>
      <c r="BL63" s="92">
        <f t="shared" si="86"/>
        <v>-5888.3554945873857</v>
      </c>
      <c r="BM63" s="254"/>
      <c r="BN63" s="21">
        <v>2887.2224227667548</v>
      </c>
      <c r="BO63" s="220">
        <f t="shared" si="87"/>
        <v>-2887.2224227667548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6036.2766852884833</v>
      </c>
      <c r="BL64" s="92">
        <f t="shared" si="86"/>
        <v>-6036.2766852884833</v>
      </c>
      <c r="BM64" s="254"/>
      <c r="BN64" s="21">
        <v>2719.5632108768796</v>
      </c>
      <c r="BO64" s="220">
        <f t="shared" si="87"/>
        <v>-2719.5632108768796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5948.8413541025557</v>
      </c>
      <c r="BL65" s="92">
        <f t="shared" si="86"/>
        <v>-5948.8413541025557</v>
      </c>
      <c r="BM65" s="254"/>
      <c r="BN65" s="21">
        <v>2736.437698293495</v>
      </c>
      <c r="BO65" s="220">
        <f t="shared" si="87"/>
        <v>-2736.437698293495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52775.074983726117</v>
      </c>
      <c r="BL66" s="86"/>
      <c r="BM66" s="86"/>
      <c r="BN66" s="91">
        <f>SUM(BN54:BN65)</f>
        <v>37129.525267406541</v>
      </c>
      <c r="BO66" s="221"/>
      <c r="BP66" s="86"/>
      <c r="BQ66" s="100"/>
      <c r="BR66" s="101"/>
      <c r="BS66" s="100"/>
      <c r="BT66" s="88"/>
    </row>
  </sheetData>
  <mergeCells count="92">
    <mergeCell ref="AX5:AZ5"/>
    <mergeCell ref="Z5:AB5"/>
    <mergeCell ref="AX4:AZ4"/>
    <mergeCell ref="Z4:AB4"/>
    <mergeCell ref="BB5:BG5"/>
    <mergeCell ref="AT5:AV5"/>
    <mergeCell ref="AC5:AK5"/>
    <mergeCell ref="AT4:AV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I42:N45"/>
    <mergeCell ref="I4:T4"/>
    <mergeCell ref="I5:T5"/>
    <mergeCell ref="I6:T6"/>
    <mergeCell ref="I7:T7"/>
    <mergeCell ref="O8:T8"/>
    <mergeCell ref="O42:T45"/>
    <mergeCell ref="I8:N8"/>
    <mergeCell ref="AT7:AV7"/>
    <mergeCell ref="B5:G5"/>
    <mergeCell ref="AM6:AR6"/>
    <mergeCell ref="AC6:AK6"/>
    <mergeCell ref="AT6:AV6"/>
    <mergeCell ref="B6:G6"/>
    <mergeCell ref="V6:X6"/>
    <mergeCell ref="Z6:AB6"/>
    <mergeCell ref="A4:G4"/>
    <mergeCell ref="AM4:AR4"/>
    <mergeCell ref="AM5:AR5"/>
    <mergeCell ref="AC4:AK4"/>
    <mergeCell ref="V4:X4"/>
    <mergeCell ref="V5:X5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Octubre 2021</v>
      </c>
      <c r="E1" s="239"/>
      <c r="F1" s="239"/>
      <c r="G1" s="426" t="s">
        <v>88</v>
      </c>
      <c r="H1" s="427"/>
      <c r="I1" s="427"/>
      <c r="J1" s="427"/>
      <c r="K1" s="427"/>
      <c r="L1" s="18" t="s">
        <v>54</v>
      </c>
      <c r="N1" s="165"/>
      <c r="O1" s="166"/>
      <c r="P1" s="166"/>
      <c r="Q1" s="167" t="str">
        <f>D1</f>
        <v>Octubre 2021</v>
      </c>
      <c r="R1" s="166"/>
      <c r="S1" s="428" t="s">
        <v>89</v>
      </c>
      <c r="T1" s="429"/>
      <c r="U1" s="429"/>
      <c r="V1" s="429"/>
      <c r="W1" s="429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595.30999999999995</v>
      </c>
      <c r="C3" s="126" t="s">
        <v>65</v>
      </c>
      <c r="D3" s="126">
        <f>Prodiarias!V11</f>
        <v>159.80000000000001</v>
      </c>
      <c r="E3" s="126">
        <f>Prodiarias!AC11</f>
        <v>304.39</v>
      </c>
      <c r="F3" s="126">
        <f>Prodiarias!AM11</f>
        <v>135.19</v>
      </c>
      <c r="G3" s="126">
        <f>Prodiarias!AT11</f>
        <v>775.78311337255525</v>
      </c>
      <c r="H3" s="126">
        <f>Prodiarias!AX11</f>
        <v>365.13118142789</v>
      </c>
      <c r="I3" s="126">
        <f>Prodiarias!BB11</f>
        <v>10.096994752742885</v>
      </c>
      <c r="J3" s="126">
        <f>SUM(B3:I3)</f>
        <v>2345.7012895531884</v>
      </c>
      <c r="K3" s="242">
        <f>J3*6.28</f>
        <v>14731.004098394023</v>
      </c>
      <c r="N3" s="125">
        <v>1</v>
      </c>
      <c r="O3" s="126">
        <f>B3*0.8</f>
        <v>476.24799999999999</v>
      </c>
      <c r="P3" s="126" t="s">
        <v>65</v>
      </c>
      <c r="Q3" s="126">
        <f t="shared" ref="Q3:Q33" si="0">D3</f>
        <v>159.80000000000001</v>
      </c>
      <c r="R3" s="126">
        <f t="shared" ref="R3:R33" si="1">E3*0.8</f>
        <v>243.512</v>
      </c>
      <c r="S3" s="126">
        <f t="shared" ref="S3:S33" si="2">F3*0.8</f>
        <v>108.152</v>
      </c>
      <c r="T3" s="126">
        <f t="shared" ref="T3:T33" si="3">G3</f>
        <v>775.78311337255525</v>
      </c>
      <c r="U3" s="126">
        <f t="shared" ref="U3:U33" si="4">H3</f>
        <v>365.13118142789</v>
      </c>
      <c r="V3" s="127">
        <f t="shared" ref="V3:V33" si="5">I3*0.35</f>
        <v>3.5339481634600096</v>
      </c>
      <c r="W3" s="128">
        <f t="shared" ref="W3:W33" si="6">SUM(O3:V3)</f>
        <v>2132.1602429639056</v>
      </c>
      <c r="X3" s="138">
        <f>W3*6.28</f>
        <v>13389.966325813328</v>
      </c>
    </row>
    <row r="4" spans="1:24" ht="14.15" customHeight="1" x14ac:dyDescent="0.2">
      <c r="A4" s="135">
        <v>2</v>
      </c>
      <c r="B4" s="126">
        <f>Prodiarias!B12</f>
        <v>601.09</v>
      </c>
      <c r="C4" s="126" t="s">
        <v>65</v>
      </c>
      <c r="D4" s="126">
        <f>Prodiarias!V12</f>
        <v>160.5</v>
      </c>
      <c r="E4" s="126">
        <f>Prodiarias!AC12</f>
        <v>306.95999999999998</v>
      </c>
      <c r="F4" s="126">
        <f>Prodiarias!AM12</f>
        <v>130.99</v>
      </c>
      <c r="G4" s="126">
        <f>Prodiarias!AT12</f>
        <v>763.16425504849758</v>
      </c>
      <c r="H4" s="126">
        <f>Prodiarias!AX12</f>
        <v>365.28859914135796</v>
      </c>
      <c r="I4" s="126">
        <f>Prodiarias!BB12</f>
        <v>9.8902846239465738</v>
      </c>
      <c r="J4" s="126">
        <f t="shared" ref="J4" si="7">SUM(B4:I4)</f>
        <v>2337.8831388138019</v>
      </c>
      <c r="K4" s="242">
        <f t="shared" ref="K4" si="8">J4*6.28</f>
        <v>14681.906111750677</v>
      </c>
      <c r="N4" s="125">
        <v>2</v>
      </c>
      <c r="O4" s="126">
        <f t="shared" ref="O4:O32" si="9">B4*0.8</f>
        <v>480.87200000000007</v>
      </c>
      <c r="P4" s="126" t="s">
        <v>65</v>
      </c>
      <c r="Q4" s="126">
        <f t="shared" si="0"/>
        <v>160.5</v>
      </c>
      <c r="R4" s="126">
        <f t="shared" si="1"/>
        <v>245.56799999999998</v>
      </c>
      <c r="S4" s="126">
        <f t="shared" si="2"/>
        <v>104.79200000000002</v>
      </c>
      <c r="T4" s="126">
        <f t="shared" si="3"/>
        <v>763.16425504849758</v>
      </c>
      <c r="U4" s="126">
        <f t="shared" si="4"/>
        <v>365.28859914135796</v>
      </c>
      <c r="V4" s="127">
        <f t="shared" si="5"/>
        <v>3.4615996183813005</v>
      </c>
      <c r="W4" s="128">
        <f t="shared" si="6"/>
        <v>2123.6464538082364</v>
      </c>
      <c r="X4" s="138">
        <f t="shared" ref="X4:X32" si="10">W4*6.28</f>
        <v>13336.499729915726</v>
      </c>
    </row>
    <row r="5" spans="1:24" ht="14.15" customHeight="1" x14ac:dyDescent="0.2">
      <c r="A5" s="135">
        <v>3</v>
      </c>
      <c r="B5" s="126">
        <f>Prodiarias!B13</f>
        <v>584.27</v>
      </c>
      <c r="C5" s="126" t="s">
        <v>65</v>
      </c>
      <c r="D5" s="126">
        <f>Prodiarias!V13</f>
        <v>165.9</v>
      </c>
      <c r="E5" s="126">
        <f>Prodiarias!AC13</f>
        <v>304.14</v>
      </c>
      <c r="F5" s="126">
        <f>Prodiarias!AM13</f>
        <v>124.97</v>
      </c>
      <c r="G5" s="126">
        <f>Prodiarias!AT13</f>
        <v>772.72539354428375</v>
      </c>
      <c r="H5" s="126">
        <f>Prodiarias!AX13</f>
        <v>354.66528859914132</v>
      </c>
      <c r="I5" s="126">
        <f>Prodiarias!BB13</f>
        <v>9.6040705994593729</v>
      </c>
      <c r="J5" s="126">
        <f t="shared" ref="J5:J33" si="11">SUM(B5:I5)</f>
        <v>2316.2747527428842</v>
      </c>
      <c r="K5" s="242">
        <f t="shared" ref="K5:K33" si="12">J5*6.28</f>
        <v>14546.205447225313</v>
      </c>
      <c r="N5" s="125">
        <v>3</v>
      </c>
      <c r="O5" s="126">
        <f t="shared" si="9"/>
        <v>467.416</v>
      </c>
      <c r="P5" s="126" t="s">
        <v>65</v>
      </c>
      <c r="Q5" s="126">
        <f t="shared" si="0"/>
        <v>165.9</v>
      </c>
      <c r="R5" s="126">
        <f t="shared" si="1"/>
        <v>243.31200000000001</v>
      </c>
      <c r="S5" s="126">
        <f t="shared" si="2"/>
        <v>99.975999999999999</v>
      </c>
      <c r="T5" s="126">
        <f t="shared" si="3"/>
        <v>772.72539354428375</v>
      </c>
      <c r="U5" s="126">
        <f t="shared" si="4"/>
        <v>354.66528859914132</v>
      </c>
      <c r="V5" s="127">
        <f t="shared" si="5"/>
        <v>3.3614247098107803</v>
      </c>
      <c r="W5" s="128">
        <f t="shared" si="6"/>
        <v>2107.3561068532358</v>
      </c>
      <c r="X5" s="138">
        <f t="shared" si="10"/>
        <v>13234.196351038321</v>
      </c>
    </row>
    <row r="6" spans="1:24" ht="14.15" customHeight="1" x14ac:dyDescent="0.2">
      <c r="A6" s="135">
        <v>4</v>
      </c>
      <c r="B6" s="126">
        <f>Prodiarias!B14</f>
        <v>0</v>
      </c>
      <c r="C6" s="126" t="s">
        <v>65</v>
      </c>
      <c r="D6" s="126">
        <f>Prodiarias!V14</f>
        <v>0</v>
      </c>
      <c r="E6" s="126">
        <f>Prodiarias!AC14</f>
        <v>0</v>
      </c>
      <c r="F6" s="126">
        <f>Prodiarias!AM14</f>
        <v>0</v>
      </c>
      <c r="G6" s="126">
        <f>Prodiarias!AT14</f>
        <v>0</v>
      </c>
      <c r="H6" s="126">
        <f>Prodiarias!AX14</f>
        <v>0</v>
      </c>
      <c r="I6" s="126">
        <f>Prodiarias!BB14</f>
        <v>0</v>
      </c>
      <c r="J6" s="126">
        <f t="shared" si="11"/>
        <v>0</v>
      </c>
      <c r="K6" s="242">
        <f t="shared" si="12"/>
        <v>0</v>
      </c>
      <c r="N6" s="125">
        <v>4</v>
      </c>
      <c r="O6" s="126">
        <f t="shared" si="9"/>
        <v>0</v>
      </c>
      <c r="P6" s="126" t="s">
        <v>65</v>
      </c>
      <c r="Q6" s="126">
        <f t="shared" si="0"/>
        <v>0</v>
      </c>
      <c r="R6" s="126">
        <f t="shared" si="1"/>
        <v>0</v>
      </c>
      <c r="S6" s="126">
        <f t="shared" si="2"/>
        <v>0</v>
      </c>
      <c r="T6" s="126">
        <f t="shared" si="3"/>
        <v>0</v>
      </c>
      <c r="U6" s="126">
        <f t="shared" si="4"/>
        <v>0</v>
      </c>
      <c r="V6" s="127">
        <f t="shared" si="5"/>
        <v>0</v>
      </c>
      <c r="W6" s="128">
        <f t="shared" si="6"/>
        <v>0</v>
      </c>
      <c r="X6" s="138">
        <f t="shared" si="10"/>
        <v>0</v>
      </c>
    </row>
    <row r="7" spans="1:24" ht="14.15" customHeight="1" x14ac:dyDescent="0.2">
      <c r="A7" s="135">
        <v>5</v>
      </c>
      <c r="B7" s="126">
        <f>Prodiarias!B15</f>
        <v>0</v>
      </c>
      <c r="C7" s="126" t="s">
        <v>65</v>
      </c>
      <c r="D7" s="126">
        <f>Prodiarias!V15</f>
        <v>0</v>
      </c>
      <c r="E7" s="126">
        <f>Prodiarias!AC15</f>
        <v>0</v>
      </c>
      <c r="F7" s="126">
        <f>Prodiarias!AM15</f>
        <v>0</v>
      </c>
      <c r="G7" s="126">
        <f>Prodiarias!AT15</f>
        <v>0</v>
      </c>
      <c r="H7" s="126">
        <f>Prodiarias!AX15</f>
        <v>0</v>
      </c>
      <c r="I7" s="126">
        <f>Prodiarias!BB15</f>
        <v>0</v>
      </c>
      <c r="J7" s="126">
        <f t="shared" si="11"/>
        <v>0</v>
      </c>
      <c r="K7" s="242">
        <f t="shared" si="12"/>
        <v>0</v>
      </c>
      <c r="N7" s="125">
        <v>5</v>
      </c>
      <c r="O7" s="126">
        <f t="shared" si="9"/>
        <v>0</v>
      </c>
      <c r="P7" s="126" t="s">
        <v>65</v>
      </c>
      <c r="Q7" s="126">
        <f t="shared" si="0"/>
        <v>0</v>
      </c>
      <c r="R7" s="126">
        <f t="shared" si="1"/>
        <v>0</v>
      </c>
      <c r="S7" s="126">
        <f t="shared" si="2"/>
        <v>0</v>
      </c>
      <c r="T7" s="126">
        <f t="shared" si="3"/>
        <v>0</v>
      </c>
      <c r="U7" s="126">
        <f t="shared" si="4"/>
        <v>0</v>
      </c>
      <c r="V7" s="127">
        <f t="shared" si="5"/>
        <v>0</v>
      </c>
      <c r="W7" s="128">
        <f t="shared" si="6"/>
        <v>0</v>
      </c>
      <c r="X7" s="138">
        <f t="shared" si="10"/>
        <v>0</v>
      </c>
    </row>
    <row r="8" spans="1:24" ht="14.15" customHeight="1" x14ac:dyDescent="0.2">
      <c r="A8" s="135">
        <v>6</v>
      </c>
      <c r="B8" s="126">
        <f>Prodiarias!B16</f>
        <v>0</v>
      </c>
      <c r="C8" s="126" t="s">
        <v>65</v>
      </c>
      <c r="D8" s="126">
        <f>Prodiarias!V16</f>
        <v>0</v>
      </c>
      <c r="E8" s="126">
        <f>Prodiarias!AC16</f>
        <v>0</v>
      </c>
      <c r="F8" s="126">
        <f>Prodiarias!AM16</f>
        <v>0</v>
      </c>
      <c r="G8" s="126">
        <f>Prodiarias!AT16</f>
        <v>0</v>
      </c>
      <c r="H8" s="126">
        <f>Prodiarias!AX16</f>
        <v>0</v>
      </c>
      <c r="I8" s="126">
        <f>Prodiarias!BB16</f>
        <v>0</v>
      </c>
      <c r="J8" s="126">
        <f t="shared" si="11"/>
        <v>0</v>
      </c>
      <c r="K8" s="242">
        <f t="shared" si="12"/>
        <v>0</v>
      </c>
      <c r="N8" s="125">
        <v>6</v>
      </c>
      <c r="O8" s="126">
        <f t="shared" si="9"/>
        <v>0</v>
      </c>
      <c r="P8" s="126" t="s">
        <v>65</v>
      </c>
      <c r="Q8" s="126">
        <f t="shared" si="0"/>
        <v>0</v>
      </c>
      <c r="R8" s="126">
        <f t="shared" si="1"/>
        <v>0</v>
      </c>
      <c r="S8" s="126">
        <f t="shared" si="2"/>
        <v>0</v>
      </c>
      <c r="T8" s="126">
        <f t="shared" si="3"/>
        <v>0</v>
      </c>
      <c r="U8" s="126">
        <f t="shared" si="4"/>
        <v>0</v>
      </c>
      <c r="V8" s="127">
        <f t="shared" si="5"/>
        <v>0</v>
      </c>
      <c r="W8" s="128">
        <f t="shared" si="6"/>
        <v>0</v>
      </c>
      <c r="X8" s="138">
        <f t="shared" si="10"/>
        <v>0</v>
      </c>
    </row>
    <row r="9" spans="1:24" ht="14.15" customHeight="1" x14ac:dyDescent="0.2">
      <c r="A9" s="135">
        <v>7</v>
      </c>
      <c r="B9" s="126">
        <f>Prodiarias!B17</f>
        <v>0</v>
      </c>
      <c r="C9" s="126" t="s">
        <v>65</v>
      </c>
      <c r="D9" s="126">
        <f>Prodiarias!V17</f>
        <v>0</v>
      </c>
      <c r="E9" s="126">
        <f>Prodiarias!AC17</f>
        <v>0</v>
      </c>
      <c r="F9" s="126">
        <f>Prodiarias!AM17</f>
        <v>0</v>
      </c>
      <c r="G9" s="126">
        <f>Prodiarias!AT17</f>
        <v>0</v>
      </c>
      <c r="H9" s="126">
        <f>Prodiarias!AX17</f>
        <v>0</v>
      </c>
      <c r="I9" s="126">
        <f>Prodiarias!BB17</f>
        <v>0</v>
      </c>
      <c r="J9" s="126">
        <f t="shared" si="11"/>
        <v>0</v>
      </c>
      <c r="K9" s="242">
        <f t="shared" si="12"/>
        <v>0</v>
      </c>
      <c r="N9" s="125">
        <v>7</v>
      </c>
      <c r="O9" s="126">
        <f t="shared" si="9"/>
        <v>0</v>
      </c>
      <c r="P9" s="126" t="s">
        <v>65</v>
      </c>
      <c r="Q9" s="126">
        <f t="shared" si="0"/>
        <v>0</v>
      </c>
      <c r="R9" s="126">
        <f t="shared" si="1"/>
        <v>0</v>
      </c>
      <c r="S9" s="126">
        <f t="shared" si="2"/>
        <v>0</v>
      </c>
      <c r="T9" s="126">
        <f t="shared" si="3"/>
        <v>0</v>
      </c>
      <c r="U9" s="126">
        <f t="shared" si="4"/>
        <v>0</v>
      </c>
      <c r="V9" s="127">
        <f t="shared" si="5"/>
        <v>0</v>
      </c>
      <c r="W9" s="128">
        <f t="shared" si="6"/>
        <v>0</v>
      </c>
      <c r="X9" s="138">
        <f t="shared" si="10"/>
        <v>0</v>
      </c>
    </row>
    <row r="10" spans="1:24" ht="14.15" customHeight="1" x14ac:dyDescent="0.2">
      <c r="A10" s="135">
        <v>8</v>
      </c>
      <c r="B10" s="126">
        <f>Prodiarias!B18</f>
        <v>0</v>
      </c>
      <c r="C10" s="126" t="s">
        <v>65</v>
      </c>
      <c r="D10" s="126">
        <f>Prodiarias!V18</f>
        <v>0</v>
      </c>
      <c r="E10" s="126">
        <f>Prodiarias!AC18</f>
        <v>0</v>
      </c>
      <c r="F10" s="126">
        <f>Prodiarias!AM18</f>
        <v>0</v>
      </c>
      <c r="G10" s="126">
        <f>Prodiarias!AT18</f>
        <v>0</v>
      </c>
      <c r="H10" s="126">
        <f>Prodiarias!AX18</f>
        <v>0</v>
      </c>
      <c r="I10" s="126">
        <f>Prodiarias!BB18</f>
        <v>0</v>
      </c>
      <c r="J10" s="126">
        <f t="shared" si="11"/>
        <v>0</v>
      </c>
      <c r="K10" s="242">
        <f t="shared" si="12"/>
        <v>0</v>
      </c>
      <c r="N10" s="125">
        <v>8</v>
      </c>
      <c r="O10" s="126">
        <f t="shared" si="9"/>
        <v>0</v>
      </c>
      <c r="P10" s="126" t="s">
        <v>65</v>
      </c>
      <c r="Q10" s="126">
        <f t="shared" si="0"/>
        <v>0</v>
      </c>
      <c r="R10" s="126">
        <f t="shared" si="1"/>
        <v>0</v>
      </c>
      <c r="S10" s="126">
        <f t="shared" si="2"/>
        <v>0</v>
      </c>
      <c r="T10" s="126">
        <f t="shared" si="3"/>
        <v>0</v>
      </c>
      <c r="U10" s="126">
        <f t="shared" si="4"/>
        <v>0</v>
      </c>
      <c r="V10" s="127">
        <f t="shared" si="5"/>
        <v>0</v>
      </c>
      <c r="W10" s="128">
        <f t="shared" si="6"/>
        <v>0</v>
      </c>
      <c r="X10" s="138">
        <f t="shared" si="10"/>
        <v>0</v>
      </c>
    </row>
    <row r="11" spans="1:24" ht="14.15" customHeight="1" x14ac:dyDescent="0.2">
      <c r="A11" s="135">
        <v>9</v>
      </c>
      <c r="B11" s="126">
        <f>Prodiarias!B19</f>
        <v>0</v>
      </c>
      <c r="C11" s="126" t="s">
        <v>65</v>
      </c>
      <c r="D11" s="126">
        <f>Prodiarias!V19</f>
        <v>0</v>
      </c>
      <c r="E11" s="126">
        <f>Prodiarias!AC19</f>
        <v>0</v>
      </c>
      <c r="F11" s="126">
        <f>Prodiarias!AM19</f>
        <v>0</v>
      </c>
      <c r="G11" s="126">
        <f>Prodiarias!AT19</f>
        <v>0</v>
      </c>
      <c r="H11" s="126">
        <f>Prodiarias!AX19</f>
        <v>0</v>
      </c>
      <c r="I11" s="126">
        <f>Prodiarias!BB19</f>
        <v>0</v>
      </c>
      <c r="J11" s="126">
        <f t="shared" si="11"/>
        <v>0</v>
      </c>
      <c r="K11" s="242">
        <f t="shared" si="12"/>
        <v>0</v>
      </c>
      <c r="N11" s="125">
        <v>9</v>
      </c>
      <c r="O11" s="126">
        <f t="shared" si="9"/>
        <v>0</v>
      </c>
      <c r="P11" s="126" t="s">
        <v>65</v>
      </c>
      <c r="Q11" s="126">
        <f t="shared" si="0"/>
        <v>0</v>
      </c>
      <c r="R11" s="126">
        <f t="shared" si="1"/>
        <v>0</v>
      </c>
      <c r="S11" s="126">
        <f t="shared" si="2"/>
        <v>0</v>
      </c>
      <c r="T11" s="126">
        <f t="shared" si="3"/>
        <v>0</v>
      </c>
      <c r="U11" s="126">
        <f t="shared" si="4"/>
        <v>0</v>
      </c>
      <c r="V11" s="127">
        <f t="shared" si="5"/>
        <v>0</v>
      </c>
      <c r="W11" s="128">
        <f t="shared" si="6"/>
        <v>0</v>
      </c>
      <c r="X11" s="138">
        <f t="shared" si="10"/>
        <v>0</v>
      </c>
    </row>
    <row r="12" spans="1:24" ht="14.15" customHeight="1" x14ac:dyDescent="0.2">
      <c r="A12" s="135">
        <v>10</v>
      </c>
      <c r="B12" s="126">
        <f>Prodiarias!B20</f>
        <v>0</v>
      </c>
      <c r="C12" s="126" t="s">
        <v>65</v>
      </c>
      <c r="D12" s="126">
        <f>Prodiarias!V20</f>
        <v>0</v>
      </c>
      <c r="E12" s="126">
        <f>Prodiarias!AC20</f>
        <v>0</v>
      </c>
      <c r="F12" s="126">
        <f>Prodiarias!AM20</f>
        <v>0</v>
      </c>
      <c r="G12" s="126">
        <f>Prodiarias!AT20</f>
        <v>0</v>
      </c>
      <c r="H12" s="126">
        <f>Prodiarias!AX20</f>
        <v>0</v>
      </c>
      <c r="I12" s="126">
        <f>Prodiarias!BB20</f>
        <v>0</v>
      </c>
      <c r="J12" s="126">
        <f t="shared" si="11"/>
        <v>0</v>
      </c>
      <c r="K12" s="242">
        <f t="shared" si="12"/>
        <v>0</v>
      </c>
      <c r="N12" s="125">
        <v>10</v>
      </c>
      <c r="O12" s="126">
        <f t="shared" si="9"/>
        <v>0</v>
      </c>
      <c r="P12" s="126" t="s">
        <v>65</v>
      </c>
      <c r="Q12" s="126">
        <f t="shared" si="0"/>
        <v>0</v>
      </c>
      <c r="R12" s="126">
        <f t="shared" si="1"/>
        <v>0</v>
      </c>
      <c r="S12" s="126">
        <f t="shared" si="2"/>
        <v>0</v>
      </c>
      <c r="T12" s="126">
        <f t="shared" si="3"/>
        <v>0</v>
      </c>
      <c r="U12" s="126">
        <f t="shared" si="4"/>
        <v>0</v>
      </c>
      <c r="V12" s="127">
        <f t="shared" si="5"/>
        <v>0</v>
      </c>
      <c r="W12" s="128">
        <f t="shared" si="6"/>
        <v>0</v>
      </c>
      <c r="X12" s="138">
        <f t="shared" si="10"/>
        <v>0</v>
      </c>
    </row>
    <row r="13" spans="1:24" ht="14.15" customHeight="1" x14ac:dyDescent="0.2">
      <c r="A13" s="135">
        <v>11</v>
      </c>
      <c r="B13" s="126">
        <f>Prodiarias!B21</f>
        <v>0</v>
      </c>
      <c r="C13" s="126" t="s">
        <v>65</v>
      </c>
      <c r="D13" s="126">
        <f>Prodiarias!V21</f>
        <v>0</v>
      </c>
      <c r="E13" s="126">
        <f>Prodiarias!AC21</f>
        <v>0</v>
      </c>
      <c r="F13" s="126">
        <f>Prodiarias!AM21</f>
        <v>0</v>
      </c>
      <c r="G13" s="126">
        <f>Prodiarias!AT21</f>
        <v>0</v>
      </c>
      <c r="H13" s="126">
        <f>Prodiarias!AX21</f>
        <v>0</v>
      </c>
      <c r="I13" s="126">
        <f>Prodiarias!BB21</f>
        <v>0</v>
      </c>
      <c r="J13" s="126">
        <f t="shared" si="11"/>
        <v>0</v>
      </c>
      <c r="K13" s="242">
        <f t="shared" si="12"/>
        <v>0</v>
      </c>
      <c r="N13" s="125">
        <v>11</v>
      </c>
      <c r="O13" s="126">
        <f t="shared" si="9"/>
        <v>0</v>
      </c>
      <c r="P13" s="126" t="s">
        <v>65</v>
      </c>
      <c r="Q13" s="126">
        <f t="shared" si="0"/>
        <v>0</v>
      </c>
      <c r="R13" s="126">
        <f t="shared" si="1"/>
        <v>0</v>
      </c>
      <c r="S13" s="126">
        <f t="shared" si="2"/>
        <v>0</v>
      </c>
      <c r="T13" s="126">
        <f t="shared" si="3"/>
        <v>0</v>
      </c>
      <c r="U13" s="126">
        <f t="shared" si="4"/>
        <v>0</v>
      </c>
      <c r="V13" s="127">
        <f t="shared" si="5"/>
        <v>0</v>
      </c>
      <c r="W13" s="128">
        <f t="shared" si="6"/>
        <v>0</v>
      </c>
      <c r="X13" s="138">
        <f t="shared" si="10"/>
        <v>0</v>
      </c>
    </row>
    <row r="14" spans="1:24" ht="14.15" customHeight="1" x14ac:dyDescent="0.2">
      <c r="A14" s="135">
        <v>12</v>
      </c>
      <c r="B14" s="126">
        <f>Prodiarias!B22</f>
        <v>0</v>
      </c>
      <c r="C14" s="126" t="s">
        <v>65</v>
      </c>
      <c r="D14" s="126">
        <f>Prodiarias!V22</f>
        <v>0</v>
      </c>
      <c r="E14" s="126">
        <f>Prodiarias!AC22</f>
        <v>0</v>
      </c>
      <c r="F14" s="126">
        <f>Prodiarias!AM22</f>
        <v>0</v>
      </c>
      <c r="G14" s="126">
        <f>Prodiarias!AT22</f>
        <v>0</v>
      </c>
      <c r="H14" s="126">
        <f>Prodiarias!AX22</f>
        <v>0</v>
      </c>
      <c r="I14" s="126">
        <f>Prodiarias!BB22</f>
        <v>0</v>
      </c>
      <c r="J14" s="126">
        <f t="shared" si="11"/>
        <v>0</v>
      </c>
      <c r="K14" s="242">
        <f t="shared" si="12"/>
        <v>0</v>
      </c>
      <c r="N14" s="125">
        <v>12</v>
      </c>
      <c r="O14" s="126">
        <f t="shared" si="9"/>
        <v>0</v>
      </c>
      <c r="P14" s="126" t="s">
        <v>65</v>
      </c>
      <c r="Q14" s="126">
        <f t="shared" si="0"/>
        <v>0</v>
      </c>
      <c r="R14" s="126">
        <f t="shared" si="1"/>
        <v>0</v>
      </c>
      <c r="S14" s="126">
        <f t="shared" si="2"/>
        <v>0</v>
      </c>
      <c r="T14" s="126">
        <f t="shared" si="3"/>
        <v>0</v>
      </c>
      <c r="U14" s="126">
        <f t="shared" si="4"/>
        <v>0</v>
      </c>
      <c r="V14" s="127">
        <f t="shared" si="5"/>
        <v>0</v>
      </c>
      <c r="W14" s="128">
        <f t="shared" si="6"/>
        <v>0</v>
      </c>
      <c r="X14" s="138">
        <f t="shared" si="10"/>
        <v>0</v>
      </c>
    </row>
    <row r="15" spans="1:24" ht="14.15" customHeight="1" x14ac:dyDescent="0.2">
      <c r="A15" s="135">
        <v>13</v>
      </c>
      <c r="B15" s="126">
        <f>Prodiarias!B23</f>
        <v>0</v>
      </c>
      <c r="C15" s="126" t="s">
        <v>65</v>
      </c>
      <c r="D15" s="126">
        <f>Prodiarias!V23</f>
        <v>0</v>
      </c>
      <c r="E15" s="126">
        <f>Prodiarias!AC23</f>
        <v>0</v>
      </c>
      <c r="F15" s="126">
        <f>Prodiarias!AM23</f>
        <v>0</v>
      </c>
      <c r="G15" s="126">
        <f>Prodiarias!AT23</f>
        <v>0</v>
      </c>
      <c r="H15" s="126">
        <f>Prodiarias!AX23</f>
        <v>0</v>
      </c>
      <c r="I15" s="126">
        <f>Prodiarias!BB23</f>
        <v>0</v>
      </c>
      <c r="J15" s="126">
        <f t="shared" si="11"/>
        <v>0</v>
      </c>
      <c r="K15" s="242">
        <f t="shared" si="12"/>
        <v>0</v>
      </c>
      <c r="N15" s="125">
        <v>13</v>
      </c>
      <c r="O15" s="126">
        <f t="shared" si="9"/>
        <v>0</v>
      </c>
      <c r="P15" s="126" t="s">
        <v>65</v>
      </c>
      <c r="Q15" s="126">
        <f t="shared" si="0"/>
        <v>0</v>
      </c>
      <c r="R15" s="126">
        <f t="shared" si="1"/>
        <v>0</v>
      </c>
      <c r="S15" s="126">
        <f t="shared" si="2"/>
        <v>0</v>
      </c>
      <c r="T15" s="126">
        <f t="shared" si="3"/>
        <v>0</v>
      </c>
      <c r="U15" s="126">
        <f t="shared" si="4"/>
        <v>0</v>
      </c>
      <c r="V15" s="127">
        <f t="shared" si="5"/>
        <v>0</v>
      </c>
      <c r="W15" s="128">
        <f t="shared" si="6"/>
        <v>0</v>
      </c>
      <c r="X15" s="138">
        <f t="shared" si="10"/>
        <v>0</v>
      </c>
    </row>
    <row r="16" spans="1:24" ht="14.15" customHeight="1" x14ac:dyDescent="0.2">
      <c r="A16" s="135">
        <v>14</v>
      </c>
      <c r="B16" s="126">
        <f>Prodiarias!B24</f>
        <v>0</v>
      </c>
      <c r="C16" s="126" t="s">
        <v>65</v>
      </c>
      <c r="D16" s="126">
        <f>Prodiarias!V24</f>
        <v>0</v>
      </c>
      <c r="E16" s="126">
        <f>Prodiarias!AC24</f>
        <v>0</v>
      </c>
      <c r="F16" s="126">
        <f>Prodiarias!AM24</f>
        <v>0</v>
      </c>
      <c r="G16" s="126">
        <f>Prodiarias!AT24</f>
        <v>0</v>
      </c>
      <c r="H16" s="126">
        <f>Prodiarias!AX24</f>
        <v>0</v>
      </c>
      <c r="I16" s="126">
        <f>Prodiarias!BB24</f>
        <v>0</v>
      </c>
      <c r="J16" s="126">
        <f t="shared" si="11"/>
        <v>0</v>
      </c>
      <c r="K16" s="242">
        <f t="shared" si="12"/>
        <v>0</v>
      </c>
      <c r="N16" s="125">
        <v>14</v>
      </c>
      <c r="O16" s="126">
        <f t="shared" si="9"/>
        <v>0</v>
      </c>
      <c r="P16" s="126" t="s">
        <v>65</v>
      </c>
      <c r="Q16" s="126">
        <f t="shared" si="0"/>
        <v>0</v>
      </c>
      <c r="R16" s="126">
        <f t="shared" si="1"/>
        <v>0</v>
      </c>
      <c r="S16" s="126">
        <f t="shared" si="2"/>
        <v>0</v>
      </c>
      <c r="T16" s="126">
        <f t="shared" si="3"/>
        <v>0</v>
      </c>
      <c r="U16" s="126">
        <f t="shared" si="4"/>
        <v>0</v>
      </c>
      <c r="V16" s="127">
        <f t="shared" si="5"/>
        <v>0</v>
      </c>
      <c r="W16" s="128">
        <f t="shared" si="6"/>
        <v>0</v>
      </c>
      <c r="X16" s="138">
        <f t="shared" si="10"/>
        <v>0</v>
      </c>
    </row>
    <row r="17" spans="1:24" ht="14.15" customHeight="1" x14ac:dyDescent="0.2">
      <c r="A17" s="135">
        <v>15</v>
      </c>
      <c r="B17" s="126">
        <f>Prodiarias!B25</f>
        <v>0</v>
      </c>
      <c r="C17" s="126" t="s">
        <v>65</v>
      </c>
      <c r="D17" s="126">
        <f>Prodiarias!V25</f>
        <v>0</v>
      </c>
      <c r="E17" s="126">
        <f>Prodiarias!AC25</f>
        <v>0</v>
      </c>
      <c r="F17" s="126">
        <f>Prodiarias!AM25</f>
        <v>0</v>
      </c>
      <c r="G17" s="126">
        <f>Prodiarias!AT25</f>
        <v>0</v>
      </c>
      <c r="H17" s="126">
        <f>Prodiarias!AX25</f>
        <v>0</v>
      </c>
      <c r="I17" s="126">
        <f>Prodiarias!BB25</f>
        <v>0</v>
      </c>
      <c r="J17" s="126">
        <f t="shared" si="11"/>
        <v>0</v>
      </c>
      <c r="K17" s="242">
        <f t="shared" si="12"/>
        <v>0</v>
      </c>
      <c r="N17" s="125">
        <v>15</v>
      </c>
      <c r="O17" s="126">
        <f t="shared" si="9"/>
        <v>0</v>
      </c>
      <c r="P17" s="126" t="s">
        <v>65</v>
      </c>
      <c r="Q17" s="126">
        <f t="shared" si="0"/>
        <v>0</v>
      </c>
      <c r="R17" s="126">
        <f t="shared" si="1"/>
        <v>0</v>
      </c>
      <c r="S17" s="126">
        <f t="shared" si="2"/>
        <v>0</v>
      </c>
      <c r="T17" s="126">
        <f t="shared" si="3"/>
        <v>0</v>
      </c>
      <c r="U17" s="126">
        <f t="shared" si="4"/>
        <v>0</v>
      </c>
      <c r="V17" s="127">
        <f t="shared" si="5"/>
        <v>0</v>
      </c>
      <c r="W17" s="128">
        <f t="shared" si="6"/>
        <v>0</v>
      </c>
      <c r="X17" s="138">
        <f t="shared" si="10"/>
        <v>0</v>
      </c>
    </row>
    <row r="18" spans="1:24" ht="14.15" customHeight="1" x14ac:dyDescent="0.2">
      <c r="A18" s="135">
        <v>16</v>
      </c>
      <c r="B18" s="126">
        <f>Prodiarias!B26</f>
        <v>0</v>
      </c>
      <c r="C18" s="126" t="s">
        <v>65</v>
      </c>
      <c r="D18" s="126">
        <f>Prodiarias!V26</f>
        <v>0</v>
      </c>
      <c r="E18" s="126">
        <f>Prodiarias!AC26</f>
        <v>0</v>
      </c>
      <c r="F18" s="126">
        <f>Prodiarias!AM26</f>
        <v>0</v>
      </c>
      <c r="G18" s="126">
        <f>Prodiarias!AT26</f>
        <v>0</v>
      </c>
      <c r="H18" s="126">
        <f>Prodiarias!AX26</f>
        <v>0</v>
      </c>
      <c r="I18" s="126">
        <f>Prodiarias!BB26</f>
        <v>0</v>
      </c>
      <c r="J18" s="126">
        <f t="shared" si="11"/>
        <v>0</v>
      </c>
      <c r="K18" s="242">
        <f t="shared" si="12"/>
        <v>0</v>
      </c>
      <c r="N18" s="125">
        <v>16</v>
      </c>
      <c r="O18" s="126">
        <f t="shared" si="9"/>
        <v>0</v>
      </c>
      <c r="P18" s="126" t="s">
        <v>65</v>
      </c>
      <c r="Q18" s="126">
        <f t="shared" si="0"/>
        <v>0</v>
      </c>
      <c r="R18" s="126">
        <f t="shared" si="1"/>
        <v>0</v>
      </c>
      <c r="S18" s="126">
        <f t="shared" si="2"/>
        <v>0</v>
      </c>
      <c r="T18" s="126">
        <f t="shared" si="3"/>
        <v>0</v>
      </c>
      <c r="U18" s="126">
        <f t="shared" si="4"/>
        <v>0</v>
      </c>
      <c r="V18" s="127">
        <f t="shared" si="5"/>
        <v>0</v>
      </c>
      <c r="W18" s="128">
        <f t="shared" si="6"/>
        <v>0</v>
      </c>
      <c r="X18" s="138">
        <f t="shared" si="10"/>
        <v>0</v>
      </c>
    </row>
    <row r="19" spans="1:24" ht="14.15" customHeight="1" x14ac:dyDescent="0.2">
      <c r="A19" s="135">
        <v>17</v>
      </c>
      <c r="B19" s="126">
        <f>Prodiarias!B27</f>
        <v>0</v>
      </c>
      <c r="C19" s="126" t="s">
        <v>65</v>
      </c>
      <c r="D19" s="126">
        <f>Prodiarias!V27</f>
        <v>0</v>
      </c>
      <c r="E19" s="126">
        <f>Prodiarias!AC27</f>
        <v>0</v>
      </c>
      <c r="F19" s="126">
        <f>Prodiarias!AM27</f>
        <v>0</v>
      </c>
      <c r="G19" s="126">
        <f>Prodiarias!AT27</f>
        <v>0</v>
      </c>
      <c r="H19" s="126">
        <f>Prodiarias!AX27</f>
        <v>0</v>
      </c>
      <c r="I19" s="126">
        <f>Prodiarias!BB27</f>
        <v>0</v>
      </c>
      <c r="J19" s="126">
        <f t="shared" si="11"/>
        <v>0</v>
      </c>
      <c r="K19" s="242">
        <f t="shared" si="12"/>
        <v>0</v>
      </c>
      <c r="N19" s="125">
        <v>17</v>
      </c>
      <c r="O19" s="126">
        <f t="shared" si="9"/>
        <v>0</v>
      </c>
      <c r="P19" s="126" t="s">
        <v>65</v>
      </c>
      <c r="Q19" s="126">
        <f t="shared" si="0"/>
        <v>0</v>
      </c>
      <c r="R19" s="126">
        <f t="shared" si="1"/>
        <v>0</v>
      </c>
      <c r="S19" s="126">
        <f t="shared" si="2"/>
        <v>0</v>
      </c>
      <c r="T19" s="126">
        <f t="shared" si="3"/>
        <v>0</v>
      </c>
      <c r="U19" s="126">
        <f t="shared" si="4"/>
        <v>0</v>
      </c>
      <c r="V19" s="127">
        <f t="shared" si="5"/>
        <v>0</v>
      </c>
      <c r="W19" s="128">
        <f t="shared" si="6"/>
        <v>0</v>
      </c>
      <c r="X19" s="138">
        <f t="shared" si="10"/>
        <v>0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2" t="s">
        <v>78</v>
      </c>
      <c r="C36" s="422"/>
      <c r="D36" s="422"/>
      <c r="E36" s="422"/>
      <c r="F36" s="422"/>
      <c r="G36" s="422"/>
      <c r="H36" s="422"/>
      <c r="I36" s="422"/>
      <c r="O36" s="422" t="s">
        <v>77</v>
      </c>
      <c r="P36" s="422"/>
      <c r="Q36" s="422"/>
      <c r="R36" s="422"/>
      <c r="S36" s="422"/>
      <c r="T36" s="422"/>
      <c r="U36" s="422"/>
      <c r="V36" s="422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319.71796387096776</v>
      </c>
      <c r="C38" s="126">
        <f>Prodiarias!O11/1000</f>
        <v>0.44819440860215054</v>
      </c>
      <c r="D38" s="126" t="s">
        <v>65</v>
      </c>
      <c r="E38" s="126">
        <f>Prodiarias!AF11/1000</f>
        <v>167.465</v>
      </c>
      <c r="F38" s="126">
        <f>Prodiarias!AP11/1000</f>
        <v>154.0338417204301</v>
      </c>
      <c r="G38" s="126" t="s">
        <v>65</v>
      </c>
      <c r="H38" s="126" t="s">
        <v>65</v>
      </c>
      <c r="I38" s="126">
        <f>Prodiarias!BE11</f>
        <v>227.92819999999998</v>
      </c>
      <c r="J38" s="126">
        <f>SUM(B38:I38)</f>
        <v>869.59320000000002</v>
      </c>
      <c r="K38" s="129">
        <f>J38*35.336/1000</f>
        <v>30.727945315199999</v>
      </c>
      <c r="L38" s="139">
        <f>J38/1000*6289</f>
        <v>5468.8716348000007</v>
      </c>
      <c r="N38" s="125">
        <v>1</v>
      </c>
      <c r="O38" s="126">
        <f>B38*0.8</f>
        <v>255.77437109677422</v>
      </c>
      <c r="P38" s="126">
        <f>C38*0.5</f>
        <v>0.22409720430107527</v>
      </c>
      <c r="Q38" s="126" t="s">
        <v>65</v>
      </c>
      <c r="R38" s="126">
        <f t="shared" ref="R38:R68" si="13">E38*0.3172</f>
        <v>53.119897999999999</v>
      </c>
      <c r="S38" s="126">
        <f t="shared" ref="S38:S68" si="14">F38*0.8</f>
        <v>123.22707337634409</v>
      </c>
      <c r="T38" s="126" t="s">
        <v>65</v>
      </c>
      <c r="U38" s="126" t="s">
        <v>65</v>
      </c>
      <c r="V38" s="126">
        <f t="shared" ref="V38:V68" si="15">I38*0.35</f>
        <v>79.774869999999993</v>
      </c>
      <c r="W38" s="126">
        <f t="shared" ref="W38:W68" si="16">SUM(O38:V38)</f>
        <v>512.12030967741941</v>
      </c>
      <c r="X38" s="129">
        <f>W38*35.336/1000</f>
        <v>18.096283262761293</v>
      </c>
      <c r="Y38" s="139">
        <f>W38/1000*6289</f>
        <v>3220.7246275612906</v>
      </c>
    </row>
    <row r="39" spans="1:27" x14ac:dyDescent="0.2">
      <c r="A39" s="125">
        <v>2</v>
      </c>
      <c r="B39" s="126">
        <f>Prodiarias!E12/1000</f>
        <v>293.23494709677419</v>
      </c>
      <c r="C39" s="126">
        <f>Prodiarias!O12/1000</f>
        <v>0</v>
      </c>
      <c r="D39" s="126" t="s">
        <v>65</v>
      </c>
      <c r="E39" s="126">
        <f>Prodiarias!AF12/1000</f>
        <v>166.28200000000001</v>
      </c>
      <c r="F39" s="126">
        <f>Prodiarias!AP12/1000</f>
        <v>158.19905290322583</v>
      </c>
      <c r="G39" s="126" t="s">
        <v>65</v>
      </c>
      <c r="H39" s="126" t="s">
        <v>65</v>
      </c>
      <c r="I39" s="126">
        <f>Prodiarias!BE12</f>
        <v>227.70179999999996</v>
      </c>
      <c r="J39" s="126">
        <f t="shared" ref="J39:J49" si="17">SUM(B39:I39)</f>
        <v>845.41779999999994</v>
      </c>
      <c r="K39" s="129">
        <f t="shared" ref="K39:K49" si="18">J39*35.336/1000</f>
        <v>29.873683380799996</v>
      </c>
      <c r="L39" s="139">
        <f>J39/1000*6289</f>
        <v>5316.8325441999996</v>
      </c>
      <c r="N39" s="125">
        <v>2</v>
      </c>
      <c r="O39" s="126">
        <f t="shared" ref="O39:O53" si="19">B39*0.8</f>
        <v>234.58795767741935</v>
      </c>
      <c r="P39" s="126">
        <f t="shared" ref="P39:P68" si="20">C39*0.5</f>
        <v>0</v>
      </c>
      <c r="Q39" s="126" t="s">
        <v>65</v>
      </c>
      <c r="R39" s="126">
        <f t="shared" si="13"/>
        <v>52.744650399999998</v>
      </c>
      <c r="S39" s="126">
        <f t="shared" si="14"/>
        <v>126.55924232258067</v>
      </c>
      <c r="T39" s="126" t="s">
        <v>65</v>
      </c>
      <c r="U39" s="126" t="s">
        <v>65</v>
      </c>
      <c r="V39" s="126">
        <f t="shared" si="15"/>
        <v>79.69562999999998</v>
      </c>
      <c r="W39" s="126">
        <f t="shared" si="16"/>
        <v>493.58748040000006</v>
      </c>
      <c r="X39" s="129">
        <f t="shared" ref="X39:X67" si="21">W39*35.336/1000</f>
        <v>17.441407207414404</v>
      </c>
      <c r="Y39" s="139">
        <f t="shared" ref="Y39:Y53" si="22">W39/1000*6289</f>
        <v>3104.1716642356005</v>
      </c>
      <c r="AA39" s="18" t="s">
        <v>54</v>
      </c>
    </row>
    <row r="40" spans="1:27" x14ac:dyDescent="0.2">
      <c r="A40" s="125">
        <v>3</v>
      </c>
      <c r="B40" s="126">
        <f>Prodiarias!E13/1000</f>
        <v>288.86288602150535</v>
      </c>
      <c r="C40" s="126">
        <f>Prodiarias!O13/1000</f>
        <v>1.7964817204301076</v>
      </c>
      <c r="D40" s="126" t="s">
        <v>65</v>
      </c>
      <c r="E40" s="126">
        <f>Prodiarias!AF13/1000</f>
        <v>165.36199999999999</v>
      </c>
      <c r="F40" s="126">
        <f>Prodiarias!AP13/1000</f>
        <v>154.18163225806452</v>
      </c>
      <c r="G40" s="126" t="s">
        <v>65</v>
      </c>
      <c r="H40" s="126" t="s">
        <v>65</v>
      </c>
      <c r="I40" s="126">
        <f>Prodiarias!BE13</f>
        <v>227.92819999999998</v>
      </c>
      <c r="J40" s="126">
        <f t="shared" si="17"/>
        <v>838.13119999999992</v>
      </c>
      <c r="K40" s="129">
        <f t="shared" si="18"/>
        <v>29.616204083199996</v>
      </c>
      <c r="L40" s="139">
        <f>J40/1000*6289</f>
        <v>5271.0071167999995</v>
      </c>
      <c r="N40" s="125">
        <v>3</v>
      </c>
      <c r="O40" s="126">
        <f t="shared" si="19"/>
        <v>231.09030881720429</v>
      </c>
      <c r="P40" s="126">
        <f t="shared" si="20"/>
        <v>0.89824086021505378</v>
      </c>
      <c r="Q40" s="126" t="s">
        <v>65</v>
      </c>
      <c r="R40" s="126">
        <f t="shared" si="13"/>
        <v>52.452826399999992</v>
      </c>
      <c r="S40" s="126">
        <f t="shared" si="14"/>
        <v>123.34530580645162</v>
      </c>
      <c r="T40" s="126" t="s">
        <v>65</v>
      </c>
      <c r="U40" s="126" t="s">
        <v>65</v>
      </c>
      <c r="V40" s="126">
        <f t="shared" si="15"/>
        <v>79.774869999999993</v>
      </c>
      <c r="W40" s="126">
        <f t="shared" si="16"/>
        <v>487.56155188387095</v>
      </c>
      <c r="X40" s="129">
        <f t="shared" si="21"/>
        <v>17.228474997368462</v>
      </c>
      <c r="Y40" s="139">
        <f t="shared" si="22"/>
        <v>3066.2745997976645</v>
      </c>
      <c r="AA40" s="18" t="s">
        <v>54</v>
      </c>
    </row>
    <row r="41" spans="1:27" x14ac:dyDescent="0.2">
      <c r="A41" s="125">
        <v>4</v>
      </c>
      <c r="B41" s="126">
        <f>Prodiarias!E14/1000</f>
        <v>0</v>
      </c>
      <c r="C41" s="126">
        <f>Prodiarias!O14/1000</f>
        <v>0</v>
      </c>
      <c r="D41" s="126" t="s">
        <v>65</v>
      </c>
      <c r="E41" s="126">
        <f>Prodiarias!AF14/1000</f>
        <v>0</v>
      </c>
      <c r="F41" s="126">
        <f>Prodiarias!AP14/1000</f>
        <v>0</v>
      </c>
      <c r="G41" s="126" t="s">
        <v>65</v>
      </c>
      <c r="H41" s="126" t="s">
        <v>65</v>
      </c>
      <c r="I41" s="126">
        <f>Prodiarias!BE14</f>
        <v>0</v>
      </c>
      <c r="J41" s="126">
        <f t="shared" si="17"/>
        <v>0</v>
      </c>
      <c r="K41" s="129">
        <f t="shared" si="18"/>
        <v>0</v>
      </c>
      <c r="L41" s="139">
        <f t="shared" ref="L41:L49" si="23">J41/1000*6289</f>
        <v>0</v>
      </c>
      <c r="N41" s="125">
        <v>4</v>
      </c>
      <c r="O41" s="126">
        <f t="shared" si="19"/>
        <v>0</v>
      </c>
      <c r="P41" s="126">
        <f t="shared" si="20"/>
        <v>0</v>
      </c>
      <c r="Q41" s="126" t="s">
        <v>65</v>
      </c>
      <c r="R41" s="126">
        <f t="shared" si="13"/>
        <v>0</v>
      </c>
      <c r="S41" s="126">
        <f t="shared" si="14"/>
        <v>0</v>
      </c>
      <c r="T41" s="126" t="s">
        <v>65</v>
      </c>
      <c r="U41" s="126" t="s">
        <v>65</v>
      </c>
      <c r="V41" s="126">
        <f t="shared" si="15"/>
        <v>0</v>
      </c>
      <c r="W41" s="126">
        <f t="shared" si="16"/>
        <v>0</v>
      </c>
      <c r="X41" s="129">
        <f t="shared" si="21"/>
        <v>0</v>
      </c>
      <c r="Y41" s="139">
        <f t="shared" si="22"/>
        <v>0</v>
      </c>
    </row>
    <row r="42" spans="1:27" x14ac:dyDescent="0.2">
      <c r="A42" s="125">
        <v>5</v>
      </c>
      <c r="B42" s="126">
        <f>Prodiarias!E15/1000</f>
        <v>0</v>
      </c>
      <c r="C42" s="126">
        <f>Prodiarias!O15/1000</f>
        <v>0</v>
      </c>
      <c r="D42" s="126" t="s">
        <v>65</v>
      </c>
      <c r="E42" s="126">
        <f>Prodiarias!AF15/1000</f>
        <v>0</v>
      </c>
      <c r="F42" s="126">
        <f>Prodiarias!AP15/1000</f>
        <v>0</v>
      </c>
      <c r="G42" s="126" t="s">
        <v>65</v>
      </c>
      <c r="H42" s="126" t="s">
        <v>65</v>
      </c>
      <c r="I42" s="126">
        <f>Prodiarias!BE15</f>
        <v>0</v>
      </c>
      <c r="J42" s="126">
        <f t="shared" si="17"/>
        <v>0</v>
      </c>
      <c r="K42" s="129">
        <f t="shared" si="18"/>
        <v>0</v>
      </c>
      <c r="L42" s="139">
        <f t="shared" si="23"/>
        <v>0</v>
      </c>
      <c r="N42" s="125">
        <v>5</v>
      </c>
      <c r="O42" s="126">
        <f t="shared" si="19"/>
        <v>0</v>
      </c>
      <c r="P42" s="126">
        <f t="shared" si="20"/>
        <v>0</v>
      </c>
      <c r="Q42" s="126" t="s">
        <v>65</v>
      </c>
      <c r="R42" s="126">
        <f t="shared" si="13"/>
        <v>0</v>
      </c>
      <c r="S42" s="126">
        <f t="shared" si="14"/>
        <v>0</v>
      </c>
      <c r="T42" s="126" t="s">
        <v>65</v>
      </c>
      <c r="U42" s="126" t="s">
        <v>65</v>
      </c>
      <c r="V42" s="126">
        <f t="shared" si="15"/>
        <v>0</v>
      </c>
      <c r="W42" s="126">
        <f t="shared" si="16"/>
        <v>0</v>
      </c>
      <c r="X42" s="129">
        <f t="shared" si="21"/>
        <v>0</v>
      </c>
      <c r="Y42" s="139">
        <f t="shared" si="22"/>
        <v>0</v>
      </c>
    </row>
    <row r="43" spans="1:27" x14ac:dyDescent="0.2">
      <c r="A43" s="125">
        <v>6</v>
      </c>
      <c r="B43" s="126">
        <f>Prodiarias!E16/1000</f>
        <v>0</v>
      </c>
      <c r="C43" s="126">
        <f>Prodiarias!O16/1000</f>
        <v>0</v>
      </c>
      <c r="D43" s="126" t="s">
        <v>65</v>
      </c>
      <c r="E43" s="126">
        <f>Prodiarias!AF16/1000</f>
        <v>0</v>
      </c>
      <c r="F43" s="126">
        <f>Prodiarias!AP16/1000</f>
        <v>0</v>
      </c>
      <c r="G43" s="126" t="s">
        <v>65</v>
      </c>
      <c r="H43" s="126" t="s">
        <v>65</v>
      </c>
      <c r="I43" s="126">
        <f>Prodiarias!BE16</f>
        <v>0</v>
      </c>
      <c r="J43" s="126">
        <f t="shared" si="17"/>
        <v>0</v>
      </c>
      <c r="K43" s="129">
        <f t="shared" si="18"/>
        <v>0</v>
      </c>
      <c r="L43" s="139">
        <f t="shared" si="23"/>
        <v>0</v>
      </c>
      <c r="N43" s="125">
        <v>6</v>
      </c>
      <c r="O43" s="126">
        <f t="shared" si="19"/>
        <v>0</v>
      </c>
      <c r="P43" s="126">
        <f t="shared" si="20"/>
        <v>0</v>
      </c>
      <c r="Q43" s="126" t="s">
        <v>65</v>
      </c>
      <c r="R43" s="126">
        <f t="shared" si="13"/>
        <v>0</v>
      </c>
      <c r="S43" s="126">
        <f t="shared" si="14"/>
        <v>0</v>
      </c>
      <c r="T43" s="126" t="s">
        <v>65</v>
      </c>
      <c r="U43" s="126" t="s">
        <v>65</v>
      </c>
      <c r="V43" s="126">
        <f t="shared" si="15"/>
        <v>0</v>
      </c>
      <c r="W43" s="126">
        <f t="shared" si="16"/>
        <v>0</v>
      </c>
      <c r="X43" s="129">
        <f t="shared" si="21"/>
        <v>0</v>
      </c>
      <c r="Y43" s="139">
        <f t="shared" si="22"/>
        <v>0</v>
      </c>
    </row>
    <row r="44" spans="1:27" x14ac:dyDescent="0.2">
      <c r="A44" s="125">
        <v>7</v>
      </c>
      <c r="B44" s="126">
        <f>Prodiarias!E17/1000</f>
        <v>0</v>
      </c>
      <c r="C44" s="126">
        <f>Prodiarias!O17/1000</f>
        <v>0</v>
      </c>
      <c r="D44" s="126" t="s">
        <v>65</v>
      </c>
      <c r="E44" s="126">
        <f>Prodiarias!AF17/1000</f>
        <v>0</v>
      </c>
      <c r="F44" s="126">
        <f>Prodiarias!AP17/1000</f>
        <v>0</v>
      </c>
      <c r="G44" s="126" t="s">
        <v>65</v>
      </c>
      <c r="H44" s="126" t="s">
        <v>65</v>
      </c>
      <c r="I44" s="126">
        <f>Prodiarias!BE17</f>
        <v>0</v>
      </c>
      <c r="J44" s="126">
        <f t="shared" si="17"/>
        <v>0</v>
      </c>
      <c r="K44" s="129">
        <f t="shared" si="18"/>
        <v>0</v>
      </c>
      <c r="L44" s="139">
        <f t="shared" si="23"/>
        <v>0</v>
      </c>
      <c r="N44" s="125">
        <v>7</v>
      </c>
      <c r="O44" s="126">
        <f t="shared" si="19"/>
        <v>0</v>
      </c>
      <c r="P44" s="126">
        <f t="shared" si="20"/>
        <v>0</v>
      </c>
      <c r="Q44" s="126" t="s">
        <v>65</v>
      </c>
      <c r="R44" s="126">
        <f t="shared" si="13"/>
        <v>0</v>
      </c>
      <c r="S44" s="126">
        <f t="shared" si="14"/>
        <v>0</v>
      </c>
      <c r="T44" s="126" t="s">
        <v>65</v>
      </c>
      <c r="U44" s="126" t="s">
        <v>65</v>
      </c>
      <c r="V44" s="126">
        <f t="shared" si="15"/>
        <v>0</v>
      </c>
      <c r="W44" s="126">
        <f t="shared" si="16"/>
        <v>0</v>
      </c>
      <c r="X44" s="129">
        <f t="shared" si="21"/>
        <v>0</v>
      </c>
      <c r="Y44" s="139">
        <f t="shared" si="22"/>
        <v>0</v>
      </c>
    </row>
    <row r="45" spans="1:27" x14ac:dyDescent="0.2">
      <c r="A45" s="125">
        <v>8</v>
      </c>
      <c r="B45" s="126">
        <f>Prodiarias!E18/1000</f>
        <v>0</v>
      </c>
      <c r="C45" s="126">
        <f>Prodiarias!O18/1000</f>
        <v>0</v>
      </c>
      <c r="D45" s="126" t="s">
        <v>65</v>
      </c>
      <c r="E45" s="126">
        <f>Prodiarias!AF18/1000</f>
        <v>0</v>
      </c>
      <c r="F45" s="126">
        <f>Prodiarias!AP18/1000</f>
        <v>0</v>
      </c>
      <c r="G45" s="126" t="s">
        <v>65</v>
      </c>
      <c r="H45" s="126" t="s">
        <v>65</v>
      </c>
      <c r="I45" s="126">
        <f>Prodiarias!BE18</f>
        <v>0</v>
      </c>
      <c r="J45" s="126">
        <f t="shared" si="17"/>
        <v>0</v>
      </c>
      <c r="K45" s="129">
        <f t="shared" si="18"/>
        <v>0</v>
      </c>
      <c r="L45" s="139">
        <f t="shared" si="23"/>
        <v>0</v>
      </c>
      <c r="N45" s="125">
        <v>8</v>
      </c>
      <c r="O45" s="126">
        <f t="shared" si="19"/>
        <v>0</v>
      </c>
      <c r="P45" s="126">
        <f t="shared" si="20"/>
        <v>0</v>
      </c>
      <c r="Q45" s="126" t="s">
        <v>65</v>
      </c>
      <c r="R45" s="126">
        <f t="shared" si="13"/>
        <v>0</v>
      </c>
      <c r="S45" s="126">
        <f t="shared" si="14"/>
        <v>0</v>
      </c>
      <c r="T45" s="126" t="s">
        <v>65</v>
      </c>
      <c r="U45" s="126" t="s">
        <v>65</v>
      </c>
      <c r="V45" s="126">
        <f t="shared" si="15"/>
        <v>0</v>
      </c>
      <c r="W45" s="126">
        <f t="shared" si="16"/>
        <v>0</v>
      </c>
      <c r="X45" s="129">
        <f t="shared" si="21"/>
        <v>0</v>
      </c>
      <c r="Y45" s="139">
        <f t="shared" si="22"/>
        <v>0</v>
      </c>
    </row>
    <row r="46" spans="1:27" x14ac:dyDescent="0.2">
      <c r="A46" s="125">
        <v>9</v>
      </c>
      <c r="B46" s="126">
        <f>Prodiarias!E19/1000</f>
        <v>0</v>
      </c>
      <c r="C46" s="126">
        <f>Prodiarias!O19/1000</f>
        <v>0</v>
      </c>
      <c r="D46" s="126" t="s">
        <v>65</v>
      </c>
      <c r="E46" s="126">
        <f>Prodiarias!AF19/1000</f>
        <v>0</v>
      </c>
      <c r="F46" s="126">
        <f>Prodiarias!AP19/1000</f>
        <v>0</v>
      </c>
      <c r="G46" s="126" t="s">
        <v>65</v>
      </c>
      <c r="H46" s="126" t="s">
        <v>65</v>
      </c>
      <c r="I46" s="126">
        <f>Prodiarias!BE19</f>
        <v>0</v>
      </c>
      <c r="J46" s="126">
        <f t="shared" si="17"/>
        <v>0</v>
      </c>
      <c r="K46" s="129">
        <f t="shared" si="18"/>
        <v>0</v>
      </c>
      <c r="L46" s="139">
        <f t="shared" si="23"/>
        <v>0</v>
      </c>
      <c r="N46" s="125">
        <v>9</v>
      </c>
      <c r="O46" s="126">
        <f t="shared" si="19"/>
        <v>0</v>
      </c>
      <c r="P46" s="126">
        <f t="shared" si="20"/>
        <v>0</v>
      </c>
      <c r="Q46" s="126" t="s">
        <v>65</v>
      </c>
      <c r="R46" s="126">
        <f t="shared" si="13"/>
        <v>0</v>
      </c>
      <c r="S46" s="126">
        <f t="shared" si="14"/>
        <v>0</v>
      </c>
      <c r="T46" s="126" t="s">
        <v>65</v>
      </c>
      <c r="U46" s="126" t="s">
        <v>65</v>
      </c>
      <c r="V46" s="126">
        <f t="shared" si="15"/>
        <v>0</v>
      </c>
      <c r="W46" s="126">
        <f t="shared" si="16"/>
        <v>0</v>
      </c>
      <c r="X46" s="129">
        <f t="shared" si="21"/>
        <v>0</v>
      </c>
      <c r="Y46" s="139">
        <f t="shared" si="22"/>
        <v>0</v>
      </c>
    </row>
    <row r="47" spans="1:27" x14ac:dyDescent="0.2">
      <c r="A47" s="125">
        <v>10</v>
      </c>
      <c r="B47" s="126">
        <f>Prodiarias!E20/1000</f>
        <v>0</v>
      </c>
      <c r="C47" s="126">
        <f>Prodiarias!O20/1000</f>
        <v>0</v>
      </c>
      <c r="D47" s="126" t="s">
        <v>65</v>
      </c>
      <c r="E47" s="126">
        <f>Prodiarias!AF20/1000</f>
        <v>0</v>
      </c>
      <c r="F47" s="126">
        <f>Prodiarias!AP20/1000</f>
        <v>0</v>
      </c>
      <c r="G47" s="126" t="s">
        <v>65</v>
      </c>
      <c r="H47" s="126" t="s">
        <v>65</v>
      </c>
      <c r="I47" s="126">
        <f>Prodiarias!BE20</f>
        <v>0</v>
      </c>
      <c r="J47" s="126">
        <f t="shared" si="17"/>
        <v>0</v>
      </c>
      <c r="K47" s="129">
        <f t="shared" si="18"/>
        <v>0</v>
      </c>
      <c r="L47" s="139">
        <f t="shared" si="23"/>
        <v>0</v>
      </c>
      <c r="N47" s="125">
        <v>10</v>
      </c>
      <c r="O47" s="126">
        <f t="shared" si="19"/>
        <v>0</v>
      </c>
      <c r="P47" s="126">
        <f t="shared" si="20"/>
        <v>0</v>
      </c>
      <c r="Q47" s="126" t="s">
        <v>65</v>
      </c>
      <c r="R47" s="126">
        <f t="shared" si="13"/>
        <v>0</v>
      </c>
      <c r="S47" s="126">
        <f t="shared" si="14"/>
        <v>0</v>
      </c>
      <c r="T47" s="126" t="s">
        <v>65</v>
      </c>
      <c r="U47" s="126" t="s">
        <v>65</v>
      </c>
      <c r="V47" s="126">
        <f t="shared" si="15"/>
        <v>0</v>
      </c>
      <c r="W47" s="126">
        <f t="shared" si="16"/>
        <v>0</v>
      </c>
      <c r="X47" s="129">
        <f t="shared" si="21"/>
        <v>0</v>
      </c>
      <c r="Y47" s="139">
        <f t="shared" si="22"/>
        <v>0</v>
      </c>
    </row>
    <row r="48" spans="1:27" x14ac:dyDescent="0.2">
      <c r="A48" s="125">
        <v>11</v>
      </c>
      <c r="B48" s="126">
        <f>Prodiarias!E21/1000</f>
        <v>0</v>
      </c>
      <c r="C48" s="126">
        <f>Prodiarias!O21/1000</f>
        <v>0</v>
      </c>
      <c r="D48" s="126" t="s">
        <v>65</v>
      </c>
      <c r="E48" s="126">
        <f>Prodiarias!AF21/1000</f>
        <v>0</v>
      </c>
      <c r="F48" s="126">
        <f>Prodiarias!AP21/1000</f>
        <v>0</v>
      </c>
      <c r="G48" s="126" t="s">
        <v>65</v>
      </c>
      <c r="H48" s="126" t="s">
        <v>65</v>
      </c>
      <c r="I48" s="126">
        <f>Prodiarias!BE21</f>
        <v>0</v>
      </c>
      <c r="J48" s="126">
        <f t="shared" si="17"/>
        <v>0</v>
      </c>
      <c r="K48" s="129">
        <f t="shared" si="18"/>
        <v>0</v>
      </c>
      <c r="L48" s="139">
        <f t="shared" si="23"/>
        <v>0</v>
      </c>
      <c r="N48" s="125">
        <v>11</v>
      </c>
      <c r="O48" s="126">
        <f t="shared" si="19"/>
        <v>0</v>
      </c>
      <c r="P48" s="126">
        <f t="shared" si="20"/>
        <v>0</v>
      </c>
      <c r="Q48" s="126" t="s">
        <v>65</v>
      </c>
      <c r="R48" s="126">
        <f t="shared" si="13"/>
        <v>0</v>
      </c>
      <c r="S48" s="126">
        <f t="shared" si="14"/>
        <v>0</v>
      </c>
      <c r="T48" s="126" t="s">
        <v>65</v>
      </c>
      <c r="U48" s="126" t="s">
        <v>65</v>
      </c>
      <c r="V48" s="126">
        <f t="shared" si="15"/>
        <v>0</v>
      </c>
      <c r="W48" s="126">
        <f t="shared" si="16"/>
        <v>0</v>
      </c>
      <c r="X48" s="129">
        <f t="shared" si="21"/>
        <v>0</v>
      </c>
      <c r="Y48" s="139">
        <f t="shared" si="22"/>
        <v>0</v>
      </c>
    </row>
    <row r="49" spans="1:25" x14ac:dyDescent="0.2">
      <c r="A49" s="125">
        <v>12</v>
      </c>
      <c r="B49" s="126">
        <f>Prodiarias!E22/1000</f>
        <v>0</v>
      </c>
      <c r="C49" s="126">
        <f>Prodiarias!O22/1000</f>
        <v>0</v>
      </c>
      <c r="D49" s="126" t="s">
        <v>65</v>
      </c>
      <c r="E49" s="126">
        <f>Prodiarias!AF22/1000</f>
        <v>0</v>
      </c>
      <c r="F49" s="126">
        <f>Prodiarias!AP22/1000</f>
        <v>0</v>
      </c>
      <c r="G49" s="126" t="s">
        <v>65</v>
      </c>
      <c r="H49" s="126" t="s">
        <v>65</v>
      </c>
      <c r="I49" s="126">
        <f>Prodiarias!BE22</f>
        <v>0</v>
      </c>
      <c r="J49" s="126">
        <f t="shared" si="17"/>
        <v>0</v>
      </c>
      <c r="K49" s="129">
        <f t="shared" si="18"/>
        <v>0</v>
      </c>
      <c r="L49" s="139">
        <f t="shared" si="23"/>
        <v>0</v>
      </c>
      <c r="N49" s="125">
        <v>12</v>
      </c>
      <c r="O49" s="126">
        <f t="shared" si="19"/>
        <v>0</v>
      </c>
      <c r="P49" s="126">
        <f t="shared" si="20"/>
        <v>0</v>
      </c>
      <c r="Q49" s="126" t="s">
        <v>65</v>
      </c>
      <c r="R49" s="126">
        <f t="shared" si="13"/>
        <v>0</v>
      </c>
      <c r="S49" s="126">
        <f t="shared" si="14"/>
        <v>0</v>
      </c>
      <c r="T49" s="126" t="s">
        <v>65</v>
      </c>
      <c r="U49" s="126" t="s">
        <v>65</v>
      </c>
      <c r="V49" s="126">
        <f t="shared" si="15"/>
        <v>0</v>
      </c>
      <c r="W49" s="126">
        <f t="shared" si="16"/>
        <v>0</v>
      </c>
      <c r="X49" s="129">
        <f t="shared" si="21"/>
        <v>0</v>
      </c>
      <c r="Y49" s="139">
        <f t="shared" si="22"/>
        <v>0</v>
      </c>
    </row>
    <row r="50" spans="1:25" x14ac:dyDescent="0.2">
      <c r="A50" s="125">
        <v>13</v>
      </c>
      <c r="B50" s="126">
        <f>Prodiarias!E23/1000</f>
        <v>0</v>
      </c>
      <c r="C50" s="126">
        <f>Prodiarias!O23/1000</f>
        <v>0</v>
      </c>
      <c r="D50" s="126" t="s">
        <v>65</v>
      </c>
      <c r="E50" s="126">
        <f>Prodiarias!AF23/1000</f>
        <v>0</v>
      </c>
      <c r="F50" s="126">
        <f>Prodiarias!AP23/1000</f>
        <v>0</v>
      </c>
      <c r="G50" s="126" t="s">
        <v>65</v>
      </c>
      <c r="H50" s="126" t="s">
        <v>65</v>
      </c>
      <c r="I50" s="126">
        <f>Prodiarias!BE23</f>
        <v>0</v>
      </c>
      <c r="J50" s="126">
        <f t="shared" ref="J50:J67" si="24">SUM(B50:I50)</f>
        <v>0</v>
      </c>
      <c r="K50" s="129">
        <f t="shared" ref="K50:K67" si="25">J50*35.336/1000</f>
        <v>0</v>
      </c>
      <c r="L50" s="139">
        <f t="shared" ref="L50:L67" si="26">J50/1000*6289</f>
        <v>0</v>
      </c>
      <c r="N50" s="125">
        <v>13</v>
      </c>
      <c r="O50" s="126">
        <f t="shared" si="19"/>
        <v>0</v>
      </c>
      <c r="P50" s="126">
        <f t="shared" si="20"/>
        <v>0</v>
      </c>
      <c r="Q50" s="126" t="s">
        <v>65</v>
      </c>
      <c r="R50" s="126">
        <f t="shared" si="13"/>
        <v>0</v>
      </c>
      <c r="S50" s="126">
        <f t="shared" si="14"/>
        <v>0</v>
      </c>
      <c r="T50" s="126" t="s">
        <v>65</v>
      </c>
      <c r="U50" s="126" t="s">
        <v>65</v>
      </c>
      <c r="V50" s="126">
        <f t="shared" si="15"/>
        <v>0</v>
      </c>
      <c r="W50" s="126">
        <f t="shared" si="16"/>
        <v>0</v>
      </c>
      <c r="X50" s="129">
        <f t="shared" si="21"/>
        <v>0</v>
      </c>
      <c r="Y50" s="139">
        <f t="shared" si="22"/>
        <v>0</v>
      </c>
    </row>
    <row r="51" spans="1:25" x14ac:dyDescent="0.2">
      <c r="A51" s="125">
        <v>14</v>
      </c>
      <c r="B51" s="126">
        <f>Prodiarias!E24/1000</f>
        <v>0</v>
      </c>
      <c r="C51" s="126">
        <f>Prodiarias!O24/1000</f>
        <v>0</v>
      </c>
      <c r="D51" s="126" t="s">
        <v>65</v>
      </c>
      <c r="E51" s="126">
        <f>Prodiarias!AF24/1000</f>
        <v>0</v>
      </c>
      <c r="F51" s="126">
        <f>Prodiarias!AP24/1000</f>
        <v>0</v>
      </c>
      <c r="G51" s="126" t="s">
        <v>65</v>
      </c>
      <c r="H51" s="126" t="s">
        <v>65</v>
      </c>
      <c r="I51" s="126">
        <f>Prodiarias!BE24</f>
        <v>0</v>
      </c>
      <c r="J51" s="126">
        <f t="shared" si="24"/>
        <v>0</v>
      </c>
      <c r="K51" s="129">
        <f t="shared" si="25"/>
        <v>0</v>
      </c>
      <c r="L51" s="139">
        <f t="shared" si="26"/>
        <v>0</v>
      </c>
      <c r="N51" s="125">
        <v>14</v>
      </c>
      <c r="O51" s="126">
        <f t="shared" si="19"/>
        <v>0</v>
      </c>
      <c r="P51" s="126">
        <f t="shared" si="20"/>
        <v>0</v>
      </c>
      <c r="Q51" s="126" t="s">
        <v>65</v>
      </c>
      <c r="R51" s="126">
        <f t="shared" si="13"/>
        <v>0</v>
      </c>
      <c r="S51" s="126">
        <f t="shared" si="14"/>
        <v>0</v>
      </c>
      <c r="T51" s="126" t="s">
        <v>65</v>
      </c>
      <c r="U51" s="126" t="s">
        <v>65</v>
      </c>
      <c r="V51" s="126">
        <f t="shared" si="15"/>
        <v>0</v>
      </c>
      <c r="W51" s="126">
        <f t="shared" si="16"/>
        <v>0</v>
      </c>
      <c r="X51" s="129">
        <f t="shared" si="21"/>
        <v>0</v>
      </c>
      <c r="Y51" s="139">
        <f t="shared" si="22"/>
        <v>0</v>
      </c>
    </row>
    <row r="52" spans="1:25" x14ac:dyDescent="0.2">
      <c r="A52" s="125">
        <v>15</v>
      </c>
      <c r="B52" s="126">
        <f>Prodiarias!E25/1000</f>
        <v>0</v>
      </c>
      <c r="C52" s="126">
        <f>Prodiarias!O25/1000</f>
        <v>0</v>
      </c>
      <c r="D52" s="126" t="s">
        <v>65</v>
      </c>
      <c r="E52" s="126">
        <f>Prodiarias!AF25/1000</f>
        <v>0</v>
      </c>
      <c r="F52" s="126">
        <f>Prodiarias!AP25/1000</f>
        <v>0</v>
      </c>
      <c r="G52" s="126" t="s">
        <v>65</v>
      </c>
      <c r="H52" s="126" t="s">
        <v>65</v>
      </c>
      <c r="I52" s="126">
        <f>Prodiarias!BE25</f>
        <v>0</v>
      </c>
      <c r="J52" s="126">
        <f t="shared" si="24"/>
        <v>0</v>
      </c>
      <c r="K52" s="129">
        <f t="shared" si="25"/>
        <v>0</v>
      </c>
      <c r="L52" s="139">
        <f t="shared" si="26"/>
        <v>0</v>
      </c>
      <c r="N52" s="125">
        <v>15</v>
      </c>
      <c r="O52" s="126">
        <f t="shared" si="19"/>
        <v>0</v>
      </c>
      <c r="P52" s="126">
        <f t="shared" si="20"/>
        <v>0</v>
      </c>
      <c r="Q52" s="126" t="s">
        <v>65</v>
      </c>
      <c r="R52" s="126">
        <f t="shared" si="13"/>
        <v>0</v>
      </c>
      <c r="S52" s="126">
        <f t="shared" si="14"/>
        <v>0</v>
      </c>
      <c r="T52" s="126" t="s">
        <v>65</v>
      </c>
      <c r="U52" s="126" t="s">
        <v>65</v>
      </c>
      <c r="V52" s="126">
        <f t="shared" si="15"/>
        <v>0</v>
      </c>
      <c r="W52" s="126">
        <f t="shared" si="16"/>
        <v>0</v>
      </c>
      <c r="X52" s="129">
        <f t="shared" si="21"/>
        <v>0</v>
      </c>
      <c r="Y52" s="139">
        <f t="shared" si="22"/>
        <v>0</v>
      </c>
    </row>
    <row r="53" spans="1:25" x14ac:dyDescent="0.2">
      <c r="A53" s="125">
        <v>16</v>
      </c>
      <c r="B53" s="126">
        <f>Prodiarias!E26/1000</f>
        <v>0</v>
      </c>
      <c r="C53" s="126">
        <f>Prodiarias!O26/1000</f>
        <v>0</v>
      </c>
      <c r="D53" s="126" t="s">
        <v>65</v>
      </c>
      <c r="E53" s="126">
        <f>Prodiarias!AF26/1000</f>
        <v>0</v>
      </c>
      <c r="F53" s="126">
        <f>Prodiarias!AP26/1000</f>
        <v>0</v>
      </c>
      <c r="G53" s="126" t="s">
        <v>65</v>
      </c>
      <c r="H53" s="126" t="s">
        <v>65</v>
      </c>
      <c r="I53" s="126">
        <f>Prodiarias!BE26</f>
        <v>0</v>
      </c>
      <c r="J53" s="126">
        <f t="shared" si="24"/>
        <v>0</v>
      </c>
      <c r="K53" s="129">
        <f t="shared" si="25"/>
        <v>0</v>
      </c>
      <c r="L53" s="139">
        <f t="shared" si="26"/>
        <v>0</v>
      </c>
      <c r="N53" s="125">
        <v>16</v>
      </c>
      <c r="O53" s="126">
        <f t="shared" si="19"/>
        <v>0</v>
      </c>
      <c r="P53" s="126">
        <f t="shared" si="20"/>
        <v>0</v>
      </c>
      <c r="Q53" s="126" t="s">
        <v>65</v>
      </c>
      <c r="R53" s="126">
        <f t="shared" si="13"/>
        <v>0</v>
      </c>
      <c r="S53" s="126">
        <f t="shared" si="14"/>
        <v>0</v>
      </c>
      <c r="T53" s="126" t="s">
        <v>65</v>
      </c>
      <c r="U53" s="126" t="s">
        <v>65</v>
      </c>
      <c r="V53" s="126">
        <f t="shared" si="15"/>
        <v>0</v>
      </c>
      <c r="W53" s="126">
        <f t="shared" si="16"/>
        <v>0</v>
      </c>
      <c r="X53" s="129">
        <f t="shared" si="21"/>
        <v>0</v>
      </c>
      <c r="Y53" s="139">
        <f t="shared" si="22"/>
        <v>0</v>
      </c>
    </row>
    <row r="54" spans="1:25" x14ac:dyDescent="0.2">
      <c r="A54" s="125">
        <v>17</v>
      </c>
      <c r="B54" s="126">
        <f>Prodiarias!E27/1000</f>
        <v>0</v>
      </c>
      <c r="C54" s="126">
        <f>Prodiarias!O27/1000</f>
        <v>0</v>
      </c>
      <c r="D54" s="126" t="s">
        <v>65</v>
      </c>
      <c r="E54" s="126">
        <f>Prodiarias!AF27/1000</f>
        <v>0</v>
      </c>
      <c r="F54" s="126">
        <f>Prodiarias!AP27/1000</f>
        <v>0</v>
      </c>
      <c r="G54" s="126" t="s">
        <v>65</v>
      </c>
      <c r="H54" s="126" t="s">
        <v>65</v>
      </c>
      <c r="I54" s="126">
        <f>Prodiarias!BE27</f>
        <v>0</v>
      </c>
      <c r="J54" s="126">
        <f t="shared" si="24"/>
        <v>0</v>
      </c>
      <c r="K54" s="129">
        <f t="shared" si="25"/>
        <v>0</v>
      </c>
      <c r="L54" s="139">
        <f t="shared" si="26"/>
        <v>0</v>
      </c>
      <c r="N54" s="125">
        <v>17</v>
      </c>
      <c r="O54" s="126">
        <f t="shared" ref="O54:O67" si="27">B54*0.8</f>
        <v>0</v>
      </c>
      <c r="P54" s="126">
        <f t="shared" si="20"/>
        <v>0</v>
      </c>
      <c r="Q54" s="126" t="s">
        <v>65</v>
      </c>
      <c r="R54" s="126">
        <f t="shared" si="13"/>
        <v>0</v>
      </c>
      <c r="S54" s="126">
        <f t="shared" si="14"/>
        <v>0</v>
      </c>
      <c r="T54" s="126" t="s">
        <v>65</v>
      </c>
      <c r="U54" s="126" t="s">
        <v>65</v>
      </c>
      <c r="V54" s="126">
        <f t="shared" si="15"/>
        <v>0</v>
      </c>
      <c r="W54" s="126">
        <f t="shared" si="16"/>
        <v>0</v>
      </c>
      <c r="X54" s="129">
        <f t="shared" si="21"/>
        <v>0</v>
      </c>
      <c r="Y54" s="139">
        <f t="shared" ref="Y54:Y67" si="28">W54/1000*6289</f>
        <v>0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3" t="s">
        <v>86</v>
      </c>
      <c r="F70" s="424"/>
      <c r="G70" s="424"/>
      <c r="H70" s="425"/>
      <c r="I70" s="155" t="str">
        <f>D1</f>
        <v>Octubre 2021</v>
      </c>
      <c r="J70" s="156"/>
      <c r="Q70" s="423" t="s">
        <v>87</v>
      </c>
      <c r="R70" s="424"/>
      <c r="S70" s="424"/>
      <c r="T70" s="425"/>
      <c r="U70" s="155" t="str">
        <f>D1</f>
        <v>Octubre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14731.004098394023</v>
      </c>
      <c r="G72" s="151">
        <f>L38</f>
        <v>5468.8716348000007</v>
      </c>
      <c r="H72" s="153">
        <f>F72+G72</f>
        <v>20199.875733194025</v>
      </c>
      <c r="I72" s="152">
        <f>H72</f>
        <v>20199.875733194025</v>
      </c>
      <c r="J72" s="146">
        <f t="shared" ref="J72:J84" si="29">IF(F72=0,"",I72/E72)</f>
        <v>20199.875733194025</v>
      </c>
      <c r="Q72" s="126">
        <v>1</v>
      </c>
      <c r="R72" s="144">
        <f t="shared" ref="R72:R84" si="30">X3</f>
        <v>13389.966325813328</v>
      </c>
      <c r="S72" s="151">
        <f t="shared" ref="S72:S84" si="31">Y38</f>
        <v>3220.7246275612906</v>
      </c>
      <c r="T72" s="153">
        <f t="shared" ref="T72:T84" si="32">R72+S72</f>
        <v>16610.690953374618</v>
      </c>
      <c r="U72" s="152">
        <f>T72</f>
        <v>16610.690953374618</v>
      </c>
      <c r="V72" s="146">
        <f t="shared" ref="V72:V84" si="33">IF(R72=0,"",U72/Q72)</f>
        <v>16610.690953374618</v>
      </c>
    </row>
    <row r="73" spans="1:25" ht="14.15" customHeight="1" x14ac:dyDescent="0.2">
      <c r="E73" s="126">
        <v>2</v>
      </c>
      <c r="F73" s="144">
        <f t="shared" ref="F73:F84" si="34">K4</f>
        <v>14681.906111750677</v>
      </c>
      <c r="G73" s="151">
        <f t="shared" ref="G73:G84" si="35">L39</f>
        <v>5316.8325441999996</v>
      </c>
      <c r="H73" s="153">
        <f t="shared" ref="H73:H84" si="36">F73+G73</f>
        <v>19998.738655950678</v>
      </c>
      <c r="I73" s="152">
        <f t="shared" ref="I73:I84" si="37">H73+I72</f>
        <v>40198.614389144699</v>
      </c>
      <c r="J73" s="146">
        <f t="shared" si="29"/>
        <v>20099.30719457235</v>
      </c>
      <c r="Q73" s="126">
        <v>2</v>
      </c>
      <c r="R73" s="144">
        <f t="shared" si="30"/>
        <v>13336.499729915726</v>
      </c>
      <c r="S73" s="151">
        <f t="shared" si="31"/>
        <v>3104.1716642356005</v>
      </c>
      <c r="T73" s="153">
        <f t="shared" si="32"/>
        <v>16440.671394151326</v>
      </c>
      <c r="U73" s="152">
        <f t="shared" ref="U73:U84" si="38">T73+U72</f>
        <v>33051.362347525945</v>
      </c>
      <c r="V73" s="146">
        <f t="shared" si="33"/>
        <v>16525.681173762972</v>
      </c>
    </row>
    <row r="74" spans="1:25" ht="14.15" customHeight="1" x14ac:dyDescent="0.2">
      <c r="E74" s="126">
        <v>3</v>
      </c>
      <c r="F74" s="144">
        <f t="shared" si="34"/>
        <v>14546.205447225313</v>
      </c>
      <c r="G74" s="151">
        <f t="shared" si="35"/>
        <v>5271.0071167999995</v>
      </c>
      <c r="H74" s="153">
        <f t="shared" si="36"/>
        <v>19817.212564025314</v>
      </c>
      <c r="I74" s="152">
        <f t="shared" si="37"/>
        <v>60015.826953170013</v>
      </c>
      <c r="J74" s="146">
        <f t="shared" si="29"/>
        <v>20005.275651056672</v>
      </c>
      <c r="Q74" s="126">
        <v>3</v>
      </c>
      <c r="R74" s="144">
        <f t="shared" si="30"/>
        <v>13234.196351038321</v>
      </c>
      <c r="S74" s="151">
        <f t="shared" si="31"/>
        <v>3066.2745997976645</v>
      </c>
      <c r="T74" s="153">
        <f t="shared" si="32"/>
        <v>16300.470950835985</v>
      </c>
      <c r="U74" s="152">
        <f t="shared" si="38"/>
        <v>49351.833298361933</v>
      </c>
      <c r="V74" s="146">
        <f t="shared" si="33"/>
        <v>16450.611099453978</v>
      </c>
    </row>
    <row r="75" spans="1:25" ht="14.15" customHeight="1" x14ac:dyDescent="0.2">
      <c r="E75" s="126">
        <v>4</v>
      </c>
      <c r="F75" s="144">
        <f t="shared" si="34"/>
        <v>0</v>
      </c>
      <c r="G75" s="151">
        <f t="shared" si="35"/>
        <v>0</v>
      </c>
      <c r="H75" s="153">
        <f t="shared" si="36"/>
        <v>0</v>
      </c>
      <c r="I75" s="152">
        <f t="shared" si="37"/>
        <v>60015.826953170013</v>
      </c>
      <c r="J75" s="146" t="str">
        <f t="shared" si="29"/>
        <v/>
      </c>
      <c r="Q75" s="126">
        <v>4</v>
      </c>
      <c r="R75" s="144">
        <f t="shared" si="30"/>
        <v>0</v>
      </c>
      <c r="S75" s="151">
        <f t="shared" si="31"/>
        <v>0</v>
      </c>
      <c r="T75" s="153">
        <f t="shared" si="32"/>
        <v>0</v>
      </c>
      <c r="U75" s="152">
        <f t="shared" si="38"/>
        <v>49351.833298361933</v>
      </c>
      <c r="V75" s="146" t="str">
        <f t="shared" si="33"/>
        <v/>
      </c>
    </row>
    <row r="76" spans="1:25" ht="14.15" customHeight="1" x14ac:dyDescent="0.2">
      <c r="E76" s="126">
        <v>5</v>
      </c>
      <c r="F76" s="144">
        <f t="shared" si="34"/>
        <v>0</v>
      </c>
      <c r="G76" s="151">
        <f t="shared" si="35"/>
        <v>0</v>
      </c>
      <c r="H76" s="153">
        <f t="shared" si="36"/>
        <v>0</v>
      </c>
      <c r="I76" s="152">
        <f t="shared" si="37"/>
        <v>60015.826953170013</v>
      </c>
      <c r="J76" s="146" t="str">
        <f t="shared" si="29"/>
        <v/>
      </c>
      <c r="Q76" s="126">
        <v>5</v>
      </c>
      <c r="R76" s="144">
        <f t="shared" si="30"/>
        <v>0</v>
      </c>
      <c r="S76" s="151">
        <f t="shared" si="31"/>
        <v>0</v>
      </c>
      <c r="T76" s="153">
        <f t="shared" si="32"/>
        <v>0</v>
      </c>
      <c r="U76" s="152">
        <f t="shared" si="38"/>
        <v>49351.833298361933</v>
      </c>
      <c r="V76" s="146" t="str">
        <f t="shared" si="33"/>
        <v/>
      </c>
    </row>
    <row r="77" spans="1:25" ht="14.15" customHeight="1" x14ac:dyDescent="0.2">
      <c r="E77" s="126">
        <v>6</v>
      </c>
      <c r="F77" s="144">
        <f t="shared" si="34"/>
        <v>0</v>
      </c>
      <c r="G77" s="151">
        <f t="shared" si="35"/>
        <v>0</v>
      </c>
      <c r="H77" s="153">
        <f t="shared" si="36"/>
        <v>0</v>
      </c>
      <c r="I77" s="152">
        <f t="shared" si="37"/>
        <v>60015.826953170013</v>
      </c>
      <c r="J77" s="146" t="str">
        <f t="shared" si="29"/>
        <v/>
      </c>
      <c r="Q77" s="126">
        <v>6</v>
      </c>
      <c r="R77" s="144">
        <f t="shared" si="30"/>
        <v>0</v>
      </c>
      <c r="S77" s="151">
        <f t="shared" si="31"/>
        <v>0</v>
      </c>
      <c r="T77" s="153">
        <f t="shared" si="32"/>
        <v>0</v>
      </c>
      <c r="U77" s="152">
        <f t="shared" si="38"/>
        <v>49351.833298361933</v>
      </c>
      <c r="V77" s="146" t="str">
        <f t="shared" si="33"/>
        <v/>
      </c>
    </row>
    <row r="78" spans="1:25" ht="14.15" customHeight="1" x14ac:dyDescent="0.2">
      <c r="E78" s="126">
        <v>7</v>
      </c>
      <c r="F78" s="144">
        <f t="shared" si="34"/>
        <v>0</v>
      </c>
      <c r="G78" s="151">
        <f t="shared" si="35"/>
        <v>0</v>
      </c>
      <c r="H78" s="153">
        <f t="shared" si="36"/>
        <v>0</v>
      </c>
      <c r="I78" s="152">
        <f t="shared" si="37"/>
        <v>60015.826953170013</v>
      </c>
      <c r="J78" s="146" t="str">
        <f t="shared" si="29"/>
        <v/>
      </c>
      <c r="Q78" s="126">
        <v>7</v>
      </c>
      <c r="R78" s="144">
        <f t="shared" si="30"/>
        <v>0</v>
      </c>
      <c r="S78" s="151">
        <f t="shared" si="31"/>
        <v>0</v>
      </c>
      <c r="T78" s="153">
        <f t="shared" si="32"/>
        <v>0</v>
      </c>
      <c r="U78" s="152">
        <f t="shared" si="38"/>
        <v>49351.833298361933</v>
      </c>
      <c r="V78" s="146" t="str">
        <f t="shared" si="33"/>
        <v/>
      </c>
    </row>
    <row r="79" spans="1:25" ht="14.15" customHeight="1" x14ac:dyDescent="0.2">
      <c r="E79" s="126">
        <v>8</v>
      </c>
      <c r="F79" s="144">
        <f t="shared" si="34"/>
        <v>0</v>
      </c>
      <c r="G79" s="151">
        <f t="shared" si="35"/>
        <v>0</v>
      </c>
      <c r="H79" s="153">
        <f t="shared" si="36"/>
        <v>0</v>
      </c>
      <c r="I79" s="152">
        <f t="shared" si="37"/>
        <v>60015.826953170013</v>
      </c>
      <c r="J79" s="146" t="str">
        <f t="shared" si="29"/>
        <v/>
      </c>
      <c r="Q79" s="126">
        <v>8</v>
      </c>
      <c r="R79" s="144">
        <f t="shared" si="30"/>
        <v>0</v>
      </c>
      <c r="S79" s="151">
        <f t="shared" si="31"/>
        <v>0</v>
      </c>
      <c r="T79" s="153">
        <f t="shared" si="32"/>
        <v>0</v>
      </c>
      <c r="U79" s="152">
        <f t="shared" si="38"/>
        <v>49351.833298361933</v>
      </c>
      <c r="V79" s="146" t="str">
        <f t="shared" si="33"/>
        <v/>
      </c>
    </row>
    <row r="80" spans="1:25" ht="14.15" customHeight="1" x14ac:dyDescent="0.2">
      <c r="E80" s="126">
        <v>9</v>
      </c>
      <c r="F80" s="144">
        <f t="shared" si="34"/>
        <v>0</v>
      </c>
      <c r="G80" s="151">
        <f t="shared" si="35"/>
        <v>0</v>
      </c>
      <c r="H80" s="153">
        <f t="shared" si="36"/>
        <v>0</v>
      </c>
      <c r="I80" s="152">
        <f t="shared" si="37"/>
        <v>60015.826953170013</v>
      </c>
      <c r="J80" s="146" t="str">
        <f t="shared" si="29"/>
        <v/>
      </c>
      <c r="Q80" s="126">
        <v>9</v>
      </c>
      <c r="R80" s="144">
        <f t="shared" si="30"/>
        <v>0</v>
      </c>
      <c r="S80" s="151">
        <f t="shared" si="31"/>
        <v>0</v>
      </c>
      <c r="T80" s="153">
        <f t="shared" si="32"/>
        <v>0</v>
      </c>
      <c r="U80" s="152">
        <f t="shared" si="38"/>
        <v>49351.833298361933</v>
      </c>
      <c r="V80" s="146" t="str">
        <f t="shared" si="33"/>
        <v/>
      </c>
    </row>
    <row r="81" spans="5:22" ht="14.15" customHeight="1" x14ac:dyDescent="0.2">
      <c r="E81" s="126">
        <v>10</v>
      </c>
      <c r="F81" s="144">
        <f t="shared" si="34"/>
        <v>0</v>
      </c>
      <c r="G81" s="151">
        <f t="shared" si="35"/>
        <v>0</v>
      </c>
      <c r="H81" s="153">
        <f t="shared" si="36"/>
        <v>0</v>
      </c>
      <c r="I81" s="152">
        <f t="shared" si="37"/>
        <v>60015.826953170013</v>
      </c>
      <c r="J81" s="146" t="str">
        <f t="shared" si="29"/>
        <v/>
      </c>
      <c r="Q81" s="126">
        <v>10</v>
      </c>
      <c r="R81" s="144">
        <f t="shared" si="30"/>
        <v>0</v>
      </c>
      <c r="S81" s="151">
        <f t="shared" si="31"/>
        <v>0</v>
      </c>
      <c r="T81" s="153">
        <f t="shared" si="32"/>
        <v>0</v>
      </c>
      <c r="U81" s="152">
        <f t="shared" si="38"/>
        <v>49351.833298361933</v>
      </c>
      <c r="V81" s="146" t="str">
        <f t="shared" si="33"/>
        <v/>
      </c>
    </row>
    <row r="82" spans="5:22" ht="14.15" customHeight="1" x14ac:dyDescent="0.2">
      <c r="E82" s="126">
        <v>11</v>
      </c>
      <c r="F82" s="144">
        <f t="shared" si="34"/>
        <v>0</v>
      </c>
      <c r="G82" s="151">
        <f t="shared" si="35"/>
        <v>0</v>
      </c>
      <c r="H82" s="153">
        <f t="shared" si="36"/>
        <v>0</v>
      </c>
      <c r="I82" s="152">
        <f t="shared" si="37"/>
        <v>60015.826953170013</v>
      </c>
      <c r="J82" s="146" t="str">
        <f t="shared" si="29"/>
        <v/>
      </c>
      <c r="Q82" s="126">
        <v>11</v>
      </c>
      <c r="R82" s="144">
        <f t="shared" si="30"/>
        <v>0</v>
      </c>
      <c r="S82" s="151">
        <f t="shared" si="31"/>
        <v>0</v>
      </c>
      <c r="T82" s="153">
        <f t="shared" si="32"/>
        <v>0</v>
      </c>
      <c r="U82" s="152">
        <f t="shared" si="38"/>
        <v>49351.833298361933</v>
      </c>
      <c r="V82" s="146" t="str">
        <f t="shared" si="33"/>
        <v/>
      </c>
    </row>
    <row r="83" spans="5:22" ht="14.15" customHeight="1" x14ac:dyDescent="0.2">
      <c r="E83" s="126">
        <v>12</v>
      </c>
      <c r="F83" s="144">
        <f t="shared" si="34"/>
        <v>0</v>
      </c>
      <c r="G83" s="151">
        <f t="shared" si="35"/>
        <v>0</v>
      </c>
      <c r="H83" s="153">
        <f t="shared" si="36"/>
        <v>0</v>
      </c>
      <c r="I83" s="152">
        <f t="shared" si="37"/>
        <v>60015.826953170013</v>
      </c>
      <c r="J83" s="146" t="str">
        <f t="shared" si="29"/>
        <v/>
      </c>
      <c r="Q83" s="126">
        <v>12</v>
      </c>
      <c r="R83" s="144">
        <f t="shared" si="30"/>
        <v>0</v>
      </c>
      <c r="S83" s="151">
        <f t="shared" si="31"/>
        <v>0</v>
      </c>
      <c r="T83" s="153">
        <f t="shared" si="32"/>
        <v>0</v>
      </c>
      <c r="U83" s="152">
        <f t="shared" si="38"/>
        <v>49351.833298361933</v>
      </c>
      <c r="V83" s="146" t="str">
        <f t="shared" si="33"/>
        <v/>
      </c>
    </row>
    <row r="84" spans="5:22" ht="14.15" customHeight="1" x14ac:dyDescent="0.2">
      <c r="E84" s="126">
        <v>13</v>
      </c>
      <c r="F84" s="144">
        <f t="shared" si="34"/>
        <v>0</v>
      </c>
      <c r="G84" s="151">
        <f t="shared" si="35"/>
        <v>0</v>
      </c>
      <c r="H84" s="153">
        <f t="shared" si="36"/>
        <v>0</v>
      </c>
      <c r="I84" s="152">
        <f t="shared" si="37"/>
        <v>60015.826953170013</v>
      </c>
      <c r="J84" s="146" t="str">
        <f t="shared" si="29"/>
        <v/>
      </c>
      <c r="Q84" s="126">
        <v>13</v>
      </c>
      <c r="R84" s="144">
        <f t="shared" si="30"/>
        <v>0</v>
      </c>
      <c r="S84" s="151">
        <f t="shared" si="31"/>
        <v>0</v>
      </c>
      <c r="T84" s="153">
        <f t="shared" si="32"/>
        <v>0</v>
      </c>
      <c r="U84" s="152">
        <f t="shared" si="38"/>
        <v>49351.833298361933</v>
      </c>
      <c r="V84" s="146" t="str">
        <f t="shared" si="33"/>
        <v/>
      </c>
    </row>
    <row r="85" spans="5:22" ht="14.15" customHeight="1" x14ac:dyDescent="0.2">
      <c r="E85" s="126">
        <v>14</v>
      </c>
      <c r="F85" s="144">
        <f t="shared" ref="F85:F102" si="39">K16</f>
        <v>0</v>
      </c>
      <c r="G85" s="151">
        <f t="shared" ref="G85:G102" si="40">L51</f>
        <v>0</v>
      </c>
      <c r="H85" s="153">
        <f t="shared" ref="H85:H102" si="41">F85+G85</f>
        <v>0</v>
      </c>
      <c r="I85" s="152">
        <f t="shared" ref="I85:I102" si="42">H85+I84</f>
        <v>60015.826953170013</v>
      </c>
      <c r="J85" s="146" t="str">
        <f t="shared" ref="J85:J102" si="43">IF(F85=0,"",I85/E85)</f>
        <v/>
      </c>
      <c r="Q85" s="126">
        <v>14</v>
      </c>
      <c r="R85" s="144">
        <f t="shared" ref="R85:R102" si="44">X16</f>
        <v>0</v>
      </c>
      <c r="S85" s="151">
        <f t="shared" ref="S85:S102" si="45">Y51</f>
        <v>0</v>
      </c>
      <c r="T85" s="153">
        <f t="shared" ref="T85:T102" si="46">R85+S85</f>
        <v>0</v>
      </c>
      <c r="U85" s="152">
        <f t="shared" ref="U85:U102" si="47">T85+U84</f>
        <v>49351.833298361933</v>
      </c>
      <c r="V85" s="146" t="str">
        <f t="shared" ref="V85:V102" si="48">IF(R85=0,"",U85/Q85)</f>
        <v/>
      </c>
    </row>
    <row r="86" spans="5:22" ht="14.15" customHeight="1" x14ac:dyDescent="0.2">
      <c r="E86" s="126">
        <v>15</v>
      </c>
      <c r="F86" s="144">
        <f t="shared" si="39"/>
        <v>0</v>
      </c>
      <c r="G86" s="151">
        <f t="shared" si="40"/>
        <v>0</v>
      </c>
      <c r="H86" s="153">
        <f t="shared" si="41"/>
        <v>0</v>
      </c>
      <c r="I86" s="152">
        <f t="shared" si="42"/>
        <v>60015.826953170013</v>
      </c>
      <c r="J86" s="146" t="str">
        <f t="shared" si="43"/>
        <v/>
      </c>
      <c r="Q86" s="126">
        <v>15</v>
      </c>
      <c r="R86" s="144">
        <f t="shared" si="44"/>
        <v>0</v>
      </c>
      <c r="S86" s="151">
        <f t="shared" si="45"/>
        <v>0</v>
      </c>
      <c r="T86" s="153">
        <f t="shared" si="46"/>
        <v>0</v>
      </c>
      <c r="U86" s="152">
        <f t="shared" si="47"/>
        <v>49351.833298361933</v>
      </c>
      <c r="V86" s="146" t="str">
        <f t="shared" si="48"/>
        <v/>
      </c>
    </row>
    <row r="87" spans="5:22" ht="14.15" customHeight="1" x14ac:dyDescent="0.2">
      <c r="E87" s="126">
        <v>16</v>
      </c>
      <c r="F87" s="144">
        <f t="shared" si="39"/>
        <v>0</v>
      </c>
      <c r="G87" s="151">
        <f t="shared" si="40"/>
        <v>0</v>
      </c>
      <c r="H87" s="153">
        <f t="shared" si="41"/>
        <v>0</v>
      </c>
      <c r="I87" s="152">
        <f t="shared" si="42"/>
        <v>60015.826953170013</v>
      </c>
      <c r="J87" s="146" t="str">
        <f t="shared" si="43"/>
        <v/>
      </c>
      <c r="Q87" s="126">
        <v>16</v>
      </c>
      <c r="R87" s="144">
        <f t="shared" si="44"/>
        <v>0</v>
      </c>
      <c r="S87" s="151">
        <f t="shared" si="45"/>
        <v>0</v>
      </c>
      <c r="T87" s="153">
        <f t="shared" si="46"/>
        <v>0</v>
      </c>
      <c r="U87" s="152">
        <f t="shared" si="47"/>
        <v>49351.833298361933</v>
      </c>
      <c r="V87" s="146" t="str">
        <f t="shared" si="48"/>
        <v/>
      </c>
    </row>
    <row r="88" spans="5:22" ht="14.15" customHeight="1" x14ac:dyDescent="0.2">
      <c r="E88" s="126">
        <v>17</v>
      </c>
      <c r="F88" s="144">
        <f t="shared" si="39"/>
        <v>0</v>
      </c>
      <c r="G88" s="151">
        <f t="shared" si="40"/>
        <v>0</v>
      </c>
      <c r="H88" s="153">
        <f t="shared" si="41"/>
        <v>0</v>
      </c>
      <c r="I88" s="152">
        <f t="shared" si="42"/>
        <v>60015.826953170013</v>
      </c>
      <c r="J88" s="146" t="str">
        <f t="shared" si="43"/>
        <v/>
      </c>
      <c r="Q88" s="126">
        <v>17</v>
      </c>
      <c r="R88" s="144">
        <f t="shared" si="44"/>
        <v>0</v>
      </c>
      <c r="S88" s="151">
        <f t="shared" si="45"/>
        <v>0</v>
      </c>
      <c r="T88" s="153">
        <f t="shared" si="46"/>
        <v>0</v>
      </c>
      <c r="U88" s="152">
        <f t="shared" si="47"/>
        <v>49351.833298361933</v>
      </c>
      <c r="V88" s="146" t="str">
        <f t="shared" si="48"/>
        <v/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60015.826953170013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49351.833298361933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60015.826953170013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49351.833298361933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60015.826953170013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49351.833298361933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60015.826953170013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49351.833298361933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60015.826953170013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49351.833298361933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60015.826953170013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49351.833298361933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60015.826953170013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49351.833298361933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60015.826953170013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49351.833298361933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60015.826953170013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49351.833298361933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60015.826953170013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49351.833298361933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60015.826953170013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49351.833298361933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60015.826953170013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49351.833298361933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60015.826953170013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49351.833298361933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60015.826953170013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49351.833298361933</v>
      </c>
      <c r="V102" s="146" t="str">
        <f t="shared" si="48"/>
        <v/>
      </c>
    </row>
    <row r="103" spans="5:22" x14ac:dyDescent="0.2">
      <c r="F103" s="273">
        <f>AVERAGE(F72:F99)</f>
        <v>1569.9684163346433</v>
      </c>
      <c r="G103" s="273">
        <f>AVERAGE(G72:G99)</f>
        <v>573.45397485000001</v>
      </c>
      <c r="H103" s="273">
        <f>AVERAGE(H72:H99)</f>
        <v>2143.4223911846434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="90" zoomScaleNormal="9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J12" sqref="J12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110</v>
      </c>
      <c r="D9" s="225">
        <v>44470</v>
      </c>
      <c r="E9" s="233">
        <v>63.5</v>
      </c>
      <c r="F9" s="247">
        <v>8.0540000000000003</v>
      </c>
      <c r="G9" s="246">
        <v>4878.8999999999996</v>
      </c>
      <c r="H9" s="236">
        <v>2296.31</v>
      </c>
    </row>
    <row r="10" spans="3:11" ht="15.5" x14ac:dyDescent="0.35">
      <c r="C10" s="14" t="s">
        <v>111</v>
      </c>
      <c r="D10" s="225">
        <f>+D9+1</f>
        <v>44471</v>
      </c>
      <c r="E10" s="233">
        <v>62.2</v>
      </c>
      <c r="F10" s="247">
        <v>8.0459999999999994</v>
      </c>
      <c r="G10" s="246">
        <v>4799.5400000000009</v>
      </c>
      <c r="H10" s="236">
        <v>2297.3000000000002</v>
      </c>
      <c r="I10" s="251"/>
      <c r="J10" s="251"/>
    </row>
    <row r="11" spans="3:11" ht="15.5" x14ac:dyDescent="0.35">
      <c r="C11" s="14" t="s">
        <v>112</v>
      </c>
      <c r="D11" s="225">
        <f t="shared" ref="D11:D39" si="0">+D10+1</f>
        <v>44472</v>
      </c>
      <c r="E11" s="233">
        <v>60.4</v>
      </c>
      <c r="F11" s="247">
        <v>8.0540000000000003</v>
      </c>
      <c r="G11" s="246">
        <v>4859.67</v>
      </c>
      <c r="H11" s="236">
        <v>2230.4899999999998</v>
      </c>
    </row>
    <row r="12" spans="3:11" ht="15.5" x14ac:dyDescent="0.35">
      <c r="C12" s="14" t="s">
        <v>113</v>
      </c>
      <c r="D12" s="225">
        <f t="shared" si="0"/>
        <v>44473</v>
      </c>
      <c r="E12" s="233"/>
      <c r="F12" s="247"/>
      <c r="G12" s="246"/>
      <c r="H12" s="236"/>
    </row>
    <row r="13" spans="3:11" ht="15.5" x14ac:dyDescent="0.35">
      <c r="C13" s="14" t="s">
        <v>114</v>
      </c>
      <c r="D13" s="225">
        <f t="shared" si="0"/>
        <v>44474</v>
      </c>
      <c r="E13" s="233"/>
      <c r="F13" s="247"/>
      <c r="G13" s="246"/>
      <c r="H13" s="274"/>
      <c r="J13" s="14" t="s">
        <v>54</v>
      </c>
    </row>
    <row r="14" spans="3:11" ht="15.5" x14ac:dyDescent="0.35">
      <c r="C14" s="14" t="s">
        <v>115</v>
      </c>
      <c r="D14" s="225">
        <f t="shared" si="0"/>
        <v>44475</v>
      </c>
      <c r="E14" s="233"/>
      <c r="F14" s="247"/>
      <c r="G14" s="246"/>
      <c r="H14" s="236"/>
    </row>
    <row r="15" spans="3:11" ht="15.5" x14ac:dyDescent="0.35">
      <c r="C15" s="14" t="s">
        <v>116</v>
      </c>
      <c r="D15" s="225">
        <f t="shared" si="0"/>
        <v>44476</v>
      </c>
      <c r="E15" s="233"/>
      <c r="F15" s="247"/>
      <c r="G15" s="246"/>
      <c r="H15" s="236"/>
    </row>
    <row r="16" spans="3:11" ht="15.5" x14ac:dyDescent="0.35">
      <c r="C16" s="14" t="s">
        <v>110</v>
      </c>
      <c r="D16" s="225">
        <f t="shared" si="0"/>
        <v>44477</v>
      </c>
      <c r="E16" s="233"/>
      <c r="F16" s="247"/>
      <c r="G16" s="246"/>
      <c r="H16" s="236"/>
      <c r="K16" s="251"/>
    </row>
    <row r="17" spans="3:13" ht="15.5" x14ac:dyDescent="0.35">
      <c r="C17" s="14" t="s">
        <v>111</v>
      </c>
      <c r="D17" s="225">
        <f t="shared" si="0"/>
        <v>44478</v>
      </c>
      <c r="E17" s="233"/>
      <c r="F17" s="247"/>
      <c r="G17" s="246"/>
      <c r="H17" s="236"/>
      <c r="I17" s="251"/>
    </row>
    <row r="18" spans="3:13" ht="15.5" x14ac:dyDescent="0.35">
      <c r="C18" s="14" t="s">
        <v>112</v>
      </c>
      <c r="D18" s="225">
        <f t="shared" si="0"/>
        <v>44479</v>
      </c>
      <c r="E18" s="233"/>
      <c r="F18" s="247"/>
      <c r="G18" s="246"/>
      <c r="H18" s="236"/>
      <c r="I18" s="251"/>
      <c r="M18" s="251"/>
    </row>
    <row r="19" spans="3:13" ht="15.5" x14ac:dyDescent="0.35">
      <c r="C19" s="14" t="s">
        <v>113</v>
      </c>
      <c r="D19" s="225">
        <f t="shared" si="0"/>
        <v>44480</v>
      </c>
      <c r="E19" s="233"/>
      <c r="F19" s="247"/>
      <c r="G19" s="246"/>
      <c r="H19" s="236"/>
    </row>
    <row r="20" spans="3:13" ht="15.5" x14ac:dyDescent="0.35">
      <c r="C20" s="14" t="s">
        <v>114</v>
      </c>
      <c r="D20" s="225">
        <f t="shared" si="0"/>
        <v>44481</v>
      </c>
      <c r="E20" s="252"/>
      <c r="F20" s="247"/>
      <c r="G20" s="246"/>
      <c r="H20" s="236"/>
    </row>
    <row r="21" spans="3:13" ht="15.5" x14ac:dyDescent="0.35">
      <c r="C21" s="14" t="s">
        <v>115</v>
      </c>
      <c r="D21" s="225">
        <f t="shared" si="0"/>
        <v>44482</v>
      </c>
      <c r="E21" s="252"/>
      <c r="F21" s="247"/>
      <c r="G21" s="246"/>
      <c r="H21" s="236"/>
    </row>
    <row r="22" spans="3:13" ht="15.5" x14ac:dyDescent="0.35">
      <c r="C22" s="14" t="s">
        <v>116</v>
      </c>
      <c r="D22" s="225">
        <f t="shared" si="0"/>
        <v>44483</v>
      </c>
      <c r="E22" s="252"/>
      <c r="F22" s="247"/>
      <c r="G22" s="246"/>
      <c r="H22" s="246"/>
    </row>
    <row r="23" spans="3:13" ht="15.5" x14ac:dyDescent="0.35">
      <c r="C23" s="14" t="s">
        <v>110</v>
      </c>
      <c r="D23" s="225">
        <f t="shared" si="0"/>
        <v>44484</v>
      </c>
      <c r="E23" s="252"/>
      <c r="F23" s="247"/>
      <c r="G23" s="246"/>
      <c r="H23" s="236"/>
    </row>
    <row r="24" spans="3:13" ht="15.5" x14ac:dyDescent="0.35">
      <c r="C24" s="14" t="s">
        <v>111</v>
      </c>
      <c r="D24" s="225">
        <f t="shared" si="0"/>
        <v>44485</v>
      </c>
      <c r="E24" s="233"/>
      <c r="F24" s="247"/>
      <c r="G24" s="246"/>
      <c r="H24" s="236"/>
    </row>
    <row r="25" spans="3:13" ht="15.5" x14ac:dyDescent="0.35">
      <c r="C25" s="14" t="s">
        <v>112</v>
      </c>
      <c r="D25" s="225">
        <f t="shared" si="0"/>
        <v>44486</v>
      </c>
      <c r="E25" s="233"/>
      <c r="F25" s="247"/>
      <c r="G25" s="246"/>
      <c r="H25" s="236"/>
    </row>
    <row r="26" spans="3:13" ht="15.5" x14ac:dyDescent="0.35">
      <c r="C26" s="14" t="s">
        <v>113</v>
      </c>
      <c r="D26" s="225">
        <f t="shared" si="0"/>
        <v>44487</v>
      </c>
      <c r="E26" s="233"/>
      <c r="F26" s="247"/>
      <c r="G26" s="246"/>
      <c r="H26" s="236"/>
    </row>
    <row r="27" spans="3:13" ht="15.5" x14ac:dyDescent="0.35">
      <c r="C27" s="14" t="s">
        <v>114</v>
      </c>
      <c r="D27" s="225">
        <f t="shared" si="0"/>
        <v>44488</v>
      </c>
      <c r="E27" s="233"/>
      <c r="F27" s="247"/>
      <c r="G27" s="246"/>
      <c r="H27" s="236"/>
    </row>
    <row r="28" spans="3:13" ht="15.5" x14ac:dyDescent="0.35">
      <c r="C28" s="14" t="s">
        <v>115</v>
      </c>
      <c r="D28" s="225">
        <f t="shared" si="0"/>
        <v>44489</v>
      </c>
      <c r="E28" s="233"/>
      <c r="F28" s="247"/>
      <c r="G28" s="246"/>
      <c r="H28" s="236"/>
    </row>
    <row r="29" spans="3:13" ht="15.5" x14ac:dyDescent="0.35">
      <c r="C29" s="14" t="s">
        <v>116</v>
      </c>
      <c r="D29" s="225">
        <f t="shared" si="0"/>
        <v>44490</v>
      </c>
      <c r="E29" s="233"/>
      <c r="F29" s="247"/>
      <c r="G29" s="246"/>
      <c r="H29" s="236"/>
    </row>
    <row r="30" spans="3:13" ht="15.5" x14ac:dyDescent="0.35">
      <c r="C30" s="14" t="s">
        <v>110</v>
      </c>
      <c r="D30" s="225">
        <f t="shared" si="0"/>
        <v>44491</v>
      </c>
      <c r="E30" s="252"/>
      <c r="F30" s="247"/>
      <c r="G30" s="246"/>
      <c r="H30" s="236"/>
    </row>
    <row r="31" spans="3:13" ht="15.5" x14ac:dyDescent="0.35">
      <c r="C31" s="14" t="s">
        <v>111</v>
      </c>
      <c r="D31" s="225">
        <f t="shared" si="0"/>
        <v>44492</v>
      </c>
      <c r="E31" s="233"/>
      <c r="F31" s="247"/>
      <c r="G31" s="246"/>
      <c r="H31" s="236"/>
    </row>
    <row r="32" spans="3:13" ht="15.5" x14ac:dyDescent="0.35">
      <c r="C32" s="14" t="s">
        <v>112</v>
      </c>
      <c r="D32" s="225">
        <f t="shared" si="0"/>
        <v>44493</v>
      </c>
      <c r="E32" s="233"/>
      <c r="F32" s="247"/>
      <c r="G32" s="246"/>
      <c r="H32" s="236"/>
    </row>
    <row r="33" spans="3:11" ht="15.5" x14ac:dyDescent="0.35">
      <c r="C33" s="14" t="s">
        <v>113</v>
      </c>
      <c r="D33" s="225">
        <f t="shared" si="0"/>
        <v>44494</v>
      </c>
      <c r="E33" s="233"/>
      <c r="F33" s="247"/>
      <c r="G33" s="246"/>
      <c r="H33" s="236"/>
      <c r="J33" s="286"/>
      <c r="K33" s="286"/>
    </row>
    <row r="34" spans="3:11" ht="15.5" x14ac:dyDescent="0.35">
      <c r="C34" s="14" t="s">
        <v>114</v>
      </c>
      <c r="D34" s="225">
        <f t="shared" si="0"/>
        <v>44495</v>
      </c>
      <c r="E34" s="233"/>
      <c r="F34" s="247"/>
      <c r="G34" s="246"/>
      <c r="H34" s="236"/>
      <c r="J34" s="286"/>
      <c r="K34" s="286"/>
    </row>
    <row r="35" spans="3:11" ht="15.5" x14ac:dyDescent="0.35">
      <c r="C35" s="14" t="s">
        <v>115</v>
      </c>
      <c r="D35" s="225">
        <f t="shared" si="0"/>
        <v>44496</v>
      </c>
      <c r="E35" s="233"/>
      <c r="F35" s="247"/>
      <c r="G35" s="246"/>
      <c r="H35" s="236"/>
    </row>
    <row r="36" spans="3:11" ht="15.5" x14ac:dyDescent="0.35">
      <c r="C36" s="14" t="s">
        <v>116</v>
      </c>
      <c r="D36" s="225">
        <f t="shared" si="0"/>
        <v>44497</v>
      </c>
      <c r="E36" s="233"/>
      <c r="F36" s="247"/>
      <c r="G36" s="246"/>
      <c r="H36" s="246"/>
    </row>
    <row r="37" spans="3:11" ht="15.5" x14ac:dyDescent="0.35">
      <c r="C37" s="14" t="s">
        <v>110</v>
      </c>
      <c r="D37" s="225">
        <f t="shared" si="0"/>
        <v>44498</v>
      </c>
      <c r="E37" s="233"/>
      <c r="F37" s="247"/>
      <c r="G37" s="246"/>
      <c r="H37" s="236"/>
    </row>
    <row r="38" spans="3:11" ht="15.5" x14ac:dyDescent="0.35">
      <c r="C38" s="14" t="s">
        <v>111</v>
      </c>
      <c r="D38" s="225">
        <f t="shared" si="0"/>
        <v>44499</v>
      </c>
      <c r="E38" s="238"/>
      <c r="F38" s="247"/>
      <c r="G38" s="246"/>
      <c r="H38" s="236"/>
    </row>
    <row r="39" spans="3:11" ht="15.5" x14ac:dyDescent="0.35">
      <c r="C39" s="14" t="s">
        <v>112</v>
      </c>
      <c r="D39" s="225">
        <f t="shared" si="0"/>
        <v>44500</v>
      </c>
      <c r="E39" s="238"/>
      <c r="F39" s="247"/>
      <c r="G39" s="246"/>
      <c r="H39" s="236"/>
    </row>
    <row r="40" spans="3:11" x14ac:dyDescent="0.25">
      <c r="E40">
        <f>SUM(E9:E39)</f>
        <v>186.1</v>
      </c>
      <c r="F40">
        <f t="shared" ref="F40:H40" si="1">SUM(F9:F39)</f>
        <v>24.154000000000003</v>
      </c>
      <c r="G40">
        <f t="shared" si="1"/>
        <v>14538.11</v>
      </c>
      <c r="H40">
        <f t="shared" si="1"/>
        <v>6824.1</v>
      </c>
    </row>
    <row r="41" spans="3:11" ht="12.75" customHeight="1" x14ac:dyDescent="0.25"/>
    <row r="42" spans="3:11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2021-10-04T15:59:16Z</dcterms:modified>
</cp:coreProperties>
</file>