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78C093BD-81BB-4A3D-BE6F-BE7F55740058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0" i="1" l="1"/>
  <c r="AE40" i="1"/>
  <c r="AD40" i="1" s="1"/>
  <c r="D40" i="1" l="1"/>
  <c r="C40" i="1" s="1"/>
  <c r="F40" i="1"/>
  <c r="G40" i="1"/>
  <c r="K40" i="1"/>
  <c r="N40" i="1" s="1"/>
  <c r="L40" i="1"/>
  <c r="P40" i="1"/>
  <c r="S40" i="1" s="1"/>
  <c r="Q40" i="1"/>
  <c r="T40" i="1" s="1"/>
  <c r="R40" i="1"/>
  <c r="W40" i="1"/>
  <c r="X40" i="1"/>
  <c r="AH40" i="1"/>
  <c r="AK40" i="1" s="1"/>
  <c r="AI40" i="1"/>
  <c r="AJ40" i="1"/>
  <c r="AN40" i="1"/>
  <c r="AO40" i="1"/>
  <c r="AR40" i="1"/>
  <c r="AQ40" i="1" s="1"/>
  <c r="AT40" i="1"/>
  <c r="AV40" i="1" s="1"/>
  <c r="AU40" i="1" s="1"/>
  <c r="AX40" i="1"/>
  <c r="AZ40" i="1"/>
  <c r="AY40" i="1" s="1"/>
  <c r="BB40" i="1"/>
  <c r="BC40" i="1" s="1"/>
  <c r="BD40" i="1"/>
  <c r="BE40" i="1"/>
  <c r="F40" i="13"/>
  <c r="G40" i="13"/>
  <c r="H40" i="13"/>
  <c r="E40" i="13"/>
  <c r="J40" i="1" l="1"/>
  <c r="M40" i="1" s="1"/>
  <c r="BG40" i="1"/>
  <c r="BF40" i="1" s="1"/>
  <c r="AI39" i="1"/>
  <c r="AD39" i="1"/>
  <c r="AE39" i="1"/>
  <c r="Q39" i="1"/>
  <c r="P39" i="1" s="1"/>
  <c r="S39" i="1" s="1"/>
  <c r="R39" i="1"/>
  <c r="J39" i="1"/>
  <c r="M39" i="1" s="1"/>
  <c r="K39" i="1"/>
  <c r="L39" i="1"/>
  <c r="N39" i="1"/>
  <c r="G39" i="1"/>
  <c r="F39" i="1" s="1"/>
  <c r="AR39" i="1"/>
  <c r="AQ39" i="1" s="1"/>
  <c r="AT39" i="1"/>
  <c r="AV39" i="1" s="1"/>
  <c r="AX39" i="1"/>
  <c r="BB39" i="1"/>
  <c r="BD39" i="1" s="1"/>
  <c r="BC39" i="1" s="1"/>
  <c r="BE39" i="1"/>
  <c r="BG39" i="1" s="1"/>
  <c r="BF39" i="1" s="1"/>
  <c r="AN39" i="1"/>
  <c r="AO39" i="1"/>
  <c r="C39" i="1"/>
  <c r="D39" i="1"/>
  <c r="AU39" i="1" l="1"/>
  <c r="T39" i="1"/>
  <c r="AZ39" i="1"/>
  <c r="AY39" i="1" s="1"/>
  <c r="D38" i="1" l="1"/>
  <c r="C38" i="1" s="1"/>
  <c r="G38" i="1"/>
  <c r="F38" i="1" s="1"/>
  <c r="J38" i="1"/>
  <c r="M38" i="1" s="1"/>
  <c r="K38" i="1"/>
  <c r="L38" i="1"/>
  <c r="N38" i="1"/>
  <c r="Q38" i="1"/>
  <c r="T38" i="1" s="1"/>
  <c r="R38" i="1"/>
  <c r="X38" i="1"/>
  <c r="AD38" i="1"/>
  <c r="AE38" i="1"/>
  <c r="AO38" i="1"/>
  <c r="AN38" i="1" s="1"/>
  <c r="AQ38" i="1"/>
  <c r="AR38" i="1"/>
  <c r="AT38" i="1"/>
  <c r="AX38" i="1"/>
  <c r="AZ38" i="1"/>
  <c r="AY38" i="1" s="1"/>
  <c r="BB38" i="1"/>
  <c r="BE38" i="1"/>
  <c r="BG38" i="1" s="1"/>
  <c r="BF38" i="1" s="1"/>
  <c r="W38" i="1" l="1"/>
  <c r="X39" i="1"/>
  <c r="W39" i="1" s="1"/>
  <c r="AV38" i="1"/>
  <c r="AU38" i="1" s="1"/>
  <c r="P38" i="1"/>
  <c r="S38" i="1" s="1"/>
  <c r="BD38" i="1"/>
  <c r="BC38" i="1" s="1"/>
  <c r="AI38" i="1" l="1"/>
  <c r="AO37" i="1" l="1"/>
  <c r="AN37" i="1" s="1"/>
  <c r="AE37" i="1"/>
  <c r="AD37" i="1" s="1"/>
  <c r="X37" i="1"/>
  <c r="W37" i="1" s="1"/>
  <c r="D37" i="1"/>
  <c r="C37" i="1" s="1"/>
  <c r="G37" i="1"/>
  <c r="F37" i="1" s="1"/>
  <c r="K37" i="1"/>
  <c r="J37" i="1" s="1"/>
  <c r="M37" i="1" s="1"/>
  <c r="L37" i="1"/>
  <c r="Q37" i="1"/>
  <c r="P37" i="1" s="1"/>
  <c r="S37" i="1" s="1"/>
  <c r="R37" i="1"/>
  <c r="AQ37" i="1"/>
  <c r="AR37" i="1"/>
  <c r="AT37" i="1"/>
  <c r="AV37" i="1"/>
  <c r="AU37" i="1" s="1"/>
  <c r="AX37" i="1"/>
  <c r="AZ37" i="1"/>
  <c r="AY37" i="1" s="1"/>
  <c r="BB37" i="1"/>
  <c r="BE37" i="1"/>
  <c r="BG37" i="1" s="1"/>
  <c r="BF37" i="1" s="1"/>
  <c r="N37" i="1" l="1"/>
  <c r="T37" i="1"/>
  <c r="BC37" i="1"/>
  <c r="BD37" i="1"/>
  <c r="AI37" i="1" l="1"/>
  <c r="D34" i="1"/>
  <c r="D35" i="1" s="1"/>
  <c r="D36" i="1" s="1"/>
  <c r="C36" i="1" s="1"/>
  <c r="G34" i="1"/>
  <c r="F34" i="1" s="1"/>
  <c r="K34" i="1"/>
  <c r="K35" i="1" s="1"/>
  <c r="J35" i="1" s="1"/>
  <c r="M35" i="1" s="1"/>
  <c r="L34" i="1"/>
  <c r="N34" i="1"/>
  <c r="L35" i="1"/>
  <c r="L36" i="1"/>
  <c r="Q34" i="1"/>
  <c r="T34" i="1" s="1"/>
  <c r="R34" i="1"/>
  <c r="R35" i="1"/>
  <c r="R36" i="1"/>
  <c r="X34" i="1"/>
  <c r="X35" i="1" s="1"/>
  <c r="X36" i="1" s="1"/>
  <c r="W35" i="1"/>
  <c r="W36" i="1"/>
  <c r="AR34" i="1"/>
  <c r="AQ34" i="1" s="1"/>
  <c r="AT34" i="1"/>
  <c r="AX34" i="1"/>
  <c r="BB34" i="1"/>
  <c r="BE34" i="1"/>
  <c r="AR35" i="1"/>
  <c r="AR36" i="1" s="1"/>
  <c r="AT35" i="1"/>
  <c r="AX35" i="1"/>
  <c r="BB35" i="1"/>
  <c r="BE35" i="1"/>
  <c r="AQ36" i="1"/>
  <c r="AT36" i="1"/>
  <c r="AX36" i="1"/>
  <c r="BB36" i="1"/>
  <c r="BE36" i="1"/>
  <c r="AO34" i="1"/>
  <c r="AN34" i="1" s="1"/>
  <c r="AN35" i="1"/>
  <c r="AO35" i="1"/>
  <c r="AO36" i="1" s="1"/>
  <c r="AN36" i="1"/>
  <c r="AI34" i="1"/>
  <c r="AI35" i="1"/>
  <c r="AI36" i="1"/>
  <c r="AE34" i="1"/>
  <c r="AD34" i="1" s="1"/>
  <c r="AE35" i="1"/>
  <c r="AE36" i="1" s="1"/>
  <c r="AD36" i="1" s="1"/>
  <c r="G35" i="1" l="1"/>
  <c r="G36" i="1" s="1"/>
  <c r="F36" i="1" s="1"/>
  <c r="J34" i="1"/>
  <c r="M34" i="1" s="1"/>
  <c r="Q35" i="1"/>
  <c r="T35" i="1" s="1"/>
  <c r="W34" i="1"/>
  <c r="F35" i="1"/>
  <c r="AQ35" i="1"/>
  <c r="Q36" i="1"/>
  <c r="P35" i="1"/>
  <c r="S35" i="1" s="1"/>
  <c r="P34" i="1"/>
  <c r="S34" i="1" s="1"/>
  <c r="AD35" i="1"/>
  <c r="C35" i="1"/>
  <c r="C34" i="1"/>
  <c r="K36" i="1"/>
  <c r="N35" i="1"/>
  <c r="T36" i="1" l="1"/>
  <c r="P36" i="1"/>
  <c r="S36" i="1" s="1"/>
  <c r="N36" i="1"/>
  <c r="J36" i="1"/>
  <c r="M36" i="1" s="1"/>
  <c r="W33" i="1" l="1"/>
  <c r="X33" i="1"/>
  <c r="AE33" i="1"/>
  <c r="AD33" i="1" s="1"/>
  <c r="AI33" i="1"/>
  <c r="D33" i="1"/>
  <c r="C33" i="1" s="1"/>
  <c r="AN33" i="1"/>
  <c r="AO33" i="1"/>
  <c r="G33" i="1"/>
  <c r="F33" i="1" s="1"/>
  <c r="K33" i="1"/>
  <c r="J33" i="1" s="1"/>
  <c r="M33" i="1" s="1"/>
  <c r="L33" i="1"/>
  <c r="N33" i="1"/>
  <c r="Q33" i="1"/>
  <c r="P33" i="1" s="1"/>
  <c r="S33" i="1" s="1"/>
  <c r="R33" i="1"/>
  <c r="AQ33" i="1"/>
  <c r="AR33" i="1"/>
  <c r="AT33" i="1"/>
  <c r="AX33" i="1"/>
  <c r="BB33" i="1"/>
  <c r="BE33" i="1"/>
  <c r="T33" i="1" l="1"/>
  <c r="AE32" i="1" l="1"/>
  <c r="AD32" i="1" s="1"/>
  <c r="X32" i="1"/>
  <c r="W32" i="1" s="1"/>
  <c r="F32" i="1"/>
  <c r="G32" i="1"/>
  <c r="AQ32" i="1"/>
  <c r="AR32" i="1"/>
  <c r="AT32" i="1"/>
  <c r="AX32" i="1"/>
  <c r="BB32" i="1"/>
  <c r="BE32" i="1"/>
  <c r="P32" i="1"/>
  <c r="S32" i="1" s="1"/>
  <c r="Q32" i="1"/>
  <c r="R32" i="1"/>
  <c r="T32" i="1"/>
  <c r="K32" i="1"/>
  <c r="J32" i="1" s="1"/>
  <c r="M32" i="1" s="1"/>
  <c r="L32" i="1"/>
  <c r="N32" i="1" l="1"/>
  <c r="D32" i="1" l="1"/>
  <c r="C32" i="1" s="1"/>
  <c r="AO32" i="1"/>
  <c r="AN32" i="1" s="1"/>
  <c r="AO31" i="1"/>
  <c r="AN31" i="1" s="1"/>
  <c r="C31" i="1"/>
  <c r="D31" i="1"/>
  <c r="AI32" i="1" l="1"/>
  <c r="W31" i="1"/>
  <c r="X31" i="1"/>
  <c r="G31" i="1" l="1"/>
  <c r="F31" i="1" s="1"/>
  <c r="AQ31" i="1"/>
  <c r="AR31" i="1"/>
  <c r="AT31" i="1"/>
  <c r="AX31" i="1"/>
  <c r="BB31" i="1"/>
  <c r="BE31" i="1"/>
  <c r="Q31" i="1"/>
  <c r="P31" i="1" s="1"/>
  <c r="S31" i="1" s="1"/>
  <c r="R31" i="1"/>
  <c r="T31" i="1"/>
  <c r="K31" i="1"/>
  <c r="J31" i="1" s="1"/>
  <c r="M31" i="1" s="1"/>
  <c r="L31" i="1"/>
  <c r="N31" i="1"/>
  <c r="AI31" i="1" l="1"/>
  <c r="AD31" i="1"/>
  <c r="AE31" i="1"/>
  <c r="AI30" i="1" l="1"/>
  <c r="X30" i="1"/>
  <c r="W30" i="1" s="1"/>
  <c r="Q30" i="1"/>
  <c r="P30" i="1" s="1"/>
  <c r="S30" i="1" s="1"/>
  <c r="R30" i="1"/>
  <c r="T30" i="1"/>
  <c r="J30" i="1"/>
  <c r="M30" i="1" s="1"/>
  <c r="K30" i="1"/>
  <c r="N30" i="1" s="1"/>
  <c r="L30" i="1"/>
  <c r="G30" i="1"/>
  <c r="F30" i="1" s="1"/>
  <c r="D30" i="1"/>
  <c r="C30" i="1" s="1"/>
  <c r="AR30" i="1"/>
  <c r="AQ30" i="1" s="1"/>
  <c r="AT30" i="1"/>
  <c r="AX30" i="1"/>
  <c r="BB30" i="1"/>
  <c r="BE30" i="1"/>
  <c r="AO30" i="1"/>
  <c r="AN30" i="1" s="1"/>
  <c r="AD30" i="1"/>
  <c r="AE30" i="1"/>
  <c r="G27" i="1" l="1"/>
  <c r="G28" i="1" s="1"/>
  <c r="C29" i="1"/>
  <c r="C27" i="1"/>
  <c r="D27" i="1"/>
  <c r="D28" i="1"/>
  <c r="D29" i="1" s="1"/>
  <c r="J27" i="1"/>
  <c r="M27" i="1" s="1"/>
  <c r="K27" i="1"/>
  <c r="L27" i="1"/>
  <c r="N27" i="1"/>
  <c r="K28" i="1"/>
  <c r="J28" i="1" s="1"/>
  <c r="M28" i="1" s="1"/>
  <c r="L28" i="1"/>
  <c r="N28" i="1"/>
  <c r="K29" i="1"/>
  <c r="N29" i="1" s="1"/>
  <c r="L29" i="1"/>
  <c r="P27" i="1"/>
  <c r="S27" i="1" s="1"/>
  <c r="Q27" i="1"/>
  <c r="R27" i="1"/>
  <c r="T27" i="1"/>
  <c r="Q28" i="1"/>
  <c r="P28" i="1" s="1"/>
  <c r="S28" i="1" s="1"/>
  <c r="R28" i="1"/>
  <c r="Q29" i="1"/>
  <c r="T29" i="1" s="1"/>
  <c r="R29" i="1"/>
  <c r="X27" i="1"/>
  <c r="X28" i="1" s="1"/>
  <c r="X29" i="1" s="1"/>
  <c r="W28" i="1"/>
  <c r="W29" i="1"/>
  <c r="AI27" i="1"/>
  <c r="AI28" i="1"/>
  <c r="AI29" i="1"/>
  <c r="AO27" i="1"/>
  <c r="AN27" i="1" s="1"/>
  <c r="AR27" i="1"/>
  <c r="AQ27" i="1" s="1"/>
  <c r="AT27" i="1"/>
  <c r="AX27" i="1"/>
  <c r="BB27" i="1"/>
  <c r="BE27" i="1"/>
  <c r="AN28" i="1"/>
  <c r="AO28" i="1"/>
  <c r="AT28" i="1"/>
  <c r="AX28" i="1"/>
  <c r="BB28" i="1"/>
  <c r="BE28" i="1"/>
  <c r="AN29" i="1"/>
  <c r="AO29" i="1"/>
  <c r="AT29" i="1"/>
  <c r="AX29" i="1"/>
  <c r="BB29" i="1"/>
  <c r="BE29" i="1"/>
  <c r="AE28" i="1"/>
  <c r="AE29" i="1" s="1"/>
  <c r="AD29" i="1"/>
  <c r="AD27" i="1"/>
  <c r="AE27" i="1"/>
  <c r="W27" i="1" l="1"/>
  <c r="AR28" i="1"/>
  <c r="G29" i="1"/>
  <c r="F29" i="1" s="1"/>
  <c r="F28" i="1"/>
  <c r="F27" i="1"/>
  <c r="J29" i="1"/>
  <c r="M29" i="1" s="1"/>
  <c r="P29" i="1"/>
  <c r="S29" i="1" s="1"/>
  <c r="T28" i="1"/>
  <c r="AD28" i="1"/>
  <c r="C28" i="1"/>
  <c r="AQ28" i="1" l="1"/>
  <c r="AR29" i="1"/>
  <c r="AQ29" i="1" s="1"/>
  <c r="W26" i="1" l="1"/>
  <c r="X26" i="1"/>
  <c r="AE26" i="1"/>
  <c r="AD26" i="1" s="1"/>
  <c r="C26" i="1"/>
  <c r="D26" i="1"/>
  <c r="Q26" i="1"/>
  <c r="P26" i="1" s="1"/>
  <c r="S26" i="1" s="1"/>
  <c r="R26" i="1"/>
  <c r="T26" i="1" l="1"/>
  <c r="AI26" i="1"/>
  <c r="G26" i="1"/>
  <c r="F26" i="1" s="1"/>
  <c r="AQ26" i="1" l="1"/>
  <c r="AR26" i="1"/>
  <c r="AT26" i="1"/>
  <c r="AX26" i="1"/>
  <c r="BB26" i="1"/>
  <c r="BE26" i="1"/>
  <c r="J26" i="1"/>
  <c r="M26" i="1" s="1"/>
  <c r="K26" i="1"/>
  <c r="L26" i="1"/>
  <c r="N26" i="1"/>
  <c r="X25" i="1" l="1"/>
  <c r="W25" i="1" s="1"/>
  <c r="Q25" i="1"/>
  <c r="T25" i="1" s="1"/>
  <c r="R25" i="1"/>
  <c r="J25" i="1"/>
  <c r="M25" i="1" s="1"/>
  <c r="K25" i="1"/>
  <c r="L25" i="1"/>
  <c r="N25" i="1"/>
  <c r="G25" i="1"/>
  <c r="F25" i="1" s="1"/>
  <c r="D25" i="1"/>
  <c r="C25" i="1" s="1"/>
  <c r="AO25" i="1"/>
  <c r="AO26" i="1" s="1"/>
  <c r="AN26" i="1" s="1"/>
  <c r="AQ25" i="1"/>
  <c r="AR25" i="1"/>
  <c r="AT25" i="1"/>
  <c r="AX25" i="1"/>
  <c r="BB25" i="1"/>
  <c r="BE25" i="1"/>
  <c r="AN25" i="1" l="1"/>
  <c r="P25" i="1"/>
  <c r="S25" i="1" s="1"/>
  <c r="AE25" i="1" l="1"/>
  <c r="AD25" i="1" s="1"/>
  <c r="AI25" i="1"/>
  <c r="W23" i="1"/>
  <c r="X23" i="1"/>
  <c r="W24" i="1"/>
  <c r="X24" i="1"/>
  <c r="AD24" i="1"/>
  <c r="AE24" i="1"/>
  <c r="C24" i="1"/>
  <c r="D24" i="1"/>
  <c r="G24" i="1"/>
  <c r="F24" i="1" s="1"/>
  <c r="J24" i="1"/>
  <c r="K24" i="1"/>
  <c r="L24" i="1"/>
  <c r="M24" i="1"/>
  <c r="N24" i="1"/>
  <c r="Q24" i="1"/>
  <c r="P24" i="1" s="1"/>
  <c r="S24" i="1" s="1"/>
  <c r="R24" i="1"/>
  <c r="AR24" i="1"/>
  <c r="AQ24" i="1" s="1"/>
  <c r="AT24" i="1"/>
  <c r="AX24" i="1"/>
  <c r="BB24" i="1"/>
  <c r="BE24" i="1"/>
  <c r="AN23" i="1"/>
  <c r="AO23" i="1"/>
  <c r="AO24" i="1"/>
  <c r="AN24" i="1" s="1"/>
  <c r="T24" i="1" l="1"/>
  <c r="AI24" i="1" l="1"/>
  <c r="AE23" i="1"/>
  <c r="AD23" i="1" s="1"/>
  <c r="D23" i="1"/>
  <c r="C23" i="1" s="1"/>
  <c r="G23" i="1"/>
  <c r="F23" i="1" s="1"/>
  <c r="K23" i="1"/>
  <c r="J23" i="1" s="1"/>
  <c r="M23" i="1" s="1"/>
  <c r="L23" i="1"/>
  <c r="N23" i="1"/>
  <c r="R23" i="1"/>
  <c r="AQ23" i="1"/>
  <c r="AR23" i="1"/>
  <c r="AT23" i="1"/>
  <c r="AX23" i="1"/>
  <c r="BB23" i="1"/>
  <c r="BE23" i="1"/>
  <c r="AI23" i="1" l="1"/>
  <c r="X20" i="1" l="1"/>
  <c r="X21" i="1" s="1"/>
  <c r="X22" i="1" s="1"/>
  <c r="W21" i="1"/>
  <c r="W22" i="1"/>
  <c r="D20" i="1"/>
  <c r="C20" i="1" s="1"/>
  <c r="C21" i="1"/>
  <c r="D21" i="1"/>
  <c r="D22" i="1" s="1"/>
  <c r="C22" i="1"/>
  <c r="AI20" i="1"/>
  <c r="AI21" i="1"/>
  <c r="AI22" i="1"/>
  <c r="AO20" i="1"/>
  <c r="AN20" i="1" s="1"/>
  <c r="AN21" i="1"/>
  <c r="AO21" i="1"/>
  <c r="AO22" i="1" s="1"/>
  <c r="AN22" i="1"/>
  <c r="AD20" i="1"/>
  <c r="AE20" i="1"/>
  <c r="AD21" i="1"/>
  <c r="AE21" i="1"/>
  <c r="AE22" i="1" s="1"/>
  <c r="AD22" i="1"/>
  <c r="G20" i="1"/>
  <c r="F20" i="1" s="1"/>
  <c r="G21" i="1"/>
  <c r="G22" i="1" s="1"/>
  <c r="F22" i="1" s="1"/>
  <c r="K20" i="1"/>
  <c r="J20" i="1" s="1"/>
  <c r="M20" i="1" s="1"/>
  <c r="L20" i="1"/>
  <c r="N20" i="1"/>
  <c r="K21" i="1"/>
  <c r="N21" i="1" s="1"/>
  <c r="L21" i="1"/>
  <c r="K22" i="1"/>
  <c r="N22" i="1" s="1"/>
  <c r="L22" i="1"/>
  <c r="R22" i="1"/>
  <c r="R21" i="1"/>
  <c r="R20" i="1"/>
  <c r="Q20" i="1"/>
  <c r="Q21" i="1" s="1"/>
  <c r="P20" i="1"/>
  <c r="S20" i="1" s="1"/>
  <c r="AQ20" i="1"/>
  <c r="AR20" i="1"/>
  <c r="AT20" i="1"/>
  <c r="AX20" i="1"/>
  <c r="BB20" i="1"/>
  <c r="BE20" i="1"/>
  <c r="AQ21" i="1"/>
  <c r="AR21" i="1"/>
  <c r="AR22" i="1" s="1"/>
  <c r="AQ22" i="1" s="1"/>
  <c r="AT21" i="1"/>
  <c r="AX21" i="1"/>
  <c r="BB21" i="1"/>
  <c r="BE21" i="1"/>
  <c r="AT22" i="1"/>
  <c r="AX22" i="1"/>
  <c r="BB22" i="1"/>
  <c r="BE22" i="1"/>
  <c r="T20" i="1" l="1"/>
  <c r="W20" i="1"/>
  <c r="F21" i="1"/>
  <c r="J22" i="1"/>
  <c r="M22" i="1" s="1"/>
  <c r="J21" i="1"/>
  <c r="M21" i="1" s="1"/>
  <c r="T21" i="1"/>
  <c r="P21" i="1"/>
  <c r="S21" i="1" s="1"/>
  <c r="Q22" i="1"/>
  <c r="Q23" i="1" s="1"/>
  <c r="P23" i="1" l="1"/>
  <c r="S23" i="1" s="1"/>
  <c r="T23" i="1"/>
  <c r="T22" i="1"/>
  <c r="P22" i="1"/>
  <c r="S22" i="1" s="1"/>
  <c r="W19" i="1" l="1"/>
  <c r="X19" i="1"/>
  <c r="D19" i="1"/>
  <c r="C19" i="1" s="1"/>
  <c r="AN19" i="1"/>
  <c r="AO19" i="1"/>
  <c r="F19" i="1" l="1"/>
  <c r="G19" i="1"/>
  <c r="AQ19" i="1"/>
  <c r="AR19" i="1"/>
  <c r="AT19" i="1"/>
  <c r="AX19" i="1"/>
  <c r="BB19" i="1"/>
  <c r="BE19" i="1"/>
  <c r="P19" i="1"/>
  <c r="S19" i="1" s="1"/>
  <c r="Q19" i="1"/>
  <c r="T19" i="1" s="1"/>
  <c r="R19" i="1"/>
  <c r="J19" i="1"/>
  <c r="M19" i="1" s="1"/>
  <c r="K19" i="1"/>
  <c r="L19" i="1"/>
  <c r="N19" i="1"/>
  <c r="AD19" i="1" l="1"/>
  <c r="AE19" i="1"/>
  <c r="AI19" i="1"/>
  <c r="C18" i="1" l="1"/>
  <c r="D18" i="1"/>
  <c r="F18" i="1"/>
  <c r="G18" i="1"/>
  <c r="K18" i="1"/>
  <c r="N18" i="1" s="1"/>
  <c r="L18" i="1"/>
  <c r="Q18" i="1"/>
  <c r="T18" i="1" s="1"/>
  <c r="R18" i="1"/>
  <c r="X18" i="1"/>
  <c r="W18" i="1" s="1"/>
  <c r="AE18" i="1"/>
  <c r="AD18" i="1" s="1"/>
  <c r="AI18" i="1"/>
  <c r="AN18" i="1"/>
  <c r="AO18" i="1"/>
  <c r="AQ18" i="1"/>
  <c r="AR18" i="1"/>
  <c r="AT18" i="1"/>
  <c r="AX18" i="1"/>
  <c r="BB18" i="1"/>
  <c r="BE18" i="1"/>
  <c r="P18" i="1" l="1"/>
  <c r="S18" i="1" s="1"/>
  <c r="J18" i="1"/>
  <c r="M18" i="1" s="1"/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H18" i="1" s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H19" i="1" l="1"/>
  <c r="AK18" i="1"/>
  <c r="AG18" i="1"/>
  <c r="AJ18" i="1" s="1"/>
  <c r="AG17" i="1"/>
  <c r="AJ17" i="1" s="1"/>
  <c r="AK17" i="1"/>
  <c r="I7" i="1"/>
  <c r="AH20" i="1" l="1"/>
  <c r="AK19" i="1"/>
  <c r="AG19" i="1"/>
  <c r="AJ19" i="1" s="1"/>
  <c r="BB11" i="1"/>
  <c r="AH21" i="1" l="1"/>
  <c r="AK20" i="1"/>
  <c r="AG20" i="1"/>
  <c r="AJ20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AK21" i="1" l="1"/>
  <c r="AH22" i="1"/>
  <c r="AG21" i="1"/>
  <c r="AJ21" i="1" s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AH23" i="1" l="1"/>
  <c r="AK22" i="1"/>
  <c r="AG22" i="1"/>
  <c r="AJ22" i="1" s="1"/>
  <c r="J27" i="12"/>
  <c r="K27" i="12" s="1"/>
  <c r="H26" i="12"/>
  <c r="J26" i="12" s="1"/>
  <c r="K26" i="12" s="1"/>
  <c r="AH24" i="1" l="1"/>
  <c r="AG23" i="1"/>
  <c r="AJ23" i="1" s="1"/>
  <c r="AK23" i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AH25" i="1" l="1"/>
  <c r="AG24" i="1"/>
  <c r="AJ24" i="1" s="1"/>
  <c r="AK24" i="1"/>
  <c r="J23" i="12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AH26" i="1" l="1"/>
  <c r="AK25" i="1"/>
  <c r="AG25" i="1"/>
  <c r="AJ25" i="1" s="1"/>
  <c r="J11" i="12"/>
  <c r="K11" i="12" s="1"/>
  <c r="AG26" i="1" l="1"/>
  <c r="AJ26" i="1" s="1"/>
  <c r="AH27" i="1"/>
  <c r="AK26" i="1"/>
  <c r="J13" i="12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AK27" i="1" l="1"/>
  <c r="AG27" i="1"/>
  <c r="AJ27" i="1" s="1"/>
  <c r="AH28" i="1"/>
  <c r="J66" i="12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AK28" i="1" l="1"/>
  <c r="AH29" i="1"/>
  <c r="AG28" i="1"/>
  <c r="AJ28" i="1" s="1"/>
  <c r="L66" i="12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AK29" i="1" l="1"/>
  <c r="AH30" i="1"/>
  <c r="AG29" i="1"/>
  <c r="AJ29" i="1" s="1"/>
  <c r="BR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AG30" i="1" l="1"/>
  <c r="AJ30" i="1" s="1"/>
  <c r="AH31" i="1"/>
  <c r="AK30" i="1"/>
  <c r="BL9" i="1"/>
  <c r="AH32" i="1" l="1"/>
  <c r="AG31" i="1"/>
  <c r="AJ31" i="1" s="1"/>
  <c r="AK31" i="1"/>
  <c r="C39" i="12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AH33" i="1" l="1"/>
  <c r="AG32" i="1"/>
  <c r="AJ32" i="1" s="1"/>
  <c r="AK32" i="1"/>
  <c r="D1" i="12"/>
  <c r="U70" i="12" s="1"/>
  <c r="AG33" i="1" l="1"/>
  <c r="AJ33" i="1" s="1"/>
  <c r="AH34" i="1"/>
  <c r="AK33" i="1"/>
  <c r="Q1" i="12"/>
  <c r="I70" i="12"/>
  <c r="AH35" i="1" l="1"/>
  <c r="AK34" i="1"/>
  <c r="AG34" i="1"/>
  <c r="AJ34" i="1" s="1"/>
  <c r="F102" i="12"/>
  <c r="AH36" i="1" l="1"/>
  <c r="AG35" i="1"/>
  <c r="AJ35" i="1" s="1"/>
  <c r="AK35" i="1"/>
  <c r="CB41" i="1"/>
  <c r="BX41" i="1"/>
  <c r="BO41" i="1"/>
  <c r="BL41" i="1"/>
  <c r="AK36" i="1" l="1"/>
  <c r="AH37" i="1"/>
  <c r="AG36" i="1"/>
  <c r="AJ36" i="1" s="1"/>
  <c r="V7" i="1"/>
  <c r="AH38" i="1" l="1"/>
  <c r="AK37" i="1"/>
  <c r="AG37" i="1"/>
  <c r="AJ37" i="1" s="1"/>
  <c r="H4" i="12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AG38" i="1" l="1"/>
  <c r="AJ38" i="1" s="1"/>
  <c r="AH39" i="1"/>
  <c r="AK38" i="1"/>
  <c r="BD14" i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G39" i="1" l="1"/>
  <c r="AJ39" i="1" s="1"/>
  <c r="AK39" i="1"/>
  <c r="AR15" i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BD17" i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BC17" i="1" l="1"/>
  <c r="BD18" i="1"/>
  <c r="AU17" i="1"/>
  <c r="AV18" i="1"/>
  <c r="AY16" i="1"/>
  <c r="AZ17" i="1"/>
  <c r="BF16" i="1"/>
  <c r="BG17" i="1"/>
  <c r="I74" i="12"/>
  <c r="I75" i="12" s="1"/>
  <c r="V75" i="12"/>
  <c r="U76" i="12"/>
  <c r="AY17" i="1" l="1"/>
  <c r="AZ18" i="1"/>
  <c r="BC18" i="1"/>
  <c r="BD19" i="1"/>
  <c r="BF17" i="1"/>
  <c r="BG18" i="1"/>
  <c r="AV19" i="1"/>
  <c r="AU18" i="1"/>
  <c r="J74" i="12"/>
  <c r="U77" i="12"/>
  <c r="V76" i="12"/>
  <c r="J75" i="12"/>
  <c r="I76" i="12"/>
  <c r="BD20" i="1" l="1"/>
  <c r="BC19" i="1"/>
  <c r="AU19" i="1"/>
  <c r="AV20" i="1"/>
  <c r="BF18" i="1"/>
  <c r="BG19" i="1"/>
  <c r="AZ19" i="1"/>
  <c r="AY18" i="1"/>
  <c r="I77" i="12"/>
  <c r="J76" i="12"/>
  <c r="U78" i="12"/>
  <c r="V77" i="12"/>
  <c r="BF19" i="1" l="1"/>
  <c r="BG20" i="1"/>
  <c r="BD21" i="1"/>
  <c r="BC20" i="1"/>
  <c r="AU20" i="1"/>
  <c r="AV21" i="1"/>
  <c r="AY19" i="1"/>
  <c r="AZ20" i="1"/>
  <c r="I78" i="12"/>
  <c r="J77" i="12"/>
  <c r="U79" i="12"/>
  <c r="V78" i="12"/>
  <c r="BF20" i="1" l="1"/>
  <c r="BG21" i="1"/>
  <c r="AY20" i="1"/>
  <c r="AZ21" i="1"/>
  <c r="AV22" i="1"/>
  <c r="AU21" i="1"/>
  <c r="BC21" i="1"/>
  <c r="BD22" i="1"/>
  <c r="U80" i="12"/>
  <c r="V79" i="12"/>
  <c r="I79" i="12"/>
  <c r="J78" i="12"/>
  <c r="BC22" i="1" l="1"/>
  <c r="BD23" i="1"/>
  <c r="AY21" i="1"/>
  <c r="AZ22" i="1"/>
  <c r="BF21" i="1"/>
  <c r="BG22" i="1"/>
  <c r="AU22" i="1"/>
  <c r="AV23" i="1"/>
  <c r="I80" i="12"/>
  <c r="J79" i="12"/>
  <c r="U81" i="12"/>
  <c r="V80" i="12"/>
  <c r="BF22" i="1" l="1"/>
  <c r="BG23" i="1"/>
  <c r="AV24" i="1"/>
  <c r="AU23" i="1"/>
  <c r="AY22" i="1"/>
  <c r="AZ23" i="1"/>
  <c r="BD24" i="1"/>
  <c r="BC23" i="1"/>
  <c r="U82" i="12"/>
  <c r="V81" i="12"/>
  <c r="I81" i="12"/>
  <c r="J80" i="12"/>
  <c r="BF23" i="1" l="1"/>
  <c r="BG24" i="1"/>
  <c r="AY23" i="1"/>
  <c r="AZ24" i="1"/>
  <c r="BC24" i="1"/>
  <c r="BD25" i="1"/>
  <c r="AU24" i="1"/>
  <c r="AV25" i="1"/>
  <c r="I82" i="12"/>
  <c r="J81" i="12"/>
  <c r="U83" i="12"/>
  <c r="V82" i="12"/>
  <c r="BD26" i="1" l="1"/>
  <c r="BC25" i="1"/>
  <c r="AV26" i="1"/>
  <c r="AU25" i="1"/>
  <c r="AZ25" i="1"/>
  <c r="AY24" i="1"/>
  <c r="BF24" i="1"/>
  <c r="BG25" i="1"/>
  <c r="I83" i="12"/>
  <c r="J82" i="12"/>
  <c r="U84" i="12"/>
  <c r="U85" i="12" s="1"/>
  <c r="V83" i="12"/>
  <c r="BF25" i="1" l="1"/>
  <c r="BG26" i="1"/>
  <c r="AV27" i="1"/>
  <c r="AU26" i="1"/>
  <c r="AZ26" i="1"/>
  <c r="AY25" i="1"/>
  <c r="BD27" i="1"/>
  <c r="BC26" i="1"/>
  <c r="U86" i="12"/>
  <c r="V85" i="12"/>
  <c r="V84" i="12"/>
  <c r="I84" i="12"/>
  <c r="I85" i="12" s="1"/>
  <c r="J83" i="12"/>
  <c r="AY26" i="1" l="1"/>
  <c r="AZ27" i="1"/>
  <c r="BD28" i="1"/>
  <c r="BC27" i="1"/>
  <c r="AV28" i="1"/>
  <c r="AU27" i="1"/>
  <c r="BF26" i="1"/>
  <c r="BG27" i="1"/>
  <c r="I86" i="12"/>
  <c r="J85" i="12"/>
  <c r="U87" i="12"/>
  <c r="V86" i="12"/>
  <c r="J84" i="12"/>
  <c r="BC28" i="1" l="1"/>
  <c r="BD29" i="1"/>
  <c r="AZ28" i="1"/>
  <c r="AY27" i="1"/>
  <c r="BF27" i="1"/>
  <c r="BG28" i="1"/>
  <c r="AU28" i="1"/>
  <c r="AV29" i="1"/>
  <c r="U88" i="12"/>
  <c r="V87" i="12"/>
  <c r="I87" i="12"/>
  <c r="J86" i="12"/>
  <c r="B68" i="12"/>
  <c r="J68" i="12" s="1"/>
  <c r="AY28" i="1" l="1"/>
  <c r="AZ29" i="1"/>
  <c r="BC29" i="1"/>
  <c r="BD30" i="1"/>
  <c r="AU29" i="1"/>
  <c r="AV30" i="1"/>
  <c r="BF28" i="1"/>
  <c r="BG29" i="1"/>
  <c r="I88" i="12"/>
  <c r="J87" i="12"/>
  <c r="U89" i="12"/>
  <c r="V88" i="12"/>
  <c r="K68" i="12"/>
  <c r="L68" i="12"/>
  <c r="G102" i="12" s="1"/>
  <c r="H102" i="12" s="1"/>
  <c r="O68" i="12"/>
  <c r="W68" i="12" s="1"/>
  <c r="BC30" i="1" l="1"/>
  <c r="BD31" i="1"/>
  <c r="AU30" i="1"/>
  <c r="AV31" i="1"/>
  <c r="AY29" i="1"/>
  <c r="AZ30" i="1"/>
  <c r="BF29" i="1"/>
  <c r="BG30" i="1"/>
  <c r="V89" i="12"/>
  <c r="I89" i="12"/>
  <c r="J88" i="12"/>
  <c r="X68" i="12"/>
  <c r="Y68" i="12"/>
  <c r="S102" i="12" s="1"/>
  <c r="T102" i="12" s="1"/>
  <c r="P62" i="12"/>
  <c r="W62" i="12" s="1"/>
  <c r="P60" i="12"/>
  <c r="W60" i="12" s="1"/>
  <c r="BF30" i="1" l="1"/>
  <c r="BG31" i="1"/>
  <c r="AV32" i="1"/>
  <c r="AU31" i="1"/>
  <c r="AZ31" i="1"/>
  <c r="AY30" i="1"/>
  <c r="BD32" i="1"/>
  <c r="BC31" i="1"/>
  <c r="J89" i="12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AY31" i="1" l="1"/>
  <c r="AZ32" i="1"/>
  <c r="BD33" i="1"/>
  <c r="BC32" i="1"/>
  <c r="AU32" i="1"/>
  <c r="AV33" i="1"/>
  <c r="BF31" i="1"/>
  <c r="BG32" i="1"/>
  <c r="X58" i="12"/>
  <c r="Y59" i="12"/>
  <c r="S93" i="12" s="1"/>
  <c r="T93" i="12" s="1"/>
  <c r="Y61" i="12"/>
  <c r="S95" i="12" s="1"/>
  <c r="T95" i="12" s="1"/>
  <c r="BC33" i="1" l="1"/>
  <c r="BD34" i="1"/>
  <c r="BF32" i="1"/>
  <c r="BG33" i="1"/>
  <c r="AU33" i="1"/>
  <c r="AV34" i="1"/>
  <c r="AY32" i="1"/>
  <c r="AZ33" i="1"/>
  <c r="C57" i="12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BF33" i="1" l="1"/>
  <c r="BG34" i="1"/>
  <c r="AY33" i="1"/>
  <c r="AZ34" i="1"/>
  <c r="AU34" i="1"/>
  <c r="AV35" i="1"/>
  <c r="BD35" i="1"/>
  <c r="BC34" i="1"/>
  <c r="J21" i="12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AY34" i="1" l="1"/>
  <c r="AZ35" i="1"/>
  <c r="BC35" i="1"/>
  <c r="BD36" i="1"/>
  <c r="BC36" i="1" s="1"/>
  <c r="AV36" i="1"/>
  <c r="AU36" i="1" s="1"/>
  <c r="AU35" i="1"/>
  <c r="BG35" i="1"/>
  <c r="BF34" i="1"/>
  <c r="X57" i="12"/>
  <c r="T91" i="12"/>
  <c r="U91" i="12" s="1"/>
  <c r="L56" i="12"/>
  <c r="G90" i="12" s="1"/>
  <c r="K56" i="12"/>
  <c r="BF35" i="1" l="1"/>
  <c r="BG36" i="1"/>
  <c r="BF36" i="1" s="1"/>
  <c r="AZ36" i="1"/>
  <c r="AY36" i="1" s="1"/>
  <c r="AY35" i="1"/>
  <c r="H90" i="12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<sst xmlns="http://schemas.openxmlformats.org/spreadsheetml/2006/main" count="637" uniqueCount="127">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</sst>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0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7" fontId="0" fillId="0" borderId="0" xfId="0" applyNumberFormat="1"/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325.76310967741938</c:v>
                </c:pt>
                <c:pt idx="8">
                  <c:v>329.15689634408602</c:v>
                </c:pt>
                <c:pt idx="9">
                  <c:v>324.36820731182797</c:v>
                </c:pt>
                <c:pt idx="10">
                  <c:v>314.34545935483868</c:v>
                </c:pt>
                <c:pt idx="11">
                  <c:v>318.4840249462365</c:v>
                </c:pt>
                <c:pt idx="12">
                  <c:v>317.96359978494627</c:v>
                </c:pt>
                <c:pt idx="13">
                  <c:v>319.49336236559134</c:v>
                </c:pt>
                <c:pt idx="14">
                  <c:v>328.50966580645161</c:v>
                </c:pt>
                <c:pt idx="15">
                  <c:v>304.27666838709678</c:v>
                </c:pt>
                <c:pt idx="16">
                  <c:v>318.87273978494619</c:v>
                </c:pt>
                <c:pt idx="17">
                  <c:v>315.81114161290321</c:v>
                </c:pt>
                <c:pt idx="18">
                  <c:v>318.51901010752692</c:v>
                </c:pt>
                <c:pt idx="19">
                  <c:v>332.17433483870968</c:v>
                </c:pt>
                <c:pt idx="20">
                  <c:v>320.37403290322578</c:v>
                </c:pt>
                <c:pt idx="21">
                  <c:v>330.53553430107524</c:v>
                </c:pt>
                <c:pt idx="22">
                  <c:v>331.08390473118277</c:v>
                </c:pt>
                <c:pt idx="23">
                  <c:v>321.99184666666667</c:v>
                </c:pt>
                <c:pt idx="24">
                  <c:v>312.83520569892471</c:v>
                </c:pt>
                <c:pt idx="25">
                  <c:v>313.48962258064518</c:v>
                </c:pt>
                <c:pt idx="26">
                  <c:v>316.18063290322584</c:v>
                </c:pt>
                <c:pt idx="27">
                  <c:v>318.21966731182795</c:v>
                </c:pt>
                <c:pt idx="28">
                  <c:v>309.26924096774195</c:v>
                </c:pt>
                <c:pt idx="29">
                  <c:v>303.55862086021506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166.00379999999998</c:v>
                </c:pt>
                <c:pt idx="2">
                  <c:v>170.03614000000002</c:v>
                </c:pt>
                <c:pt idx="3">
                  <c:v>169.95483999999999</c:v>
                </c:pt>
                <c:pt idx="4">
                  <c:v>169.68701999999999</c:v>
                </c:pt>
                <c:pt idx="5">
                  <c:v>166.62701999999999</c:v>
                </c:pt>
                <c:pt idx="6">
                  <c:v>163.59001999999998</c:v>
                </c:pt>
                <c:pt idx="7">
                  <c:v>172.16675000000001</c:v>
                </c:pt>
                <c:pt idx="8">
                  <c:v>172.73003</c:v>
                </c:pt>
                <c:pt idx="9">
                  <c:v>172.51748000000001</c:v>
                </c:pt>
                <c:pt idx="10">
                  <c:v>176.35289</c:v>
                </c:pt>
                <c:pt idx="11">
                  <c:v>173.74789000000001</c:v>
                </c:pt>
                <c:pt idx="12">
                  <c:v>171.15</c:v>
                </c:pt>
                <c:pt idx="13">
                  <c:v>171.20699999999999</c:v>
                </c:pt>
                <c:pt idx="14">
                  <c:v>171.26400000000001</c:v>
                </c:pt>
                <c:pt idx="15">
                  <c:v>166.953</c:v>
                </c:pt>
                <c:pt idx="16">
                  <c:v>172.51300000000001</c:v>
                </c:pt>
                <c:pt idx="17">
                  <c:v>119.224</c:v>
                </c:pt>
                <c:pt idx="18">
                  <c:v>165.791</c:v>
                </c:pt>
                <c:pt idx="19">
                  <c:v>164.208</c:v>
                </c:pt>
                <c:pt idx="20">
                  <c:v>138.625</c:v>
                </c:pt>
                <c:pt idx="21">
                  <c:v>168.77699999999999</c:v>
                </c:pt>
                <c:pt idx="22">
                  <c:v>166.75800000000001</c:v>
                </c:pt>
                <c:pt idx="23">
                  <c:v>168.84800000000001</c:v>
                </c:pt>
                <c:pt idx="24">
                  <c:v>169.88900000000001</c:v>
                </c:pt>
                <c:pt idx="25">
                  <c:v>167.96</c:v>
                </c:pt>
                <c:pt idx="26">
                  <c:v>166.03200000000001</c:v>
                </c:pt>
                <c:pt idx="27">
                  <c:v>167.99600000000001</c:v>
                </c:pt>
                <c:pt idx="28">
                  <c:v>167.36500000000001</c:v>
                </c:pt>
                <c:pt idx="29">
                  <c:v>169.41399999999999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142.80589032258064</c:v>
                </c:pt>
                <c:pt idx="8">
                  <c:v>143.704103655914</c:v>
                </c:pt>
                <c:pt idx="9">
                  <c:v>147.77949591397848</c:v>
                </c:pt>
                <c:pt idx="10">
                  <c:v>149.2215406451613</c:v>
                </c:pt>
                <c:pt idx="11">
                  <c:v>147.97897505376346</c:v>
                </c:pt>
                <c:pt idx="12">
                  <c:v>147.33373247311829</c:v>
                </c:pt>
                <c:pt idx="13">
                  <c:v>144.15432473118281</c:v>
                </c:pt>
                <c:pt idx="14">
                  <c:v>147.3493341935484</c:v>
                </c:pt>
                <c:pt idx="15">
                  <c:v>129.48233161290324</c:v>
                </c:pt>
                <c:pt idx="16">
                  <c:v>145.03826021505378</c:v>
                </c:pt>
                <c:pt idx="17">
                  <c:v>148.27051591397847</c:v>
                </c:pt>
                <c:pt idx="18">
                  <c:v>137.73720440860214</c:v>
                </c:pt>
                <c:pt idx="19">
                  <c:v>132.10812053763442</c:v>
                </c:pt>
                <c:pt idx="20">
                  <c:v>140.57296709677419</c:v>
                </c:pt>
                <c:pt idx="21">
                  <c:v>136.49746569892474</c:v>
                </c:pt>
                <c:pt idx="22">
                  <c:v>141.93109526881722</c:v>
                </c:pt>
                <c:pt idx="23">
                  <c:v>141.93109526881722</c:v>
                </c:pt>
                <c:pt idx="24">
                  <c:v>149.11041096774196</c:v>
                </c:pt>
                <c:pt idx="25">
                  <c:v>149.56721559139783</c:v>
                </c:pt>
                <c:pt idx="26">
                  <c:v>149.18412516129032</c:v>
                </c:pt>
                <c:pt idx="27">
                  <c:v>149.39633268817207</c:v>
                </c:pt>
                <c:pt idx="28">
                  <c:v>151.17775903225805</c:v>
                </c:pt>
                <c:pt idx="29">
                  <c:v>153.79237913978497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0.19729677419354838</c:v>
                </c:pt>
                <c:pt idx="10">
                  <c:v>0</c:v>
                </c:pt>
                <c:pt idx="11">
                  <c:v>0</c:v>
                </c:pt>
                <c:pt idx="12">
                  <c:v>0.2996677419354839</c:v>
                </c:pt>
                <c:pt idx="13">
                  <c:v>7.6312903225806444E-2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7.2883424731182798</c:v>
                </c:pt>
                <c:pt idx="18">
                  <c:v>2.9617854838709676</c:v>
                </c:pt>
                <c:pt idx="19">
                  <c:v>6.7544623655913974E-2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0.54405806451612893</c:v>
                </c:pt>
                <c:pt idx="24">
                  <c:v>8.1173833333333327</c:v>
                </c:pt>
                <c:pt idx="25">
                  <c:v>14.583161827956989</c:v>
                </c:pt>
                <c:pt idx="26">
                  <c:v>3.4142419354838709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232.88069999999993</c:v>
                </c:pt>
                <c:pt idx="8">
                  <c:v>232.9939</c:v>
                </c:pt>
                <c:pt idx="9">
                  <c:v>233.13539999999998</c:v>
                </c:pt>
                <c:pt idx="10">
                  <c:v>233.19199999999998</c:v>
                </c:pt>
                <c:pt idx="11">
                  <c:v>233.0788</c:v>
                </c:pt>
                <c:pt idx="12">
                  <c:v>231.86189999999996</c:v>
                </c:pt>
                <c:pt idx="13">
                  <c:v>232.08829999999998</c:v>
                </c:pt>
                <c:pt idx="14">
                  <c:v>232.42789999999997</c:v>
                </c:pt>
                <c:pt idx="15">
                  <c:v>232.39959999999996</c:v>
                </c:pt>
                <c:pt idx="16">
                  <c:v>231.52229999999997</c:v>
                </c:pt>
                <c:pt idx="17">
                  <c:v>231.35249999999999</c:v>
                </c:pt>
                <c:pt idx="18">
                  <c:v>231.12609999999995</c:v>
                </c:pt>
                <c:pt idx="19">
                  <c:v>230.61669999999995</c:v>
                </c:pt>
                <c:pt idx="20">
                  <c:v>230.58839999999998</c:v>
                </c:pt>
                <c:pt idx="21">
                  <c:v>230.39029999999997</c:v>
                </c:pt>
                <c:pt idx="22">
                  <c:v>228.8338</c:v>
                </c:pt>
                <c:pt idx="23">
                  <c:v>230.64499999999933</c:v>
                </c:pt>
                <c:pt idx="24">
                  <c:v>230.13559999999998</c:v>
                </c:pt>
                <c:pt idx="25">
                  <c:v>229.31489999999997</c:v>
                </c:pt>
                <c:pt idx="26">
                  <c:v>228.09800000000001</c:v>
                </c:pt>
                <c:pt idx="27">
                  <c:v>228.74889999999999</c:v>
                </c:pt>
                <c:pt idx="28">
                  <c:v>229.22999999999996</c:v>
                </c:pt>
                <c:pt idx="29">
                  <c:v>229.17339999999999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1212.04</c:v>
                      </c:pt>
                      <c:pt idx="17">
                        <c:v>1073.9599999999998</c:v>
                      </c:pt>
                      <c:pt idx="18">
                        <c:v>1214.1799999999998</c:v>
                      </c:pt>
                      <c:pt idx="19">
                        <c:v>1225.8599999999999</c:v>
                      </c:pt>
                      <c:pt idx="20">
                        <c:v>1194.67</c:v>
                      </c:pt>
                      <c:pt idx="21">
                        <c:v>1233.7099999999998</c:v>
                      </c:pt>
                      <c:pt idx="22">
                        <c:v>1220.4599999999998</c:v>
                      </c:pt>
                      <c:pt idx="23">
                        <c:v>1204.7</c:v>
                      </c:pt>
                      <c:pt idx="24">
                        <c:v>1148.6299999999999</c:v>
                      </c:pt>
                      <c:pt idx="25">
                        <c:v>1152.02</c:v>
                      </c:pt>
                      <c:pt idx="26">
                        <c:v>1235.1700000000003</c:v>
                      </c:pt>
                      <c:pt idx="27">
                        <c:v>1232.21</c:v>
                      </c:pt>
                      <c:pt idx="28">
                        <c:v>1243.3499999999999</c:v>
                      </c:pt>
                      <c:pt idx="29">
                        <c:v>1182.92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1081.0144697090159</c:v>
                      </c:pt>
                      <c:pt idx="8">
                        <c:v>999.7487676896169</c:v>
                      </c:pt>
                      <c:pt idx="9">
                        <c:v>1062.5727460645571</c:v>
                      </c:pt>
                      <c:pt idx="10">
                        <c:v>1079.7869295595485</c:v>
                      </c:pt>
                      <c:pt idx="11">
                        <c:v>1080.314835426936</c:v>
                      </c:pt>
                      <c:pt idx="12">
                        <c:v>1081.2672920973127</c:v>
                      </c:pt>
                      <c:pt idx="13">
                        <c:v>1082.5934170774369</c:v>
                      </c:pt>
                      <c:pt idx="14">
                        <c:v>1076.2855779933218</c:v>
                      </c:pt>
                      <c:pt idx="15">
                        <c:v>1078.2970265543013</c:v>
                      </c:pt>
                      <c:pt idx="16">
                        <c:v>1084.0276673557005</c:v>
                      </c:pt>
                      <c:pt idx="17">
                        <c:v>1109.2192717443156</c:v>
                      </c:pt>
                      <c:pt idx="18">
                        <c:v>1104.2073461599618</c:v>
                      </c:pt>
                      <c:pt idx="19">
                        <c:v>1079.4307521068533</c:v>
                      </c:pt>
                      <c:pt idx="20">
                        <c:v>1080.3498171410399</c:v>
                      </c:pt>
                      <c:pt idx="21">
                        <c:v>1079.6803943393229</c:v>
                      </c:pt>
                      <c:pt idx="22">
                        <c:v>1078.8599141357927</c:v>
                      </c:pt>
                      <c:pt idx="23">
                        <c:v>1079.0395929400543</c:v>
                      </c:pt>
                      <c:pt idx="24">
                        <c:v>1080.0763237398633</c:v>
                      </c:pt>
                      <c:pt idx="25">
                        <c:v>1142.0893623787565</c:v>
                      </c:pt>
                      <c:pt idx="26">
                        <c:v>1145.7783431388139</c:v>
                      </c:pt>
                      <c:pt idx="27">
                        <c:v>1147.9169979328988</c:v>
                      </c:pt>
                      <c:pt idx="28">
                        <c:v>1145.374463348704</c:v>
                      </c:pt>
                      <c:pt idx="29">
                        <c:v>1145.6590872952775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  <c:pt idx="16">
                  <c:v>624.41</c:v>
                </c:pt>
                <c:pt idx="17">
                  <c:v>573.5</c:v>
                </c:pt>
                <c:pt idx="18">
                  <c:v>626.53</c:v>
                </c:pt>
                <c:pt idx="19">
                  <c:v>645.80999999999995</c:v>
                </c:pt>
                <c:pt idx="20">
                  <c:v>597.41999999999996</c:v>
                </c:pt>
                <c:pt idx="21">
                  <c:v>649.16</c:v>
                </c:pt>
                <c:pt idx="22">
                  <c:v>624.87</c:v>
                </c:pt>
                <c:pt idx="23">
                  <c:v>618.86</c:v>
                </c:pt>
                <c:pt idx="24">
                  <c:v>593</c:v>
                </c:pt>
                <c:pt idx="25">
                  <c:v>581.65</c:v>
                </c:pt>
                <c:pt idx="26">
                  <c:v>649.08000000000004</c:v>
                </c:pt>
                <c:pt idx="27">
                  <c:v>640.83000000000004</c:v>
                </c:pt>
                <c:pt idx="28">
                  <c:v>643.74</c:v>
                </c:pt>
                <c:pt idx="29">
                  <c:v>613.55999999999995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  <c:pt idx="7">
                  <c:v>317.85000000000002</c:v>
                </c:pt>
                <c:pt idx="8">
                  <c:v>320.27</c:v>
                </c:pt>
                <c:pt idx="9">
                  <c:v>318.08999999999997</c:v>
                </c:pt>
                <c:pt idx="10">
                  <c:v>316.63</c:v>
                </c:pt>
                <c:pt idx="11">
                  <c:v>316.10000000000002</c:v>
                </c:pt>
                <c:pt idx="12">
                  <c:v>314.13</c:v>
                </c:pt>
                <c:pt idx="13">
                  <c:v>316.19</c:v>
                </c:pt>
                <c:pt idx="14">
                  <c:v>310.55</c:v>
                </c:pt>
                <c:pt idx="15">
                  <c:v>320.01</c:v>
                </c:pt>
                <c:pt idx="16">
                  <c:v>311.95999999999998</c:v>
                </c:pt>
                <c:pt idx="17">
                  <c:v>227.31</c:v>
                </c:pt>
                <c:pt idx="18">
                  <c:v>312.33</c:v>
                </c:pt>
                <c:pt idx="19">
                  <c:v>305.24</c:v>
                </c:pt>
                <c:pt idx="20">
                  <c:v>319.08</c:v>
                </c:pt>
                <c:pt idx="21">
                  <c:v>307.74</c:v>
                </c:pt>
                <c:pt idx="22">
                  <c:v>308.33999999999997</c:v>
                </c:pt>
                <c:pt idx="23">
                  <c:v>311.44</c:v>
                </c:pt>
                <c:pt idx="24">
                  <c:v>286.17</c:v>
                </c:pt>
                <c:pt idx="25">
                  <c:v>302.61</c:v>
                </c:pt>
                <c:pt idx="26">
                  <c:v>312.38</c:v>
                </c:pt>
                <c:pt idx="27">
                  <c:v>309.92</c:v>
                </c:pt>
                <c:pt idx="28">
                  <c:v>321.31</c:v>
                </c:pt>
                <c:pt idx="29">
                  <c:v>307.54000000000002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  <c:pt idx="7">
                  <c:v>90.85</c:v>
                </c:pt>
                <c:pt idx="8">
                  <c:v>83.09</c:v>
                </c:pt>
                <c:pt idx="9">
                  <c:v>112.06</c:v>
                </c:pt>
                <c:pt idx="10">
                  <c:v>100.78</c:v>
                </c:pt>
                <c:pt idx="11">
                  <c:v>103.32</c:v>
                </c:pt>
                <c:pt idx="12">
                  <c:v>98.36</c:v>
                </c:pt>
                <c:pt idx="13">
                  <c:v>101.04</c:v>
                </c:pt>
                <c:pt idx="14">
                  <c:v>175.59</c:v>
                </c:pt>
                <c:pt idx="15">
                  <c:v>107.34</c:v>
                </c:pt>
                <c:pt idx="16">
                  <c:v>103.27</c:v>
                </c:pt>
                <c:pt idx="17">
                  <c:v>101.85</c:v>
                </c:pt>
                <c:pt idx="18">
                  <c:v>104.02</c:v>
                </c:pt>
                <c:pt idx="19">
                  <c:v>104.41</c:v>
                </c:pt>
                <c:pt idx="20">
                  <c:v>110.17</c:v>
                </c:pt>
                <c:pt idx="21">
                  <c:v>105.61</c:v>
                </c:pt>
                <c:pt idx="22">
                  <c:v>118.35</c:v>
                </c:pt>
                <c:pt idx="23">
                  <c:v>106.3</c:v>
                </c:pt>
                <c:pt idx="24">
                  <c:v>100.86</c:v>
                </c:pt>
                <c:pt idx="25">
                  <c:v>101.06</c:v>
                </c:pt>
                <c:pt idx="26">
                  <c:v>111.41</c:v>
                </c:pt>
                <c:pt idx="27">
                  <c:v>120.36</c:v>
                </c:pt>
                <c:pt idx="28">
                  <c:v>118.1</c:v>
                </c:pt>
                <c:pt idx="29">
                  <c:v>101.22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  <c:pt idx="16">
                  <c:v>172.4</c:v>
                </c:pt>
                <c:pt idx="17">
                  <c:v>171.3</c:v>
                </c:pt>
                <c:pt idx="18">
                  <c:v>171.3</c:v>
                </c:pt>
                <c:pt idx="19">
                  <c:v>170.4</c:v>
                </c:pt>
                <c:pt idx="20">
                  <c:v>168</c:v>
                </c:pt>
                <c:pt idx="21">
                  <c:v>171.2</c:v>
                </c:pt>
                <c:pt idx="22">
                  <c:v>168.9</c:v>
                </c:pt>
                <c:pt idx="23">
                  <c:v>168.1</c:v>
                </c:pt>
                <c:pt idx="24">
                  <c:v>168.6</c:v>
                </c:pt>
                <c:pt idx="25">
                  <c:v>166.7</c:v>
                </c:pt>
                <c:pt idx="26">
                  <c:v>162.30000000000001</c:v>
                </c:pt>
                <c:pt idx="27">
                  <c:v>161.1</c:v>
                </c:pt>
                <c:pt idx="28">
                  <c:v>160.19999999999999</c:v>
                </c:pt>
                <c:pt idx="29">
                  <c:v>160.6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1081.0144697090159</c:v>
                </c:pt>
                <c:pt idx="8">
                  <c:v>999.7487676896169</c:v>
                </c:pt>
                <c:pt idx="9">
                  <c:v>1062.5727460645571</c:v>
                </c:pt>
                <c:pt idx="10">
                  <c:v>1079.7869295595485</c:v>
                </c:pt>
                <c:pt idx="11">
                  <c:v>1080.314835426936</c:v>
                </c:pt>
                <c:pt idx="12">
                  <c:v>1081.2672920973127</c:v>
                </c:pt>
                <c:pt idx="13">
                  <c:v>1082.5934170774369</c:v>
                </c:pt>
                <c:pt idx="14">
                  <c:v>1076.2855779933218</c:v>
                </c:pt>
                <c:pt idx="15">
                  <c:v>1078.2970265543013</c:v>
                </c:pt>
                <c:pt idx="16">
                  <c:v>1084.0276673557005</c:v>
                </c:pt>
                <c:pt idx="17">
                  <c:v>1109.2192717443156</c:v>
                </c:pt>
                <c:pt idx="18">
                  <c:v>1104.2073461599618</c:v>
                </c:pt>
                <c:pt idx="19">
                  <c:v>1079.4307521068533</c:v>
                </c:pt>
                <c:pt idx="20">
                  <c:v>1080.3498171410399</c:v>
                </c:pt>
                <c:pt idx="21">
                  <c:v>1079.6803943393229</c:v>
                </c:pt>
                <c:pt idx="22">
                  <c:v>1078.8599141357927</c:v>
                </c:pt>
                <c:pt idx="23">
                  <c:v>1079.0395929400543</c:v>
                </c:pt>
                <c:pt idx="24">
                  <c:v>1080.0763237398633</c:v>
                </c:pt>
                <c:pt idx="25">
                  <c:v>1142.0893623787565</c:v>
                </c:pt>
                <c:pt idx="26">
                  <c:v>1145.7783431388139</c:v>
                </c:pt>
                <c:pt idx="27">
                  <c:v>1147.9169979328988</c:v>
                </c:pt>
                <c:pt idx="28">
                  <c:v>1145.374463348704</c:v>
                </c:pt>
                <c:pt idx="29">
                  <c:v>1145.6590872952775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  <c:pt idx="7">
                  <c:v>11.499443472730164</c:v>
                </c:pt>
                <c:pt idx="8">
                  <c:v>11.357926538400383</c:v>
                </c:pt>
                <c:pt idx="9">
                  <c:v>11.111464461758626</c:v>
                </c:pt>
                <c:pt idx="10">
                  <c:v>11.610748926697408</c:v>
                </c:pt>
                <c:pt idx="11">
                  <c:v>11.97487676896168</c:v>
                </c:pt>
                <c:pt idx="12">
                  <c:v>11.314994434727302</c:v>
                </c:pt>
                <c:pt idx="13">
                  <c:v>12.156145651136907</c:v>
                </c:pt>
                <c:pt idx="14">
                  <c:v>12.547304817936078</c:v>
                </c:pt>
                <c:pt idx="15">
                  <c:v>12.157735729050723</c:v>
                </c:pt>
                <c:pt idx="16">
                  <c:v>12.270631260931786</c:v>
                </c:pt>
                <c:pt idx="17">
                  <c:v>12.774685959612022</c:v>
                </c:pt>
                <c:pt idx="18">
                  <c:v>13.003657179201781</c:v>
                </c:pt>
                <c:pt idx="19">
                  <c:v>12.439179519796472</c:v>
                </c:pt>
                <c:pt idx="20">
                  <c:v>12.542534584194625</c:v>
                </c:pt>
                <c:pt idx="21">
                  <c:v>12.660200349817142</c:v>
                </c:pt>
                <c:pt idx="22">
                  <c:v>12.173636508188903</c:v>
                </c:pt>
                <c:pt idx="23">
                  <c:v>12.062331054221641</c:v>
                </c:pt>
                <c:pt idx="24">
                  <c:v>10.655112100492925</c:v>
                </c:pt>
                <c:pt idx="25">
                  <c:v>10.02226109079345</c:v>
                </c:pt>
                <c:pt idx="26">
                  <c:v>10.219430752106852</c:v>
                </c:pt>
                <c:pt idx="27">
                  <c:v>10.079503895690889</c:v>
                </c:pt>
                <c:pt idx="28">
                  <c:v>10.550166958180951</c:v>
                </c:pt>
                <c:pt idx="29">
                  <c:v>10.462712672920974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1212.04</c:v>
                      </c:pt>
                      <c:pt idx="17">
                        <c:v>1073.9599999999998</c:v>
                      </c:pt>
                      <c:pt idx="18">
                        <c:v>1214.1799999999998</c:v>
                      </c:pt>
                      <c:pt idx="19">
                        <c:v>1225.8599999999999</c:v>
                      </c:pt>
                      <c:pt idx="20">
                        <c:v>1194.67</c:v>
                      </c:pt>
                      <c:pt idx="21">
                        <c:v>1233.7099999999998</c:v>
                      </c:pt>
                      <c:pt idx="22">
                        <c:v>1220.4599999999998</c:v>
                      </c:pt>
                      <c:pt idx="23">
                        <c:v>1204.7</c:v>
                      </c:pt>
                      <c:pt idx="24">
                        <c:v>1148.6299999999999</c:v>
                      </c:pt>
                      <c:pt idx="25">
                        <c:v>1152.02</c:v>
                      </c:pt>
                      <c:pt idx="26">
                        <c:v>1235.1700000000003</c:v>
                      </c:pt>
                      <c:pt idx="27">
                        <c:v>1232.21</c:v>
                      </c:pt>
                      <c:pt idx="28">
                        <c:v>1243.3499999999999</c:v>
                      </c:pt>
                      <c:pt idx="29">
                        <c:v>1182.92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  <c:pt idx="16">
                  <c:v>624.41</c:v>
                </c:pt>
                <c:pt idx="17">
                  <c:v>573.5</c:v>
                </c:pt>
                <c:pt idx="18">
                  <c:v>626.53</c:v>
                </c:pt>
                <c:pt idx="19">
                  <c:v>645.80999999999995</c:v>
                </c:pt>
                <c:pt idx="20">
                  <c:v>597.41999999999996</c:v>
                </c:pt>
                <c:pt idx="21">
                  <c:v>649.16</c:v>
                </c:pt>
                <c:pt idx="22">
                  <c:v>624.87</c:v>
                </c:pt>
                <c:pt idx="23">
                  <c:v>618.86</c:v>
                </c:pt>
                <c:pt idx="24">
                  <c:v>593</c:v>
                </c:pt>
                <c:pt idx="25">
                  <c:v>581.65</c:v>
                </c:pt>
                <c:pt idx="26">
                  <c:v>649.08000000000004</c:v>
                </c:pt>
                <c:pt idx="27">
                  <c:v>640.83000000000004</c:v>
                </c:pt>
                <c:pt idx="28">
                  <c:v>643.74</c:v>
                </c:pt>
                <c:pt idx="29">
                  <c:v>613.55999999999995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  <c:pt idx="16">
                  <c:v>172.4</c:v>
                </c:pt>
                <c:pt idx="17">
                  <c:v>171.3</c:v>
                </c:pt>
                <c:pt idx="18">
                  <c:v>171.3</c:v>
                </c:pt>
                <c:pt idx="19">
                  <c:v>170.4</c:v>
                </c:pt>
                <c:pt idx="20">
                  <c:v>168</c:v>
                </c:pt>
                <c:pt idx="21">
                  <c:v>171.2</c:v>
                </c:pt>
                <c:pt idx="22">
                  <c:v>168.9</c:v>
                </c:pt>
                <c:pt idx="23">
                  <c:v>168.1</c:v>
                </c:pt>
                <c:pt idx="24">
                  <c:v>168.6</c:v>
                </c:pt>
                <c:pt idx="25">
                  <c:v>166.7</c:v>
                </c:pt>
                <c:pt idx="26">
                  <c:v>162.30000000000001</c:v>
                </c:pt>
                <c:pt idx="27">
                  <c:v>161.1</c:v>
                </c:pt>
                <c:pt idx="28">
                  <c:v>160.19999999999999</c:v>
                </c:pt>
                <c:pt idx="29">
                  <c:v>160.6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topLeftCell="G1"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34" activePane="bottomRight" state="frozen"/>
      <selection activeCell="N48" sqref="N48"/>
      <selection pane="topRight" activeCell="N48" sqref="N48"/>
      <selection pane="bottomLeft" activeCell="N48" sqref="N48"/>
      <selection pane="bottomRight" activeCell="B40" sqref="B40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8" t="s">
        <v>31</v>
      </c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261"/>
      <c r="AQ1" s="261"/>
      <c r="AR1" s="261"/>
      <c r="AS1" s="17"/>
      <c r="AT1" s="319" t="s">
        <v>32</v>
      </c>
      <c r="AU1" s="319"/>
      <c r="AV1" s="319"/>
      <c r="AW1" s="319"/>
      <c r="AX1" s="319"/>
      <c r="AY1" s="319"/>
      <c r="AZ1" s="319"/>
      <c r="BA1" s="62"/>
      <c r="BB1" s="324" t="s">
        <v>48</v>
      </c>
      <c r="BC1" s="324"/>
      <c r="BD1" s="324"/>
      <c r="BE1" s="324"/>
      <c r="BF1" s="324"/>
      <c r="BG1" s="325"/>
      <c r="BU1" s="63"/>
      <c r="BZ1" s="269"/>
    </row>
    <row r="2" spans="1:95" s="60" customFormat="1" ht="21" customHeight="1" thickBot="1" x14ac:dyDescent="0.4">
      <c r="A2" s="314" t="s">
        <v>29</v>
      </c>
      <c r="B2" s="315"/>
      <c r="C2" s="315"/>
      <c r="D2" s="315"/>
      <c r="E2" s="315"/>
      <c r="F2" s="315"/>
      <c r="G2" s="315"/>
      <c r="H2" s="17"/>
      <c r="I2" s="320" t="s">
        <v>29</v>
      </c>
      <c r="J2" s="321"/>
      <c r="K2" s="321"/>
      <c r="L2" s="321"/>
      <c r="M2" s="321"/>
      <c r="N2" s="321"/>
      <c r="O2" s="320" t="s">
        <v>29</v>
      </c>
      <c r="P2" s="321"/>
      <c r="Q2" s="321"/>
      <c r="R2" s="321"/>
      <c r="S2" s="321"/>
      <c r="T2" s="321"/>
      <c r="U2" s="17"/>
      <c r="V2" s="322" t="s">
        <v>18</v>
      </c>
      <c r="W2" s="323"/>
      <c r="X2" s="323"/>
      <c r="Y2" s="17"/>
      <c r="Z2" s="176"/>
      <c r="AA2" s="176"/>
      <c r="AB2" s="176"/>
      <c r="AC2" s="315" t="s">
        <v>29</v>
      </c>
      <c r="AD2" s="315"/>
      <c r="AE2" s="315"/>
      <c r="AF2" s="315"/>
      <c r="AG2" s="315"/>
      <c r="AH2" s="315"/>
      <c r="AI2" s="315"/>
      <c r="AJ2" s="315"/>
      <c r="AK2" s="315"/>
      <c r="AL2" s="17"/>
      <c r="AM2" s="24"/>
      <c r="AN2" s="24"/>
      <c r="AO2" s="24"/>
      <c r="AP2" s="24"/>
      <c r="AQ2" s="24"/>
      <c r="AR2" s="24"/>
      <c r="AS2" s="17"/>
      <c r="AT2" s="316" t="s">
        <v>18</v>
      </c>
      <c r="AU2" s="316"/>
      <c r="AV2" s="316"/>
      <c r="AW2" s="316"/>
      <c r="AX2" s="316"/>
      <c r="AY2" s="316"/>
      <c r="AZ2" s="317"/>
      <c r="BA2" s="57"/>
      <c r="BB2" s="316" t="s">
        <v>18</v>
      </c>
      <c r="BC2" s="316"/>
      <c r="BD2" s="316"/>
      <c r="BE2" s="316"/>
      <c r="BF2" s="316"/>
      <c r="BG2" s="317"/>
      <c r="BH2" s="58"/>
      <c r="BI2" s="305" t="s">
        <v>117</v>
      </c>
      <c r="BJ2" s="306"/>
      <c r="BK2" s="306"/>
      <c r="BL2" s="306"/>
      <c r="BM2" s="306"/>
      <c r="BN2" s="306"/>
      <c r="BO2" s="306"/>
      <c r="BP2" s="306"/>
      <c r="BQ2" s="306"/>
      <c r="BR2" s="306"/>
      <c r="BS2" s="306"/>
      <c r="BT2" s="307"/>
      <c r="BU2" s="59"/>
      <c r="BV2" s="302" t="s">
        <v>119</v>
      </c>
      <c r="BW2" s="303"/>
      <c r="BX2" s="303"/>
      <c r="BY2" s="303"/>
      <c r="BZ2" s="303"/>
      <c r="CA2" s="303"/>
      <c r="CB2" s="304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2" t="s">
        <v>91</v>
      </c>
      <c r="B4" s="372"/>
      <c r="C4" s="372"/>
      <c r="D4" s="372"/>
      <c r="E4" s="372"/>
      <c r="F4" s="372"/>
      <c r="G4" s="372"/>
      <c r="H4" s="34"/>
      <c r="I4" s="371" t="s">
        <v>92</v>
      </c>
      <c r="J4" s="372"/>
      <c r="K4" s="372"/>
      <c r="L4" s="372"/>
      <c r="M4" s="372"/>
      <c r="N4" s="372"/>
      <c r="O4" s="373"/>
      <c r="P4" s="373"/>
      <c r="Q4" s="373"/>
      <c r="R4" s="373"/>
      <c r="S4" s="373"/>
      <c r="T4" s="373"/>
      <c r="U4" s="34"/>
      <c r="V4" s="395" t="s">
        <v>26</v>
      </c>
      <c r="W4" s="396"/>
      <c r="X4" s="396"/>
      <c r="Y4" s="34"/>
      <c r="Z4" s="294" t="s">
        <v>36</v>
      </c>
      <c r="AA4" s="294"/>
      <c r="AB4" s="294"/>
      <c r="AC4" s="393" t="s">
        <v>93</v>
      </c>
      <c r="AD4" s="393"/>
      <c r="AE4" s="393"/>
      <c r="AF4" s="393"/>
      <c r="AG4" s="393"/>
      <c r="AH4" s="393"/>
      <c r="AI4" s="393"/>
      <c r="AJ4" s="393"/>
      <c r="AK4" s="394"/>
      <c r="AL4" s="17"/>
      <c r="AM4" s="393" t="s">
        <v>94</v>
      </c>
      <c r="AN4" s="393"/>
      <c r="AO4" s="393"/>
      <c r="AP4" s="393"/>
      <c r="AQ4" s="393"/>
      <c r="AR4" s="393"/>
      <c r="AS4" s="17"/>
      <c r="AT4" s="299"/>
      <c r="AU4" s="300"/>
      <c r="AV4" s="301"/>
      <c r="AW4" s="174"/>
      <c r="AX4" s="291"/>
      <c r="AY4" s="292"/>
      <c r="AZ4" s="293"/>
      <c r="BA4" s="175"/>
      <c r="BB4" s="299"/>
      <c r="BC4" s="300"/>
      <c r="BD4" s="300"/>
      <c r="BE4" s="300"/>
      <c r="BF4" s="300"/>
      <c r="BG4" s="301"/>
      <c r="BH4" s="3"/>
      <c r="BI4" s="189"/>
      <c r="BJ4" s="420"/>
      <c r="BK4" s="421"/>
      <c r="BL4" s="421"/>
      <c r="BM4" s="421"/>
      <c r="BN4" s="421"/>
      <c r="BO4" s="421"/>
      <c r="BP4" s="190"/>
      <c r="BQ4" s="365"/>
      <c r="BR4" s="366"/>
      <c r="BS4" s="367"/>
      <c r="BT4" s="69"/>
      <c r="BU4" s="15"/>
      <c r="BV4" s="308"/>
      <c r="BW4" s="309"/>
      <c r="BX4" s="310"/>
      <c r="BY4" s="206"/>
      <c r="BZ4" s="311"/>
      <c r="CA4" s="312"/>
      <c r="CB4" s="313"/>
      <c r="CN4" s="299"/>
      <c r="CO4" s="301"/>
      <c r="CP4" s="3"/>
      <c r="CQ4" s="279"/>
    </row>
    <row r="5" spans="1:95" ht="12.75" customHeight="1" x14ac:dyDescent="0.35">
      <c r="A5" s="35"/>
      <c r="B5" s="375" t="s">
        <v>42</v>
      </c>
      <c r="C5" s="375"/>
      <c r="D5" s="375"/>
      <c r="E5" s="375"/>
      <c r="F5" s="375"/>
      <c r="G5" s="375"/>
      <c r="H5" s="34"/>
      <c r="I5" s="374" t="s">
        <v>42</v>
      </c>
      <c r="J5" s="375"/>
      <c r="K5" s="375"/>
      <c r="L5" s="375"/>
      <c r="M5" s="375"/>
      <c r="N5" s="375"/>
      <c r="O5" s="376"/>
      <c r="P5" s="376"/>
      <c r="Q5" s="376"/>
      <c r="R5" s="376"/>
      <c r="S5" s="376"/>
      <c r="T5" s="376"/>
      <c r="U5" s="34"/>
      <c r="V5" s="374" t="s">
        <v>43</v>
      </c>
      <c r="W5" s="375"/>
      <c r="X5" s="375"/>
      <c r="Y5" s="34"/>
      <c r="Z5" s="290" t="s">
        <v>44</v>
      </c>
      <c r="AA5" s="290"/>
      <c r="AB5" s="290"/>
      <c r="AC5" s="298" t="s">
        <v>42</v>
      </c>
      <c r="AD5" s="298"/>
      <c r="AE5" s="298"/>
      <c r="AF5" s="298"/>
      <c r="AG5" s="298"/>
      <c r="AH5" s="298"/>
      <c r="AI5" s="298"/>
      <c r="AJ5" s="298"/>
      <c r="AK5" s="298"/>
      <c r="AL5" s="17"/>
      <c r="AM5" s="375" t="s">
        <v>42</v>
      </c>
      <c r="AN5" s="375"/>
      <c r="AO5" s="375"/>
      <c r="AP5" s="375"/>
      <c r="AQ5" s="375"/>
      <c r="AR5" s="375"/>
      <c r="AS5" s="17"/>
      <c r="AT5" s="295" t="s">
        <v>30</v>
      </c>
      <c r="AU5" s="296"/>
      <c r="AV5" s="297"/>
      <c r="AW5" s="248"/>
      <c r="AX5" s="287" t="s">
        <v>40</v>
      </c>
      <c r="AY5" s="288"/>
      <c r="AZ5" s="289"/>
      <c r="BA5" s="249"/>
      <c r="BB5" s="295" t="s">
        <v>49</v>
      </c>
      <c r="BC5" s="296"/>
      <c r="BD5" s="296"/>
      <c r="BE5" s="296"/>
      <c r="BF5" s="296"/>
      <c r="BG5" s="297"/>
      <c r="BH5" s="3"/>
      <c r="BI5" s="115" t="s">
        <v>45</v>
      </c>
      <c r="BJ5" s="415" t="s">
        <v>19</v>
      </c>
      <c r="BK5" s="416"/>
      <c r="BL5" s="416"/>
      <c r="BM5" s="416"/>
      <c r="BN5" s="416"/>
      <c r="BO5" s="416"/>
      <c r="BP5" s="191"/>
      <c r="BQ5" s="360" t="s">
        <v>20</v>
      </c>
      <c r="BR5" s="361"/>
      <c r="BS5" s="362"/>
      <c r="BT5" s="70"/>
      <c r="BU5" s="15"/>
      <c r="BV5" s="417" t="s">
        <v>34</v>
      </c>
      <c r="BW5" s="418"/>
      <c r="BX5" s="419"/>
      <c r="BY5" s="207"/>
      <c r="BZ5" s="412" t="s">
        <v>35</v>
      </c>
      <c r="CA5" s="413"/>
      <c r="CB5" s="414"/>
      <c r="CN5" s="295" t="s">
        <v>124</v>
      </c>
      <c r="CO5" s="297"/>
      <c r="CP5" s="3"/>
      <c r="CQ5" s="280" t="s">
        <v>125</v>
      </c>
    </row>
    <row r="6" spans="1:95" ht="11.25" customHeight="1" x14ac:dyDescent="0.35">
      <c r="A6" s="36"/>
      <c r="B6" s="387" t="s">
        <v>41</v>
      </c>
      <c r="C6" s="387"/>
      <c r="D6" s="387"/>
      <c r="E6" s="387"/>
      <c r="F6" s="387"/>
      <c r="G6" s="387"/>
      <c r="H6" s="16"/>
      <c r="I6" s="377" t="s">
        <v>109</v>
      </c>
      <c r="J6" s="378"/>
      <c r="K6" s="378"/>
      <c r="L6" s="378"/>
      <c r="M6" s="378"/>
      <c r="N6" s="378"/>
      <c r="O6" s="379"/>
      <c r="P6" s="379"/>
      <c r="Q6" s="379"/>
      <c r="R6" s="379"/>
      <c r="S6" s="379"/>
      <c r="T6" s="379"/>
      <c r="U6" s="16"/>
      <c r="V6" s="377" t="s">
        <v>37</v>
      </c>
      <c r="W6" s="378"/>
      <c r="X6" s="378"/>
      <c r="Y6" s="34"/>
      <c r="Z6" s="391" t="s">
        <v>38</v>
      </c>
      <c r="AA6" s="391"/>
      <c r="AB6" s="391"/>
      <c r="AC6" s="387" t="s">
        <v>41</v>
      </c>
      <c r="AD6" s="387"/>
      <c r="AE6" s="387"/>
      <c r="AF6" s="387"/>
      <c r="AG6" s="387"/>
      <c r="AH6" s="387"/>
      <c r="AI6" s="387"/>
      <c r="AJ6" s="387"/>
      <c r="AK6" s="387"/>
      <c r="AL6" s="17"/>
      <c r="AM6" s="387" t="s">
        <v>37</v>
      </c>
      <c r="AN6" s="387"/>
      <c r="AO6" s="387"/>
      <c r="AP6" s="387"/>
      <c r="AQ6" s="387"/>
      <c r="AR6" s="387"/>
      <c r="AS6" s="17"/>
      <c r="AT6" s="388"/>
      <c r="AU6" s="389"/>
      <c r="AV6" s="390"/>
      <c r="AW6" s="248"/>
      <c r="AX6" s="265"/>
      <c r="AY6" s="266" t="s">
        <v>39</v>
      </c>
      <c r="AZ6" s="267"/>
      <c r="BA6" s="249"/>
      <c r="BB6" s="388"/>
      <c r="BC6" s="389"/>
      <c r="BD6" s="389"/>
      <c r="BE6" s="389"/>
      <c r="BF6" s="389"/>
      <c r="BG6" s="390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8"/>
      <c r="CO6" s="390"/>
      <c r="CP6" s="3"/>
      <c r="CQ6" s="275"/>
    </row>
    <row r="7" spans="1:95" ht="18.75" customHeight="1" x14ac:dyDescent="0.4">
      <c r="A7" s="37"/>
      <c r="B7" s="398" t="s">
        <v>126</v>
      </c>
      <c r="C7" s="399"/>
      <c r="D7" s="399"/>
      <c r="E7" s="399"/>
      <c r="F7" s="399"/>
      <c r="G7" s="399"/>
      <c r="H7" s="255"/>
      <c r="I7" s="380" t="str">
        <f>B7</f>
        <v>Septiembre 2021</v>
      </c>
      <c r="J7" s="381"/>
      <c r="K7" s="381"/>
      <c r="L7" s="381"/>
      <c r="M7" s="381"/>
      <c r="N7" s="381"/>
      <c r="O7" s="381"/>
      <c r="P7" s="381"/>
      <c r="Q7" s="381"/>
      <c r="R7" s="381"/>
      <c r="S7" s="381"/>
      <c r="T7" s="382"/>
      <c r="U7" s="255"/>
      <c r="V7" s="380" t="str">
        <f>B7</f>
        <v>Septiembre 2021</v>
      </c>
      <c r="W7" s="410"/>
      <c r="X7" s="411"/>
      <c r="Y7" s="255"/>
      <c r="Z7" s="256" t="str">
        <f>V7</f>
        <v>Septiembre 2021</v>
      </c>
      <c r="AA7" s="257"/>
      <c r="AB7" s="258"/>
      <c r="AC7" s="400" t="str">
        <f>B7</f>
        <v>Septiembre 2021</v>
      </c>
      <c r="AD7" s="401"/>
      <c r="AE7" s="401"/>
      <c r="AF7" s="401"/>
      <c r="AG7" s="401"/>
      <c r="AH7" s="401"/>
      <c r="AI7" s="401"/>
      <c r="AJ7" s="401"/>
      <c r="AK7" s="401"/>
      <c r="AL7" s="259"/>
      <c r="AM7" s="398" t="str">
        <f>V7</f>
        <v>Septiembre 2021</v>
      </c>
      <c r="AN7" s="399"/>
      <c r="AO7" s="399"/>
      <c r="AP7" s="399"/>
      <c r="AQ7" s="399"/>
      <c r="AR7" s="399"/>
      <c r="AS7" s="259"/>
      <c r="AT7" s="385" t="str">
        <f>V7</f>
        <v>Septiembre 2021</v>
      </c>
      <c r="AU7" s="386"/>
      <c r="AV7" s="386"/>
      <c r="AW7" s="255"/>
      <c r="AX7" s="407" t="str">
        <f>AT7</f>
        <v>Septiembre 2021</v>
      </c>
      <c r="AY7" s="408"/>
      <c r="AZ7" s="409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5" t="str">
        <f>+BB7</f>
        <v>Septiembre 2021</v>
      </c>
      <c r="CO7" s="386"/>
      <c r="CQ7" s="277" t="str">
        <f>+CN7</f>
        <v>Septiembre 2021</v>
      </c>
    </row>
    <row r="8" spans="1:95" ht="15.75" customHeight="1" x14ac:dyDescent="0.35">
      <c r="A8" s="38"/>
      <c r="B8" s="341" t="s">
        <v>28</v>
      </c>
      <c r="C8" s="342"/>
      <c r="D8" s="347"/>
      <c r="E8" s="383" t="s">
        <v>90</v>
      </c>
      <c r="F8" s="384"/>
      <c r="G8" s="384"/>
      <c r="H8" s="39"/>
      <c r="I8" s="383" t="s">
        <v>107</v>
      </c>
      <c r="J8" s="384"/>
      <c r="K8" s="384"/>
      <c r="L8" s="384"/>
      <c r="M8" s="384"/>
      <c r="N8" s="384"/>
      <c r="O8" s="383" t="s">
        <v>90</v>
      </c>
      <c r="P8" s="384"/>
      <c r="Q8" s="384"/>
      <c r="R8" s="384"/>
      <c r="S8" s="384"/>
      <c r="T8" s="384"/>
      <c r="U8" s="39"/>
      <c r="V8" s="341" t="s">
        <v>2</v>
      </c>
      <c r="W8" s="342"/>
      <c r="X8" s="343"/>
      <c r="Y8" s="39"/>
      <c r="Z8" s="338" t="s">
        <v>2</v>
      </c>
      <c r="AA8" s="339"/>
      <c r="AB8" s="340"/>
      <c r="AC8" s="341" t="s">
        <v>2</v>
      </c>
      <c r="AD8" s="342"/>
      <c r="AE8" s="347"/>
      <c r="AF8" s="348" t="s">
        <v>46</v>
      </c>
      <c r="AG8" s="349"/>
      <c r="AH8" s="349"/>
      <c r="AI8" s="349"/>
      <c r="AJ8" s="349"/>
      <c r="AK8" s="349"/>
      <c r="AL8" s="17"/>
      <c r="AM8" s="341" t="s">
        <v>2</v>
      </c>
      <c r="AN8" s="342"/>
      <c r="AO8" s="343"/>
      <c r="AP8" s="262" t="s">
        <v>46</v>
      </c>
      <c r="AQ8" s="263"/>
      <c r="AR8" s="264"/>
      <c r="AS8" s="17"/>
      <c r="AT8" s="341" t="s">
        <v>2</v>
      </c>
      <c r="AU8" s="342"/>
      <c r="AV8" s="343"/>
      <c r="AW8" s="2"/>
      <c r="AX8" s="341" t="s">
        <v>2</v>
      </c>
      <c r="AY8" s="342"/>
      <c r="AZ8" s="343"/>
      <c r="BA8" s="39"/>
      <c r="BB8" s="341" t="s">
        <v>2</v>
      </c>
      <c r="BC8" s="342"/>
      <c r="BD8" s="343"/>
      <c r="BE8" s="344" t="s">
        <v>47</v>
      </c>
      <c r="BF8" s="345"/>
      <c r="BG8" s="346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18326.477172607534</v>
      </c>
      <c r="BL9" s="92">
        <f>BJ9-BK9</f>
        <v>256.68282739246206</v>
      </c>
      <c r="BM9" s="254">
        <v>12338.776</v>
      </c>
      <c r="BN9" s="21">
        <v>12358.090731034094</v>
      </c>
      <c r="BO9" s="82">
        <f t="shared" ref="BO9:BO20" si="0">BM9-BN9</f>
        <v>-19.314731034093711</v>
      </c>
      <c r="BP9" s="197"/>
      <c r="BQ9" s="83">
        <v>5964.0559999999996</v>
      </c>
      <c r="BR9" s="21">
        <v>6215.6873819779012</v>
      </c>
      <c r="BS9" s="200">
        <f t="shared" ref="BS9:BS20" si="1">BQ9-BR9</f>
        <v>-251.63138197790158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16476.989444572107</v>
      </c>
      <c r="BL10" s="92">
        <f t="shared" ref="BL10:BL20" si="4">BJ10-BK10</f>
        <v>-232.93944457211001</v>
      </c>
      <c r="BM10" s="254">
        <v>10444.032999999999</v>
      </c>
      <c r="BN10" s="21">
        <v>11187.847985432963</v>
      </c>
      <c r="BO10" s="82">
        <f t="shared" si="0"/>
        <v>-743.81498543296402</v>
      </c>
      <c r="BP10" s="197"/>
      <c r="BQ10" s="83">
        <v>5031.1307500000012</v>
      </c>
      <c r="BR10" s="21">
        <v>5498.760088204047</v>
      </c>
      <c r="BS10" s="200">
        <f t="shared" si="1"/>
        <v>-467.62933820404578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18127.802526537158</v>
      </c>
      <c r="BL11" s="92">
        <f t="shared" si="4"/>
        <v>509.06747346284101</v>
      </c>
      <c r="BM11" s="254">
        <v>11848.992</v>
      </c>
      <c r="BN11" s="21">
        <v>12384.465472782795</v>
      </c>
      <c r="BO11" s="82">
        <f t="shared" si="0"/>
        <v>-535.47347278279449</v>
      </c>
      <c r="BP11" s="197"/>
      <c r="BQ11" s="83">
        <v>5157.8239791666674</v>
      </c>
      <c r="BR11" s="21">
        <v>5965.0735998853906</v>
      </c>
      <c r="BS11" s="200">
        <f t="shared" si="1"/>
        <v>-807.24962071872324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166003.79999999999</v>
      </c>
      <c r="AG12" s="50">
        <f t="shared" ref="AG12" si="36">IF(ISBLANK(AF12),"",AH12/$A12)</f>
        <v>169654.39999999999</v>
      </c>
      <c r="AH12" s="51">
        <f t="shared" ref="AH12" si="37">AF12+AH11</f>
        <v>339308.79999999999</v>
      </c>
      <c r="AI12" s="50">
        <f>IF(AF12*0.1907=0,"",AF12*0.1907)</f>
        <v>31656.924660000001</v>
      </c>
      <c r="AJ12" s="50">
        <f>IFERROR(AG12*0.1907,"")</f>
        <v>32353.094079999999</v>
      </c>
      <c r="AK12" s="50">
        <f>AH12*0.1907</f>
        <v>64706.188159999998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17280.082180315236</v>
      </c>
      <c r="BL12" s="92">
        <f t="shared" si="4"/>
        <v>428.44781968476309</v>
      </c>
      <c r="BM12" s="254">
        <v>11320.1505817204</v>
      </c>
      <c r="BN12" s="21">
        <v>11813.021776090303</v>
      </c>
      <c r="BO12" s="82">
        <f t="shared" si="0"/>
        <v>-492.87119436990361</v>
      </c>
      <c r="BP12" s="197"/>
      <c r="BQ12" s="83">
        <v>4942.7076669999997</v>
      </c>
      <c r="BR12" s="21">
        <v>5654.1540229490911</v>
      </c>
      <c r="BS12" s="200">
        <f t="shared" si="1"/>
        <v>-711.44635594909141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649.70279999999991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170036.14</v>
      </c>
      <c r="AG13" s="50">
        <f t="shared" ref="AG13:AG15" si="67">IF(ISBLANK(AF13),"",AH13/$A13)</f>
        <v>169781.64666666667</v>
      </c>
      <c r="AH13" s="51">
        <f t="shared" ref="AH13:AH15" si="68">AF13+AH12</f>
        <v>509344.94</v>
      </c>
      <c r="AI13" s="50">
        <f t="shared" ref="AI13:AI15" si="69">IF(AF13*0.1907=0,"",AF13*0.1907)</f>
        <v>32425.891898000005</v>
      </c>
      <c r="AJ13" s="50">
        <f t="shared" ref="AJ13:AJ15" si="70">IFERROR(AG13*0.1907,"")</f>
        <v>32377.360019333333</v>
      </c>
      <c r="AK13" s="50">
        <f t="shared" ref="AK13:AK15" si="71">AH13*0.1907</f>
        <v>97132.080058000007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17828.629906366416</v>
      </c>
      <c r="BL13" s="92">
        <v>22048.352946939147</v>
      </c>
      <c r="BM13" s="254">
        <v>11650.263241828001</v>
      </c>
      <c r="BN13" s="21">
        <v>12116.403304622052</v>
      </c>
      <c r="BO13" s="82">
        <f t="shared" si="0"/>
        <v>-466.14006279405112</v>
      </c>
      <c r="BP13" s="197"/>
      <c r="BQ13" s="83">
        <v>6101.8380000000016</v>
      </c>
      <c r="BR13" s="21">
        <v>5798.4127306721948</v>
      </c>
      <c r="BS13" s="201">
        <f t="shared" si="1"/>
        <v>303.42526932780675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660.73113999999998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169954.84</v>
      </c>
      <c r="AG14" s="50">
        <f t="shared" si="67"/>
        <v>169824.94500000001</v>
      </c>
      <c r="AH14" s="51">
        <f t="shared" si="68"/>
        <v>679299.78</v>
      </c>
      <c r="AI14" s="50">
        <f t="shared" si="69"/>
        <v>32410.387988000002</v>
      </c>
      <c r="AJ14" s="50">
        <f t="shared" si="70"/>
        <v>32385.617011500002</v>
      </c>
      <c r="AK14" s="50">
        <f t="shared" si="71"/>
        <v>129542.46804600001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17679.699962868188</v>
      </c>
      <c r="BL14" s="92">
        <f t="shared" si="4"/>
        <v>292.42003713180748</v>
      </c>
      <c r="BM14" s="254">
        <v>10958.4126680645</v>
      </c>
      <c r="BN14" s="21">
        <v>12267.670380000291</v>
      </c>
      <c r="BO14" s="82">
        <f t="shared" si="0"/>
        <v>-1309.2577119357902</v>
      </c>
      <c r="BP14" s="197"/>
      <c r="BQ14" s="83">
        <v>5639.4</v>
      </c>
      <c r="BR14" s="21">
        <v>5639.1806697539205</v>
      </c>
      <c r="BS14" s="201">
        <f t="shared" si="1"/>
        <v>0.21933024607915286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654.70184000000006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169687.02</v>
      </c>
      <c r="AG15" s="50">
        <f t="shared" si="67"/>
        <v>169797.36000000002</v>
      </c>
      <c r="AH15" s="51">
        <f t="shared" si="68"/>
        <v>848986.8</v>
      </c>
      <c r="AI15" s="50">
        <f t="shared" si="69"/>
        <v>32359.314714</v>
      </c>
      <c r="AJ15" s="50">
        <f t="shared" si="70"/>
        <v>32380.356552000005</v>
      </c>
      <c r="AK15" s="50">
        <f t="shared" si="71"/>
        <v>161901.78276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18953.703916154831</v>
      </c>
      <c r="BL15" s="92">
        <f t="shared" si="4"/>
        <v>202.56608384517313</v>
      </c>
      <c r="BM15" s="254">
        <v>10522.278</v>
      </c>
      <c r="BN15" s="21">
        <v>13229.14382753716</v>
      </c>
      <c r="BO15" s="82">
        <f t="shared" si="0"/>
        <v>-2706.8658275371599</v>
      </c>
      <c r="BP15" s="197"/>
      <c r="BQ15" s="83">
        <v>5674.2000000000016</v>
      </c>
      <c r="BR15" s="21">
        <v>5783.5221961878497</v>
      </c>
      <c r="BS15" s="201">
        <f t="shared" si="1"/>
        <v>-109.32219618784802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640.37002000000007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166627.01999999999</v>
      </c>
      <c r="AG16" s="50">
        <f t="shared" ref="AG16" si="100">IF(ISBLANK(AF16),"",AH16/$A16)</f>
        <v>169268.97</v>
      </c>
      <c r="AH16" s="51">
        <f t="shared" ref="AH16" si="101">AF16+AH15</f>
        <v>1015613.8200000001</v>
      </c>
      <c r="AI16" s="50">
        <f t="shared" ref="AI16" si="102">IF(AF16*0.1907=0,"",AF16*0.1907)</f>
        <v>31775.772713999999</v>
      </c>
      <c r="AJ16" s="50">
        <f t="shared" ref="AJ16" si="103">IFERROR(AG16*0.1907,"")</f>
        <v>32279.592579</v>
      </c>
      <c r="AK16" s="50">
        <f t="shared" ref="AK16" si="104">AH16*0.1907</f>
        <v>193677.55547400002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19551.133510059954</v>
      </c>
      <c r="BL16" s="92">
        <f t="shared" si="4"/>
        <v>637.0464899400431</v>
      </c>
      <c r="BM16" s="254">
        <v>10507.267</v>
      </c>
      <c r="BN16" s="21">
        <v>13681.012175018766</v>
      </c>
      <c r="BO16" s="82">
        <f t="shared" si="0"/>
        <v>-3173.7451750187665</v>
      </c>
      <c r="BP16" s="197"/>
      <c r="BQ16" s="83">
        <v>5526.8220000000001</v>
      </c>
      <c r="BR16" s="21">
        <v>5656.1798896854425</v>
      </c>
      <c r="BS16" s="201">
        <f t="shared" si="1"/>
        <v>-129.35788968544239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648.78866838709678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163590.01999999999</v>
      </c>
      <c r="AG17" s="50">
        <f t="shared" ref="AG17" si="133">IF(ISBLANK(AF17),"",AH17/$A17)</f>
        <v>168457.69142857144</v>
      </c>
      <c r="AH17" s="51">
        <f t="shared" ref="AH17" si="134">AF17+AH16</f>
        <v>1179203.8400000001</v>
      </c>
      <c r="AI17" s="50">
        <f t="shared" ref="AI17" si="135">IF(AF17*0.1907=0,"",AF17*0.1907)</f>
        <v>31196.616814000001</v>
      </c>
      <c r="AJ17" s="50">
        <f t="shared" ref="AJ17" si="136">IFERROR(AG17*0.1907,"")</f>
        <v>32124.881755428574</v>
      </c>
      <c r="AK17" s="50">
        <f t="shared" ref="AK17" si="137">AH17*0.1907</f>
        <v>224874.17228800003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18792.468863863978</v>
      </c>
      <c r="BL17" s="92">
        <v>21865.131277228913</v>
      </c>
      <c r="BM17" s="254">
        <v>9701.18045946237</v>
      </c>
      <c r="BN17" s="21">
        <v>13365.940434481354</v>
      </c>
      <c r="BO17" s="82">
        <f t="shared" si="0"/>
        <v>-3664.7599750189838</v>
      </c>
      <c r="BP17" s="197"/>
      <c r="BQ17" s="83">
        <v>5067.0000000000009</v>
      </c>
      <c r="BR17" s="21">
        <v>5368.8366357401883</v>
      </c>
      <c r="BS17" s="201">
        <f t="shared" si="1"/>
        <v>-301.83663574018738</v>
      </c>
      <c r="BT17" s="5"/>
      <c r="BU17" s="15"/>
      <c r="BV17" s="214">
        <v>21302.393067260306</v>
      </c>
      <c r="BW17" s="107">
        <v>19258.071015344573</v>
      </c>
      <c r="BX17" s="84">
        <f t="shared" si="2"/>
        <v>2044.322051915733</v>
      </c>
      <c r="BY17" s="207"/>
      <c r="BZ17" s="83">
        <v>11360.221020830018</v>
      </c>
      <c r="CA17" s="107">
        <v>12006.538321804472</v>
      </c>
      <c r="CB17" s="215">
        <f t="shared" si="3"/>
        <v>-646.31730097445325</v>
      </c>
      <c r="CN17" s="47">
        <f t="shared" si="24"/>
        <v>1200.8800000000001</v>
      </c>
      <c r="CO17" s="47">
        <f t="shared" si="25"/>
        <v>638.42102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>
        <v>628.16999999999996</v>
      </c>
      <c r="C18" s="47">
        <f t="shared" ref="C18" si="150">IF(ISBLANK(B18),"",D18/$A18)</f>
        <v>678.03250000000003</v>
      </c>
      <c r="D18" s="163">
        <f t="shared" ref="D18" si="151">B18+D17</f>
        <v>5424.26</v>
      </c>
      <c r="E18" s="49">
        <v>325763.10967741936</v>
      </c>
      <c r="F18" s="50">
        <f t="shared" ref="F18" si="152">IF(ISBLANK(E18),"",G18/$A18)</f>
        <v>335208.37998655922</v>
      </c>
      <c r="G18" s="163">
        <f t="shared" ref="G18" si="153">E18+G17</f>
        <v>2681667.0398924737</v>
      </c>
      <c r="H18" s="168"/>
      <c r="I18" s="49">
        <v>42751.04677419355</v>
      </c>
      <c r="J18" s="50">
        <f t="shared" ref="J18" si="154">IF(ISBLANK(I18),"",K18/$A18)</f>
        <v>41982.799193548388</v>
      </c>
      <c r="K18" s="163">
        <f t="shared" ref="K18" si="155">I18+K17</f>
        <v>335862.3935483871</v>
      </c>
      <c r="L18" s="50">
        <f t="shared" ref="L18" si="156">IF(ISBLANK(I18),"",I18*0.5)</f>
        <v>21375.523387096775</v>
      </c>
      <c r="M18" s="50">
        <f t="shared" ref="M18" si="157">IFERROR(J18*0.5,"")</f>
        <v>20991.399596774194</v>
      </c>
      <c r="N18" s="50">
        <f t="shared" ref="N18" si="158">K18*0.5</f>
        <v>167931.19677419355</v>
      </c>
      <c r="O18" s="49">
        <v>0</v>
      </c>
      <c r="P18" s="50">
        <f t="shared" ref="P18" si="159">IF(ISBLANK(O18),"",Q18/$A18)</f>
        <v>920.05907258064519</v>
      </c>
      <c r="Q18" s="163">
        <f t="shared" ref="Q18" si="160">O18+Q17</f>
        <v>7360.4725806451615</v>
      </c>
      <c r="R18" s="50">
        <f t="shared" ref="R18" si="161">IF(ISBLANK(O18),"",O18*0.5)</f>
        <v>0</v>
      </c>
      <c r="S18" s="50">
        <f t="shared" ref="S18" si="162">IFERROR(P18*0.5,"")</f>
        <v>460.0295362903226</v>
      </c>
      <c r="T18" s="50">
        <f t="shared" ref="T18" si="163">Q18*0.5</f>
        <v>3680.2362903225808</v>
      </c>
      <c r="U18" s="168"/>
      <c r="V18" s="49">
        <v>173.7</v>
      </c>
      <c r="W18" s="47">
        <f t="shared" ref="W18" si="164">IF(ISBLANK(V18),"",X18/$A18)</f>
        <v>168.03749999999999</v>
      </c>
      <c r="X18" s="163">
        <f t="shared" ref="X18" si="165">V18+X17</f>
        <v>1344.3</v>
      </c>
      <c r="Y18" s="169"/>
      <c r="Z18" s="170"/>
      <c r="AA18" s="171"/>
      <c r="AB18" s="172"/>
      <c r="AC18" s="49">
        <v>317.85000000000002</v>
      </c>
      <c r="AD18" s="50">
        <f>IF(ISBLANK(AC18),"",AE18/$A18)</f>
        <v>317.52874999999995</v>
      </c>
      <c r="AE18" s="163">
        <f>AC18+AE17</f>
        <v>2540.2299999999996</v>
      </c>
      <c r="AF18" s="49">
        <v>172166.75</v>
      </c>
      <c r="AG18" s="50">
        <f t="shared" ref="AG18" si="166">IF(ISBLANK(AF18),"",AH18/$A18)</f>
        <v>168921.32375000001</v>
      </c>
      <c r="AH18" s="51">
        <f t="shared" ref="AH18" si="167">AF18+AH17</f>
        <v>1351370.59</v>
      </c>
      <c r="AI18" s="50">
        <f t="shared" ref="AI18" si="168">IF(AF18*0.1907=0,"",AF18*0.1907)</f>
        <v>32832.199225000004</v>
      </c>
      <c r="AJ18" s="50">
        <f t="shared" ref="AJ18" si="169">IFERROR(AG18*0.1907,"")</f>
        <v>32213.296439125003</v>
      </c>
      <c r="AK18" s="50">
        <f t="shared" ref="AK18" si="170">AH18*0.1907</f>
        <v>257706.37151300002</v>
      </c>
      <c r="AL18" s="17"/>
      <c r="AM18" s="49">
        <v>90.85</v>
      </c>
      <c r="AN18" s="47">
        <f t="shared" ref="AN18" si="171">IF(ISBLANK(AM18),"",AO18/$A18)</f>
        <v>103.57375</v>
      </c>
      <c r="AO18" s="163">
        <f t="shared" ref="AO18" si="172">AM18+AO17</f>
        <v>828.59</v>
      </c>
      <c r="AP18" s="49">
        <v>142805.89032258064</v>
      </c>
      <c r="AQ18" s="50">
        <f t="shared" ref="AQ18" si="173">IF(ISBLANK(AP18),"",AR18/$A18)</f>
        <v>144148.89198924732</v>
      </c>
      <c r="AR18" s="51">
        <f t="shared" ref="AR18" si="174">AP18+AR17</f>
        <v>1153191.1359139786</v>
      </c>
      <c r="AS18" s="17"/>
      <c r="AT18" s="47">
        <f>borrador!G16/6.289</f>
        <v>699.50230561297508</v>
      </c>
      <c r="AU18" s="47">
        <f t="shared" ref="AU18" si="175">IF(ISBLANK(AT18),"",AV18/$A18)</f>
        <v>696.03494196215615</v>
      </c>
      <c r="AV18" s="51">
        <f t="shared" ref="AV18" si="176">AT18+AV17</f>
        <v>5568.2795356972492</v>
      </c>
      <c r="AW18" s="2"/>
      <c r="AX18" s="51">
        <f>borrador!H16/6.289</f>
        <v>381.51216409604069</v>
      </c>
      <c r="AY18" s="51">
        <f t="shared" ref="AY18" si="177">IF(ISBLANK(AX18),"",AZ18/$A18)</f>
        <v>381.4698282715853</v>
      </c>
      <c r="AZ18" s="51">
        <f t="shared" ref="AZ18" si="178">AX18+AZ17</f>
        <v>3051.7586261726824</v>
      </c>
      <c r="BA18" s="2"/>
      <c r="BB18" s="47">
        <f>borrador!E16/6.289</f>
        <v>11.499443472730164</v>
      </c>
      <c r="BC18" s="47">
        <f t="shared" ref="BC18" si="179">IF(ISBLANK(BB18),"",BD18/$A18)</f>
        <v>11.68230243281921</v>
      </c>
      <c r="BD18" s="48">
        <f t="shared" ref="BD18" si="180">BB18+BD17</f>
        <v>93.458419462553678</v>
      </c>
      <c r="BE18" s="49">
        <f>borrador!F16*0.283*100</f>
        <v>232.88069999999993</v>
      </c>
      <c r="BF18" s="50">
        <f t="shared" ref="BF18" si="181">IF(ISBLANK(BE18),"",BG18/A18)</f>
        <v>233.28043749999998</v>
      </c>
      <c r="BG18" s="237">
        <f t="shared" ref="BG18" si="182">BE18+BG17</f>
        <v>1866.2434999999998</v>
      </c>
      <c r="BI18" s="199" t="s">
        <v>25</v>
      </c>
      <c r="BJ18" s="83"/>
      <c r="BK18" s="21">
        <v>18839.086601720446</v>
      </c>
      <c r="BL18" s="92">
        <f t="shared" si="4"/>
        <v>-18839.086601720446</v>
      </c>
      <c r="BM18" s="254"/>
      <c r="BN18" s="21">
        <v>13325.819260463471</v>
      </c>
      <c r="BO18" s="82">
        <f t="shared" si="0"/>
        <v>-13325.819260463471</v>
      </c>
      <c r="BP18" s="197"/>
      <c r="BQ18" s="83"/>
      <c r="BR18" s="21">
        <v>5444.1129574802944</v>
      </c>
      <c r="BS18" s="201">
        <f t="shared" si="1"/>
        <v>-5444.1129574802944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1210.5699999999997</v>
      </c>
      <c r="CO18" s="47">
        <f t="shared" si="25"/>
        <v>640.73575000000005</v>
      </c>
      <c r="CQ18" s="47">
        <f t="shared" si="26"/>
        <v>1081.0144697090159</v>
      </c>
    </row>
    <row r="19" spans="1:95" ht="15" customHeight="1" thickBot="1" x14ac:dyDescent="0.4">
      <c r="A19" s="245">
        <v>9</v>
      </c>
      <c r="B19" s="49">
        <v>587.64</v>
      </c>
      <c r="C19" s="47">
        <f t="shared" ref="C19" si="183">IF(ISBLANK(B19),"",D19/$A19)</f>
        <v>667.98888888888894</v>
      </c>
      <c r="D19" s="163">
        <f t="shared" ref="D19" si="184">B19+D18</f>
        <v>6011.9000000000005</v>
      </c>
      <c r="E19" s="49">
        <v>329156.89634408604</v>
      </c>
      <c r="F19" s="50">
        <f t="shared" ref="F19" si="185">IF(ISBLANK(E19),"",G19/$A19)</f>
        <v>334535.99291517329</v>
      </c>
      <c r="G19" s="163">
        <f t="shared" ref="G19" si="186">E19+G18</f>
        <v>3010823.9362365599</v>
      </c>
      <c r="H19" s="168"/>
      <c r="I19" s="49">
        <v>42899.019354838711</v>
      </c>
      <c r="J19" s="50">
        <f t="shared" ref="J19" si="187">IF(ISBLANK(I19),"",K19/$A19)</f>
        <v>42084.601433691758</v>
      </c>
      <c r="K19" s="163">
        <f t="shared" ref="K19" si="188">I19+K18</f>
        <v>378761.41290322581</v>
      </c>
      <c r="L19" s="50">
        <f t="shared" ref="L19" si="189">IF(ISBLANK(I19),"",I19*0.5)</f>
        <v>21449.509677419355</v>
      </c>
      <c r="M19" s="50">
        <f t="shared" ref="M19" si="190">IFERROR(J19*0.5,"")</f>
        <v>21042.300716845879</v>
      </c>
      <c r="N19" s="50">
        <f t="shared" ref="N19" si="191">K19*0.5</f>
        <v>189380.7064516129</v>
      </c>
      <c r="O19" s="49">
        <v>0</v>
      </c>
      <c r="P19" s="50">
        <f t="shared" ref="P19" si="192">IF(ISBLANK(O19),"",Q19/$A19)</f>
        <v>817.83028673835133</v>
      </c>
      <c r="Q19" s="163">
        <f t="shared" ref="Q19" si="193">O19+Q18</f>
        <v>7360.4725806451615</v>
      </c>
      <c r="R19" s="50">
        <f t="shared" ref="R19" si="194">IF(ISBLANK(O19),"",O19*0.5)</f>
        <v>0</v>
      </c>
      <c r="S19" s="50">
        <f t="shared" ref="S19" si="195">IFERROR(P19*0.5,"")</f>
        <v>408.91514336917567</v>
      </c>
      <c r="T19" s="50">
        <f t="shared" ref="T19" si="196">Q19*0.5</f>
        <v>3680.2362903225808</v>
      </c>
      <c r="U19" s="168"/>
      <c r="V19" s="49">
        <v>173.5</v>
      </c>
      <c r="W19" s="47">
        <f t="shared" ref="W19" si="197">IF(ISBLANK(V19),"",X19/$A19)</f>
        <v>168.64444444444445</v>
      </c>
      <c r="X19" s="163">
        <f t="shared" ref="X19" si="198">V19+X18</f>
        <v>1517.8</v>
      </c>
      <c r="Y19" s="169"/>
      <c r="Z19" s="170"/>
      <c r="AA19" s="171"/>
      <c r="AB19" s="172"/>
      <c r="AC19" s="49">
        <v>320.27</v>
      </c>
      <c r="AD19" s="50">
        <f>IF(ISBLANK(AC19),"",AE19/$A19)</f>
        <v>317.83333333333326</v>
      </c>
      <c r="AE19" s="163">
        <f>AC19+AE18</f>
        <v>2860.4999999999995</v>
      </c>
      <c r="AF19" s="49">
        <v>172730.03</v>
      </c>
      <c r="AG19" s="50">
        <f t="shared" ref="AG19" si="199">IF(ISBLANK(AF19),"",AH19/$A19)</f>
        <v>169344.51333333334</v>
      </c>
      <c r="AH19" s="51">
        <f t="shared" ref="AH19" si="200">AF19+AH18</f>
        <v>1524100.62</v>
      </c>
      <c r="AI19" s="50">
        <f t="shared" ref="AI19" si="201">IF(AF19*0.1907=0,"",AF19*0.1907)</f>
        <v>32939.616720999999</v>
      </c>
      <c r="AJ19" s="50">
        <f t="shared" ref="AJ19" si="202">IFERROR(AG19*0.1907,"")</f>
        <v>32293.998692666668</v>
      </c>
      <c r="AK19" s="50">
        <f t="shared" ref="AK19" si="203">AH19*0.1907</f>
        <v>290645.98823400005</v>
      </c>
      <c r="AL19" s="17"/>
      <c r="AM19" s="49">
        <v>83.09</v>
      </c>
      <c r="AN19" s="47">
        <f t="shared" ref="AN19" si="204">IF(ISBLANK(AM19),"",AO19/$A19)</f>
        <v>101.29777777777778</v>
      </c>
      <c r="AO19" s="163">
        <f t="shared" ref="AO19" si="205">AM19+AO18</f>
        <v>911.68000000000006</v>
      </c>
      <c r="AP19" s="49">
        <v>143704.10365591399</v>
      </c>
      <c r="AQ19" s="50">
        <f t="shared" ref="AQ19" si="206">IF(ISBLANK(AP19),"",AR19/$A19)</f>
        <v>144099.4710633214</v>
      </c>
      <c r="AR19" s="51">
        <f t="shared" ref="AR19" si="207">AP19+AR18</f>
        <v>1296895.2395698926</v>
      </c>
      <c r="AS19" s="17"/>
      <c r="AT19" s="47">
        <f>borrador!G17/6.289</f>
        <v>618.38130068373357</v>
      </c>
      <c r="AU19" s="47">
        <f t="shared" ref="AU19" si="208">IF(ISBLANK(AT19),"",AV19/$A19)</f>
        <v>687.406759597887</v>
      </c>
      <c r="AV19" s="51">
        <f t="shared" ref="AV19" si="209">AT19+AV18</f>
        <v>6186.6608363809828</v>
      </c>
      <c r="AW19" s="2"/>
      <c r="AX19" s="51">
        <f>borrador!H17/6.289</f>
        <v>381.36746700588333</v>
      </c>
      <c r="AY19" s="51">
        <f t="shared" ref="AY19" si="210">IF(ISBLANK(AX19),"",AZ19/$A19)</f>
        <v>381.4584547976184</v>
      </c>
      <c r="AZ19" s="51">
        <f t="shared" ref="AZ19" si="211">AX19+AZ18</f>
        <v>3433.1260931785655</v>
      </c>
      <c r="BA19" s="2"/>
      <c r="BB19" s="47">
        <f>borrador!E17/6.289</f>
        <v>11.357926538400383</v>
      </c>
      <c r="BC19" s="47">
        <f t="shared" ref="BC19" si="212">IF(ISBLANK(BB19),"",BD19/$A19)</f>
        <v>11.646260666772672</v>
      </c>
      <c r="BD19" s="48">
        <f t="shared" ref="BD19" si="213">BB19+BD18</f>
        <v>104.81634600095406</v>
      </c>
      <c r="BE19" s="49">
        <f>borrador!F17*0.283*100</f>
        <v>232.9939</v>
      </c>
      <c r="BF19" s="50">
        <f t="shared" ref="BF19" si="214">IF(ISBLANK(BE19),"",BG19/A19)</f>
        <v>233.24860000000001</v>
      </c>
      <c r="BG19" s="237">
        <f t="shared" ref="BG19" si="215">BE19+BG18</f>
        <v>2099.2374</v>
      </c>
      <c r="BI19" s="199" t="s">
        <v>11</v>
      </c>
      <c r="BJ19" s="83"/>
      <c r="BK19" s="21">
        <v>18404.858728066945</v>
      </c>
      <c r="BL19" s="92">
        <f t="shared" si="4"/>
        <v>-18404.858728066945</v>
      </c>
      <c r="BM19" s="254"/>
      <c r="BN19" s="21">
        <v>12710.773676382982</v>
      </c>
      <c r="BO19" s="82">
        <f t="shared" si="0"/>
        <v>-12710.773676382982</v>
      </c>
      <c r="BP19" s="197"/>
      <c r="BQ19" s="83"/>
      <c r="BR19" s="21">
        <v>5171.0237686335258</v>
      </c>
      <c r="BS19" s="201">
        <f t="shared" si="1"/>
        <v>-5171.0237686335258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1164.4999999999998</v>
      </c>
      <c r="CO19" s="47">
        <f t="shared" si="25"/>
        <v>645.59103000000005</v>
      </c>
      <c r="CQ19" s="47">
        <f t="shared" si="26"/>
        <v>999.7487676896169</v>
      </c>
    </row>
    <row r="20" spans="1:95" ht="15" customHeight="1" thickBot="1" x14ac:dyDescent="0.4">
      <c r="A20" s="244">
        <v>10</v>
      </c>
      <c r="B20" s="49">
        <v>633.02</v>
      </c>
      <c r="C20" s="47">
        <f t="shared" ref="C20:C22" si="216">IF(ISBLANK(B20),"",D20/$A20)</f>
        <v>664.49199999999996</v>
      </c>
      <c r="D20" s="163">
        <f t="shared" ref="D20:D22" si="217">B20+D19</f>
        <v>6644.92</v>
      </c>
      <c r="E20" s="49">
        <v>324368.20731182798</v>
      </c>
      <c r="F20" s="50">
        <f t="shared" ref="F20:F22" si="218">IF(ISBLANK(E20),"",G20/$A20)</f>
        <v>333519.21435483883</v>
      </c>
      <c r="G20" s="163">
        <f t="shared" ref="G20:G22" si="219">E20+G19</f>
        <v>3335192.143548388</v>
      </c>
      <c r="H20" s="168"/>
      <c r="I20" s="49">
        <v>42438.35</v>
      </c>
      <c r="J20" s="50">
        <f t="shared" ref="J20:J22" si="220">IF(ISBLANK(I20),"",K20/$A20)</f>
        <v>42119.976290322578</v>
      </c>
      <c r="K20" s="163">
        <f t="shared" ref="K20:K22" si="221">I20+K19</f>
        <v>421199.76290322578</v>
      </c>
      <c r="L20" s="50">
        <f t="shared" ref="L20:L22" si="222">IF(ISBLANK(I20),"",I20*0.5)</f>
        <v>21219.174999999999</v>
      </c>
      <c r="M20" s="50">
        <f t="shared" ref="M20:M22" si="223">IFERROR(J20*0.5,"")</f>
        <v>21059.988145161289</v>
      </c>
      <c r="N20" s="50">
        <f t="shared" ref="N20:N22" si="224">K20*0.5</f>
        <v>210599.88145161289</v>
      </c>
      <c r="O20" s="49">
        <v>197.29677419354837</v>
      </c>
      <c r="P20" s="50">
        <f t="shared" ref="P20:P22" si="225">IF(ISBLANK(O20),"",Q20/$A20)</f>
        <v>755.77693548387094</v>
      </c>
      <c r="Q20" s="163">
        <f t="shared" ref="Q20:Q22" si="226">O20+Q19</f>
        <v>7557.7693548387097</v>
      </c>
      <c r="R20" s="50">
        <f t="shared" ref="R20:R22" si="227">IF(ISBLANK(O20),"",O20*0.5)</f>
        <v>98.648387096774186</v>
      </c>
      <c r="S20" s="50">
        <f t="shared" ref="S20:S22" si="228">IFERROR(P20*0.5,"")</f>
        <v>377.88846774193547</v>
      </c>
      <c r="T20" s="50">
        <f t="shared" ref="T20:T22" si="229">Q20*0.5</f>
        <v>3778.8846774193548</v>
      </c>
      <c r="U20" s="168"/>
      <c r="V20" s="49">
        <v>173.3</v>
      </c>
      <c r="W20" s="47">
        <f t="shared" ref="W20:W22" si="230">IF(ISBLANK(V20),"",X20/$A20)</f>
        <v>169.10999999999999</v>
      </c>
      <c r="X20" s="163">
        <f t="shared" ref="X20:X22" si="231">V20+X19</f>
        <v>1691.1</v>
      </c>
      <c r="Y20" s="169"/>
      <c r="Z20" s="170"/>
      <c r="AA20" s="171"/>
      <c r="AB20" s="172"/>
      <c r="AC20" s="49">
        <v>318.08999999999997</v>
      </c>
      <c r="AD20" s="50">
        <f t="shared" ref="AD20:AD22" si="232">IF(ISBLANK(AC20),"",AE20/$A20)</f>
        <v>317.85899999999998</v>
      </c>
      <c r="AE20" s="163">
        <f t="shared" ref="AE20:AE22" si="233">AC20+AE19</f>
        <v>3178.5899999999997</v>
      </c>
      <c r="AF20" s="49">
        <v>172517.48</v>
      </c>
      <c r="AG20" s="50">
        <f t="shared" ref="AG20:AG22" si="234">IF(ISBLANK(AF20),"",AH20/$A20)</f>
        <v>169661.81</v>
      </c>
      <c r="AH20" s="51">
        <f t="shared" ref="AH20:AH22" si="235">AF20+AH19</f>
        <v>1696618.1</v>
      </c>
      <c r="AI20" s="50">
        <f t="shared" ref="AI20:AI22" si="236">IF(AF20*0.1907=0,"",AF20*0.1907)</f>
        <v>32899.083436000001</v>
      </c>
      <c r="AJ20" s="50">
        <f t="shared" ref="AJ20:AJ22" si="237">IFERROR(AG20*0.1907,"")</f>
        <v>32354.507167</v>
      </c>
      <c r="AK20" s="50">
        <f t="shared" ref="AK20:AK22" si="238">AH20*0.1907</f>
        <v>323545.07167000003</v>
      </c>
      <c r="AL20" s="17"/>
      <c r="AM20" s="49">
        <v>112.06</v>
      </c>
      <c r="AN20" s="47">
        <f t="shared" ref="AN20:AN22" si="239">IF(ISBLANK(AM20),"",AO20/$A20)</f>
        <v>102.374</v>
      </c>
      <c r="AO20" s="163">
        <f t="shared" ref="AO20:AO22" si="240">AM20+AO19</f>
        <v>1023.74</v>
      </c>
      <c r="AP20" s="49">
        <v>147779.49591397849</v>
      </c>
      <c r="AQ20" s="50">
        <f t="shared" ref="AQ20:AQ22" si="241">IF(ISBLANK(AP20),"",AR20/$A20)</f>
        <v>144467.47354838712</v>
      </c>
      <c r="AR20" s="51">
        <f t="shared" ref="AR20:AR22" si="242">AP20+AR19</f>
        <v>1444674.7354838711</v>
      </c>
      <c r="AS20" s="17"/>
      <c r="AT20" s="47">
        <f>borrador!G18/6.289</f>
        <v>681.53919542057565</v>
      </c>
      <c r="AU20" s="47">
        <f t="shared" ref="AU20:AU22" si="243">IF(ISBLANK(AT20),"",AV20/$A20)</f>
        <v>686.82000318015582</v>
      </c>
      <c r="AV20" s="51">
        <f t="shared" ref="AV20:AV22" si="244">AT20+AV19</f>
        <v>6868.200031801558</v>
      </c>
      <c r="AW20" s="2"/>
      <c r="AX20" s="51">
        <f>borrador!H18/6.289</f>
        <v>381.03355064398158</v>
      </c>
      <c r="AY20" s="51">
        <f t="shared" ref="AY20:AY22" si="245">IF(ISBLANK(AX20),"",AZ20/$A20)</f>
        <v>381.41596438225469</v>
      </c>
      <c r="AZ20" s="51">
        <f t="shared" ref="AZ20:AZ22" si="246">AX20+AZ19</f>
        <v>3814.159643822547</v>
      </c>
      <c r="BA20" s="2"/>
      <c r="BB20" s="47">
        <f>borrador!E18/6.289</f>
        <v>11.111464461758626</v>
      </c>
      <c r="BC20" s="47">
        <f t="shared" ref="BC20:BC22" si="247">IF(ISBLANK(BB20),"",BD20/$A20)</f>
        <v>11.592781046271268</v>
      </c>
      <c r="BD20" s="48">
        <f t="shared" ref="BD20:BD22" si="248">BB20+BD19</f>
        <v>115.92781046271269</v>
      </c>
      <c r="BE20" s="49">
        <f>borrador!F18*0.283*100</f>
        <v>233.13539999999998</v>
      </c>
      <c r="BF20" s="50">
        <f t="shared" ref="BF20:BF22" si="249">IF(ISBLANK(BE20),"",BG20/A20)</f>
        <v>233.23728</v>
      </c>
      <c r="BG20" s="237">
        <f t="shared" ref="BG20:BG22" si="250">BE20+BG19</f>
        <v>2332.3728000000001</v>
      </c>
      <c r="BI20" s="199" t="s">
        <v>12</v>
      </c>
      <c r="BJ20" s="83"/>
      <c r="BK20" s="21">
        <v>19619.808564208499</v>
      </c>
      <c r="BL20" s="92">
        <f t="shared" si="4"/>
        <v>-19619.808564208499</v>
      </c>
      <c r="BM20" s="254"/>
      <c r="BN20" s="21">
        <v>13596.368967092672</v>
      </c>
      <c r="BO20" s="82">
        <f t="shared" si="0"/>
        <v>-13596.368967092672</v>
      </c>
      <c r="BP20" s="197"/>
      <c r="BQ20" s="83"/>
      <c r="BR20" s="21">
        <v>5234.7680989472201</v>
      </c>
      <c r="BS20" s="201">
        <f t="shared" si="1"/>
        <v>-5234.7680989472201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1236.4699999999998</v>
      </c>
      <c r="CO20" s="47">
        <f t="shared" si="25"/>
        <v>644.86248000000001</v>
      </c>
      <c r="CQ20" s="47">
        <f t="shared" si="26"/>
        <v>1062.5727460645571</v>
      </c>
    </row>
    <row r="21" spans="1:95" ht="15" customHeight="1" thickBot="1" x14ac:dyDescent="0.4">
      <c r="A21" s="243">
        <v>11</v>
      </c>
      <c r="B21" s="49">
        <v>637.01</v>
      </c>
      <c r="C21" s="47">
        <f t="shared" si="216"/>
        <v>661.99363636363637</v>
      </c>
      <c r="D21" s="163">
        <f t="shared" si="217"/>
        <v>7281.93</v>
      </c>
      <c r="E21" s="49">
        <v>314345.45935483871</v>
      </c>
      <c r="F21" s="50">
        <f t="shared" si="218"/>
        <v>331776.14571847516</v>
      </c>
      <c r="G21" s="163">
        <f t="shared" si="219"/>
        <v>3649537.6029032269</v>
      </c>
      <c r="H21" s="168"/>
      <c r="I21" s="49">
        <v>41918.119354838709</v>
      </c>
      <c r="J21" s="50">
        <f t="shared" si="220"/>
        <v>42101.625659824043</v>
      </c>
      <c r="K21" s="163">
        <f t="shared" si="221"/>
        <v>463117.88225806446</v>
      </c>
      <c r="L21" s="50">
        <f t="shared" si="222"/>
        <v>20959.059677419355</v>
      </c>
      <c r="M21" s="50">
        <f t="shared" si="223"/>
        <v>21050.812829912022</v>
      </c>
      <c r="N21" s="50">
        <f t="shared" si="224"/>
        <v>231558.94112903223</v>
      </c>
      <c r="O21" s="49">
        <v>0</v>
      </c>
      <c r="P21" s="50">
        <f t="shared" si="225"/>
        <v>687.06994134897366</v>
      </c>
      <c r="Q21" s="163">
        <f t="shared" si="226"/>
        <v>7557.7693548387097</v>
      </c>
      <c r="R21" s="50">
        <f t="shared" si="227"/>
        <v>0</v>
      </c>
      <c r="S21" s="50">
        <f t="shared" si="228"/>
        <v>343.53497067448683</v>
      </c>
      <c r="T21" s="50">
        <f t="shared" si="229"/>
        <v>3778.8846774193548</v>
      </c>
      <c r="U21" s="168"/>
      <c r="V21" s="49">
        <v>173.2</v>
      </c>
      <c r="W21" s="47">
        <f t="shared" si="230"/>
        <v>169.48181818181817</v>
      </c>
      <c r="X21" s="163">
        <f t="shared" si="231"/>
        <v>1864.3</v>
      </c>
      <c r="Y21" s="169"/>
      <c r="Z21" s="170"/>
      <c r="AA21" s="171"/>
      <c r="AB21" s="172"/>
      <c r="AC21" s="49">
        <v>316.63</v>
      </c>
      <c r="AD21" s="50">
        <f t="shared" si="232"/>
        <v>317.74727272727273</v>
      </c>
      <c r="AE21" s="163">
        <f t="shared" si="233"/>
        <v>3495.22</v>
      </c>
      <c r="AF21" s="49">
        <v>176352.89</v>
      </c>
      <c r="AG21" s="50">
        <f t="shared" si="234"/>
        <v>170270.09000000003</v>
      </c>
      <c r="AH21" s="51">
        <f t="shared" si="235"/>
        <v>1872970.9900000002</v>
      </c>
      <c r="AI21" s="50">
        <f t="shared" si="236"/>
        <v>33630.496123000004</v>
      </c>
      <c r="AJ21" s="50">
        <f t="shared" si="237"/>
        <v>32470.506163000005</v>
      </c>
      <c r="AK21" s="50">
        <f t="shared" si="238"/>
        <v>357175.56779300008</v>
      </c>
      <c r="AL21" s="17"/>
      <c r="AM21" s="49">
        <v>100.78</v>
      </c>
      <c r="AN21" s="47">
        <f t="shared" si="239"/>
        <v>102.22909090909091</v>
      </c>
      <c r="AO21" s="163">
        <f t="shared" si="240"/>
        <v>1124.52</v>
      </c>
      <c r="AP21" s="49">
        <v>149221.54064516129</v>
      </c>
      <c r="AQ21" s="50">
        <f t="shared" si="241"/>
        <v>144899.66146627569</v>
      </c>
      <c r="AR21" s="51">
        <f t="shared" si="242"/>
        <v>1593896.2761290325</v>
      </c>
      <c r="AS21" s="17"/>
      <c r="AT21" s="47">
        <f>borrador!G19/6.289</f>
        <v>699.22404197805702</v>
      </c>
      <c r="AU21" s="47">
        <f t="shared" si="243"/>
        <v>687.94764307087416</v>
      </c>
      <c r="AV21" s="51">
        <f t="shared" si="244"/>
        <v>7567.4240737796154</v>
      </c>
      <c r="AW21" s="2"/>
      <c r="AX21" s="51">
        <f>borrador!H19/6.289</f>
        <v>380.56288758149151</v>
      </c>
      <c r="AY21" s="51">
        <f t="shared" si="245"/>
        <v>381.33841194582169</v>
      </c>
      <c r="AZ21" s="51">
        <f t="shared" si="246"/>
        <v>4194.7225314040388</v>
      </c>
      <c r="BA21" s="2"/>
      <c r="BB21" s="47">
        <f>borrador!E19/6.289</f>
        <v>11.610748926697408</v>
      </c>
      <c r="BC21" s="47">
        <f t="shared" si="247"/>
        <v>11.594414489946372</v>
      </c>
      <c r="BD21" s="48">
        <f t="shared" si="248"/>
        <v>127.5385593894101</v>
      </c>
      <c r="BE21" s="49">
        <f>borrador!F19*0.283*100</f>
        <v>233.19199999999998</v>
      </c>
      <c r="BF21" s="50">
        <f t="shared" si="249"/>
        <v>233.23316363636366</v>
      </c>
      <c r="BG21" s="237">
        <f t="shared" si="250"/>
        <v>2565.5648000000001</v>
      </c>
      <c r="BI21" s="85"/>
      <c r="BJ21" s="86"/>
      <c r="BK21" s="93">
        <f>SUM(BK9:BK20)</f>
        <v>219880.74137734127</v>
      </c>
      <c r="BL21" s="86"/>
      <c r="BM21" s="86"/>
      <c r="BN21" s="91">
        <f>SUM(BN9:BN20)</f>
        <v>152036.55799093892</v>
      </c>
      <c r="BO21" s="87"/>
      <c r="BP21" s="86"/>
      <c r="BQ21" s="86"/>
      <c r="BR21" s="93">
        <f>SUM(BR9:BR20)</f>
        <v>67429.712040117069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1227.6200000000001</v>
      </c>
      <c r="CO21" s="47">
        <f t="shared" si="25"/>
        <v>639.91989000000001</v>
      </c>
      <c r="CQ21" s="47">
        <f t="shared" si="26"/>
        <v>1079.7869295595485</v>
      </c>
    </row>
    <row r="22" spans="1:95" ht="15" customHeight="1" thickBot="1" x14ac:dyDescent="0.4">
      <c r="A22" s="243">
        <v>12</v>
      </c>
      <c r="B22" s="49">
        <v>659.75</v>
      </c>
      <c r="C22" s="47">
        <f t="shared" si="216"/>
        <v>661.80666666666673</v>
      </c>
      <c r="D22" s="163">
        <f t="shared" si="217"/>
        <v>7941.68</v>
      </c>
      <c r="E22" s="49">
        <v>318484.02494623652</v>
      </c>
      <c r="F22" s="50">
        <f t="shared" si="218"/>
        <v>330668.4689874553</v>
      </c>
      <c r="G22" s="163">
        <f t="shared" si="219"/>
        <v>3968021.6278494634</v>
      </c>
      <c r="H22" s="168"/>
      <c r="I22" s="49">
        <v>40886.964516129032</v>
      </c>
      <c r="J22" s="50">
        <f t="shared" si="220"/>
        <v>42000.403897849457</v>
      </c>
      <c r="K22" s="163">
        <f t="shared" si="221"/>
        <v>504004.84677419352</v>
      </c>
      <c r="L22" s="50">
        <f t="shared" si="222"/>
        <v>20443.482258064516</v>
      </c>
      <c r="M22" s="50">
        <f t="shared" si="223"/>
        <v>21000.201948924729</v>
      </c>
      <c r="N22" s="50">
        <f t="shared" si="224"/>
        <v>252002.42338709676</v>
      </c>
      <c r="O22" s="49">
        <v>0</v>
      </c>
      <c r="P22" s="50">
        <f t="shared" si="225"/>
        <v>629.8141129032258</v>
      </c>
      <c r="Q22" s="163">
        <f t="shared" si="226"/>
        <v>7557.7693548387097</v>
      </c>
      <c r="R22" s="50">
        <f t="shared" si="227"/>
        <v>0</v>
      </c>
      <c r="S22" s="50">
        <f t="shared" si="228"/>
        <v>314.9070564516129</v>
      </c>
      <c r="T22" s="50">
        <f t="shared" si="229"/>
        <v>3778.8846774193548</v>
      </c>
      <c r="U22" s="168"/>
      <c r="V22" s="49">
        <v>172.9</v>
      </c>
      <c r="W22" s="47">
        <f t="shared" si="230"/>
        <v>169.76666666666668</v>
      </c>
      <c r="X22" s="163">
        <f t="shared" si="231"/>
        <v>2037.2</v>
      </c>
      <c r="Y22" s="169"/>
      <c r="Z22" s="170"/>
      <c r="AA22" s="171"/>
      <c r="AB22" s="172"/>
      <c r="AC22" s="49">
        <v>316.10000000000002</v>
      </c>
      <c r="AD22" s="50">
        <f t="shared" si="232"/>
        <v>317.60999999999996</v>
      </c>
      <c r="AE22" s="163">
        <f t="shared" si="233"/>
        <v>3811.3199999999997</v>
      </c>
      <c r="AF22" s="49">
        <v>173747.89</v>
      </c>
      <c r="AG22" s="50">
        <f t="shared" si="234"/>
        <v>170559.90666666671</v>
      </c>
      <c r="AH22" s="51">
        <f t="shared" si="235"/>
        <v>2046718.8800000004</v>
      </c>
      <c r="AI22" s="50">
        <f t="shared" si="236"/>
        <v>33133.722623000001</v>
      </c>
      <c r="AJ22" s="50">
        <f t="shared" si="237"/>
        <v>32525.774201333341</v>
      </c>
      <c r="AK22" s="50">
        <f t="shared" si="238"/>
        <v>390309.29041600006</v>
      </c>
      <c r="AL22" s="17"/>
      <c r="AM22" s="49">
        <v>103.32</v>
      </c>
      <c r="AN22" s="47">
        <f t="shared" si="239"/>
        <v>102.32</v>
      </c>
      <c r="AO22" s="163">
        <f t="shared" si="240"/>
        <v>1227.8399999999999</v>
      </c>
      <c r="AP22" s="49">
        <v>147978.97505376345</v>
      </c>
      <c r="AQ22" s="50">
        <f t="shared" si="241"/>
        <v>145156.27093189966</v>
      </c>
      <c r="AR22" s="51">
        <f t="shared" si="242"/>
        <v>1741875.251182796</v>
      </c>
      <c r="AS22" s="17"/>
      <c r="AT22" s="47">
        <f>borrador!G20/6.289</f>
        <v>699.9411671171888</v>
      </c>
      <c r="AU22" s="47">
        <f t="shared" si="243"/>
        <v>688.94710340806705</v>
      </c>
      <c r="AV22" s="51">
        <f t="shared" si="244"/>
        <v>8267.3652408968046</v>
      </c>
      <c r="AW22" s="2"/>
      <c r="AX22" s="51">
        <f>borrador!H20/6.289</f>
        <v>380.37366830974719</v>
      </c>
      <c r="AY22" s="51">
        <f t="shared" si="245"/>
        <v>381.25801664281545</v>
      </c>
      <c r="AZ22" s="51">
        <f t="shared" si="246"/>
        <v>4575.0961997137856</v>
      </c>
      <c r="BA22" s="2"/>
      <c r="BB22" s="47">
        <f>borrador!E20/6.289</f>
        <v>11.97487676896168</v>
      </c>
      <c r="BC22" s="47">
        <f t="shared" si="247"/>
        <v>11.626119679864315</v>
      </c>
      <c r="BD22" s="48">
        <f t="shared" si="248"/>
        <v>139.51343615837177</v>
      </c>
      <c r="BE22" s="49">
        <f>borrador!F20*0.283*100</f>
        <v>233.0788</v>
      </c>
      <c r="BF22" s="50">
        <f t="shared" si="249"/>
        <v>233.22030000000004</v>
      </c>
      <c r="BG22" s="237">
        <f t="shared" si="250"/>
        <v>2798.6436000000003</v>
      </c>
      <c r="BJ22" s="8"/>
      <c r="CE22" s="226"/>
      <c r="CN22" s="47">
        <f t="shared" si="24"/>
        <v>1252.07</v>
      </c>
      <c r="CO22" s="47">
        <f t="shared" si="25"/>
        <v>640.21089000000006</v>
      </c>
      <c r="CQ22" s="47">
        <f t="shared" si="26"/>
        <v>1080.314835426936</v>
      </c>
    </row>
    <row r="23" spans="1:95" ht="15" customHeight="1" thickBot="1" x14ac:dyDescent="0.4">
      <c r="A23" s="243">
        <v>13</v>
      </c>
      <c r="B23" s="49">
        <v>636.96</v>
      </c>
      <c r="C23" s="47">
        <f t="shared" ref="C23" si="251">IF(ISBLANK(B23),"",D23/$A23)</f>
        <v>659.89538461538461</v>
      </c>
      <c r="D23" s="163">
        <f t="shared" ref="D23" si="252">B23+D22</f>
        <v>8578.64</v>
      </c>
      <c r="E23" s="49">
        <v>317963.59978494624</v>
      </c>
      <c r="F23" s="50">
        <f t="shared" ref="F23" si="253">IF(ISBLANK(E23),"",G23/$A23)</f>
        <v>329691.17135649303</v>
      </c>
      <c r="G23" s="163">
        <f t="shared" ref="G23" si="254">E23+G22</f>
        <v>4285985.2276344094</v>
      </c>
      <c r="H23" s="168"/>
      <c r="I23" s="49">
        <v>41623.104838709674</v>
      </c>
      <c r="J23" s="50">
        <f t="shared" ref="J23" si="255">IF(ISBLANK(I23),"",K23/$A23)</f>
        <v>41971.380893300244</v>
      </c>
      <c r="K23" s="163">
        <f t="shared" ref="K23" si="256">I23+K22</f>
        <v>545627.95161290315</v>
      </c>
      <c r="L23" s="50">
        <f t="shared" ref="L23" si="257">IF(ISBLANK(I23),"",I23*0.5)</f>
        <v>20811.552419354837</v>
      </c>
      <c r="M23" s="50">
        <f t="shared" ref="M23" si="258">IFERROR(J23*0.5,"")</f>
        <v>20985.690446650122</v>
      </c>
      <c r="N23" s="50">
        <f t="shared" ref="N23" si="259">K23*0.5</f>
        <v>272813.97580645158</v>
      </c>
      <c r="O23" s="49">
        <v>299.66774193548389</v>
      </c>
      <c r="P23" s="50">
        <f t="shared" ref="P23" si="260">IF(ISBLANK(O23),"",Q23/$A23)</f>
        <v>604.41823821339949</v>
      </c>
      <c r="Q23" s="163">
        <f t="shared" ref="Q23" si="261">O23+Q22</f>
        <v>7857.4370967741934</v>
      </c>
      <c r="R23" s="50">
        <f t="shared" ref="R23" si="262">IF(ISBLANK(O23),"",O23*0.5)</f>
        <v>149.83387096774194</v>
      </c>
      <c r="S23" s="50">
        <f t="shared" ref="S23" si="263">IFERROR(P23*0.5,"")</f>
        <v>302.20911910669975</v>
      </c>
      <c r="T23" s="50">
        <f t="shared" ref="T23" si="264">Q23*0.5</f>
        <v>3928.7185483870967</v>
      </c>
      <c r="U23" s="168"/>
      <c r="V23" s="49">
        <v>171.9</v>
      </c>
      <c r="W23" s="47">
        <f t="shared" ref="W23:W24" si="265">IF(ISBLANK(V23),"",X23/$A23)</f>
        <v>169.93076923076922</v>
      </c>
      <c r="X23" s="163">
        <f t="shared" ref="X23:X24" si="266">V23+X22</f>
        <v>2209.1</v>
      </c>
      <c r="Y23" s="169"/>
      <c r="Z23" s="170"/>
      <c r="AA23" s="171"/>
      <c r="AB23" s="172"/>
      <c r="AC23" s="49">
        <v>314.13</v>
      </c>
      <c r="AD23" s="50">
        <f t="shared" ref="AD23" si="267">IF(ISBLANK(AC23),"",AE23/$A23)</f>
        <v>317.34230769230766</v>
      </c>
      <c r="AE23" s="163">
        <f t="shared" ref="AE23" si="268">AC23+AE22</f>
        <v>4125.45</v>
      </c>
      <c r="AF23" s="49">
        <v>171150</v>
      </c>
      <c r="AG23" s="50">
        <f t="shared" ref="AG23" si="269">IF(ISBLANK(AF23),"",AH23/$A23)</f>
        <v>170605.29846153848</v>
      </c>
      <c r="AH23" s="51">
        <f t="shared" ref="AH23" si="270">AF23+AH22</f>
        <v>2217868.8800000004</v>
      </c>
      <c r="AI23" s="50">
        <f t="shared" ref="AI23" si="271">IF(AF23*0.1907=0,"",AF23*0.1907)</f>
        <v>32638.305</v>
      </c>
      <c r="AJ23" s="50">
        <f t="shared" ref="AJ23" si="272">IFERROR(AG23*0.1907,"")</f>
        <v>32534.430416615389</v>
      </c>
      <c r="AK23" s="50">
        <f t="shared" ref="AK23" si="273">AH23*0.1907</f>
        <v>422947.59541600011</v>
      </c>
      <c r="AL23" s="17"/>
      <c r="AM23" s="49">
        <v>98.36</v>
      </c>
      <c r="AN23" s="47">
        <f t="shared" ref="AN23:AN24" si="274">IF(ISBLANK(AM23),"",AO23/$A23)</f>
        <v>102.0153846153846</v>
      </c>
      <c r="AO23" s="163">
        <f t="shared" ref="AO23:AO24" si="275">AM23+AO22</f>
        <v>1326.1999999999998</v>
      </c>
      <c r="AP23" s="49">
        <v>147333.73247311829</v>
      </c>
      <c r="AQ23" s="50">
        <f t="shared" ref="AQ23" si="276">IF(ISBLANK(AP23),"",AR23/$A23)</f>
        <v>145323.76797353185</v>
      </c>
      <c r="AR23" s="51">
        <f t="shared" ref="AR23" si="277">AP23+AR22</f>
        <v>1889208.9836559142</v>
      </c>
      <c r="AS23" s="17"/>
      <c r="AT23" s="47">
        <f>borrador!G21/6.289</f>
        <v>700.86818254094453</v>
      </c>
      <c r="AU23" s="47">
        <f t="shared" ref="AU23" si="278">IF(ISBLANK(AT23),"",AV23/$A23)</f>
        <v>689.86410949521144</v>
      </c>
      <c r="AV23" s="51">
        <f t="shared" ref="AV23" si="279">AT23+AV22</f>
        <v>8968.2334234377486</v>
      </c>
      <c r="AW23" s="2"/>
      <c r="AX23" s="51">
        <f>borrador!H21/6.289</f>
        <v>380.39910955636827</v>
      </c>
      <c r="AY23" s="51">
        <f t="shared" ref="AY23" si="280">IF(ISBLANK(AX23),"",AZ23/$A23)</f>
        <v>381.19194686693487</v>
      </c>
      <c r="AZ23" s="51">
        <f t="shared" ref="AZ23" si="281">AX23+AZ22</f>
        <v>4955.4953092701535</v>
      </c>
      <c r="BA23" s="2"/>
      <c r="BB23" s="47">
        <f>borrador!E21/6.289</f>
        <v>11.314994434727302</v>
      </c>
      <c r="BC23" s="47">
        <f t="shared" ref="BC23" si="282">IF(ISBLANK(BB23),"",BD23/$A23)</f>
        <v>11.602186968699929</v>
      </c>
      <c r="BD23" s="48">
        <f t="shared" ref="BD23" si="283">BB23+BD22</f>
        <v>150.82843059309909</v>
      </c>
      <c r="BE23" s="49">
        <f>borrador!F21*0.283*100</f>
        <v>231.86189999999996</v>
      </c>
      <c r="BF23" s="50">
        <f t="shared" ref="BF23" si="284">IF(ISBLANK(BE23),"",BG23/A23)</f>
        <v>233.1158076923077</v>
      </c>
      <c r="BG23" s="237">
        <f t="shared" ref="BG23" si="285">BE23+BG22</f>
        <v>3030.5055000000002</v>
      </c>
      <c r="BI23" s="305" t="s">
        <v>117</v>
      </c>
      <c r="BJ23" s="306"/>
      <c r="BK23" s="306"/>
      <c r="BL23" s="306"/>
      <c r="BM23" s="306"/>
      <c r="BN23" s="306"/>
      <c r="BO23" s="306"/>
      <c r="BP23" s="306"/>
      <c r="BQ23" s="306"/>
      <c r="BR23" s="306"/>
      <c r="BS23" s="306"/>
      <c r="BT23" s="307"/>
      <c r="BU23" s="59"/>
      <c r="BV23" s="335" t="s">
        <v>120</v>
      </c>
      <c r="BW23" s="336"/>
      <c r="BX23" s="336"/>
      <c r="BY23" s="336"/>
      <c r="BZ23" s="336"/>
      <c r="CA23" s="336"/>
      <c r="CB23" s="337"/>
      <c r="CN23" s="47">
        <f t="shared" si="24"/>
        <v>1221.3499999999999</v>
      </c>
      <c r="CO23" s="47">
        <f t="shared" si="25"/>
        <v>636.74699999999996</v>
      </c>
      <c r="CQ23" s="47">
        <f t="shared" si="26"/>
        <v>1081.2672920973127</v>
      </c>
    </row>
    <row r="24" spans="1:95" ht="15" customHeight="1" thickBot="1" x14ac:dyDescent="0.4">
      <c r="A24" s="243">
        <v>14</v>
      </c>
      <c r="B24" s="49">
        <v>637.29999999999995</v>
      </c>
      <c r="C24" s="47">
        <f t="shared" ref="C24" si="286">IF(ISBLANK(B24),"",D24/$A24)</f>
        <v>658.28142857142848</v>
      </c>
      <c r="D24" s="163">
        <f t="shared" ref="D24" si="287">B24+D23</f>
        <v>9215.9399999999987</v>
      </c>
      <c r="E24" s="49">
        <v>319493.36236559134</v>
      </c>
      <c r="F24" s="50">
        <f t="shared" ref="F24" si="288">IF(ISBLANK(E24),"",G24/$A24)</f>
        <v>328962.75642857148</v>
      </c>
      <c r="G24" s="163">
        <f t="shared" ref="G24" si="289">E24+G23</f>
        <v>4605478.5900000008</v>
      </c>
      <c r="H24" s="168"/>
      <c r="I24" s="49">
        <v>40937.219354838708</v>
      </c>
      <c r="J24" s="50">
        <f t="shared" ref="J24" si="290">IF(ISBLANK(I24),"",K24/$A24)</f>
        <v>41897.512211981564</v>
      </c>
      <c r="K24" s="163">
        <f t="shared" ref="K24" si="291">I24+K23</f>
        <v>586565.17096774187</v>
      </c>
      <c r="L24" s="50">
        <f t="shared" ref="L24" si="292">IF(ISBLANK(I24),"",I24*0.5)</f>
        <v>20468.609677419354</v>
      </c>
      <c r="M24" s="50">
        <f t="shared" ref="M24" si="293">IFERROR(J24*0.5,"")</f>
        <v>20948.756105990782</v>
      </c>
      <c r="N24" s="50">
        <f t="shared" ref="N24" si="294">K24*0.5</f>
        <v>293282.58548387093</v>
      </c>
      <c r="O24" s="49">
        <v>76.312903225806451</v>
      </c>
      <c r="P24" s="50">
        <f t="shared" ref="P24" si="295">IF(ISBLANK(O24),"",Q24/$A24)</f>
        <v>566.69642857142856</v>
      </c>
      <c r="Q24" s="163">
        <f t="shared" ref="Q24" si="296">O24+Q23</f>
        <v>7933.75</v>
      </c>
      <c r="R24" s="50">
        <f t="shared" ref="R24" si="297">IF(ISBLANK(O24),"",O24*0.5)</f>
        <v>38.156451612903226</v>
      </c>
      <c r="S24" s="50">
        <f t="shared" ref="S24" si="298">IFERROR(P24*0.5,"")</f>
        <v>283.34821428571428</v>
      </c>
      <c r="T24" s="50">
        <f t="shared" ref="T24" si="299">Q24*0.5</f>
        <v>3966.875</v>
      </c>
      <c r="U24" s="168"/>
      <c r="V24" s="49">
        <v>172.6</v>
      </c>
      <c r="W24" s="47">
        <f t="shared" si="265"/>
        <v>170.12142857142857</v>
      </c>
      <c r="X24" s="163">
        <f t="shared" si="266"/>
        <v>2381.6999999999998</v>
      </c>
      <c r="Y24" s="169"/>
      <c r="Z24" s="170"/>
      <c r="AA24" s="171"/>
      <c r="AB24" s="172"/>
      <c r="AC24" s="49">
        <v>316.19</v>
      </c>
      <c r="AD24" s="50">
        <f t="shared" ref="AD24" si="300">IF(ISBLANK(AC24),"",AE24/$A24)</f>
        <v>317.25999999999993</v>
      </c>
      <c r="AE24" s="163">
        <f t="shared" ref="AE24" si="301">AC24+AE23</f>
        <v>4441.6399999999994</v>
      </c>
      <c r="AF24" s="49">
        <v>171207</v>
      </c>
      <c r="AG24" s="50">
        <f t="shared" ref="AG24" si="302">IF(ISBLANK(AF24),"",AH24/$A24)</f>
        <v>170648.27714285717</v>
      </c>
      <c r="AH24" s="51">
        <f t="shared" ref="AH24" si="303">AF24+AH23</f>
        <v>2389075.8800000004</v>
      </c>
      <c r="AI24" s="50">
        <f t="shared" ref="AI24" si="304">IF(AF24*0.1907=0,"",AF24*0.1907)</f>
        <v>32649.174900000002</v>
      </c>
      <c r="AJ24" s="50">
        <f t="shared" ref="AJ24" si="305">IFERROR(AG24*0.1907,"")</f>
        <v>32542.626451142864</v>
      </c>
      <c r="AK24" s="50">
        <f t="shared" ref="AK24" si="306">AH24*0.1907</f>
        <v>455596.7703160001</v>
      </c>
      <c r="AL24" s="17"/>
      <c r="AM24" s="49">
        <v>101.04</v>
      </c>
      <c r="AN24" s="47">
        <f t="shared" si="274"/>
        <v>101.94571428571427</v>
      </c>
      <c r="AO24" s="163">
        <f t="shared" si="275"/>
        <v>1427.2399999999998</v>
      </c>
      <c r="AP24" s="49">
        <v>144154.3247311828</v>
      </c>
      <c r="AQ24" s="50">
        <f t="shared" ref="AQ24" si="307">IF(ISBLANK(AP24),"",AR24/$A24)</f>
        <v>145240.23631336406</v>
      </c>
      <c r="AR24" s="51">
        <f t="shared" ref="AR24" si="308">AP24+AR23</f>
        <v>2033363.308387097</v>
      </c>
      <c r="AS24" s="17"/>
      <c r="AT24" s="47">
        <f>borrador!G22/6.289</f>
        <v>702.36126570201941</v>
      </c>
      <c r="AU24" s="47">
        <f t="shared" ref="AU24" si="309">IF(ISBLANK(AT24),"",AV24/$A24)</f>
        <v>690.75676350998344</v>
      </c>
      <c r="AV24" s="51">
        <f t="shared" ref="AV24" si="310">AT24+AV23</f>
        <v>9670.5946891397689</v>
      </c>
      <c r="AW24" s="2"/>
      <c r="AX24" s="51">
        <f>borrador!H22/6.289</f>
        <v>380.23215137541746</v>
      </c>
      <c r="AY24" s="51">
        <f t="shared" ref="AY24" si="311">IF(ISBLANK(AX24),"",AZ24/$A24)</f>
        <v>381.12339004611221</v>
      </c>
      <c r="AZ24" s="51">
        <f t="shared" ref="AZ24" si="312">AX24+AZ23</f>
        <v>5335.7274606455712</v>
      </c>
      <c r="BA24" s="2"/>
      <c r="BB24" s="47">
        <f>borrador!E22/6.289</f>
        <v>12.156145651136907</v>
      </c>
      <c r="BC24" s="47">
        <f t="shared" ref="BC24" si="313">IF(ISBLANK(BB24),"",BD24/$A24)</f>
        <v>11.641755446016857</v>
      </c>
      <c r="BD24" s="48">
        <f t="shared" ref="BD24" si="314">BB24+BD23</f>
        <v>162.984576244236</v>
      </c>
      <c r="BE24" s="49">
        <f>borrador!F22*0.283*100</f>
        <v>232.08829999999998</v>
      </c>
      <c r="BF24" s="50">
        <f t="shared" ref="BF24" si="315">IF(ISBLANK(BE24),"",BG24/A24)</f>
        <v>233.0424142857143</v>
      </c>
      <c r="BG24" s="237">
        <f t="shared" ref="BG24" si="316">BE24+BG23</f>
        <v>3262.5938000000001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1227.1299999999999</v>
      </c>
      <c r="CO24" s="47">
        <f t="shared" si="25"/>
        <v>634.93100000000004</v>
      </c>
      <c r="CQ24" s="47">
        <f t="shared" si="26"/>
        <v>1082.5934170774369</v>
      </c>
    </row>
    <row r="25" spans="1:95" ht="15" customHeight="1" thickBot="1" x14ac:dyDescent="0.4">
      <c r="A25" s="243">
        <v>15</v>
      </c>
      <c r="B25" s="49">
        <v>640.85</v>
      </c>
      <c r="C25" s="47">
        <f t="shared" ref="C25" si="317">IF(ISBLANK(B25),"",D25/$A25)</f>
        <v>657.11933333333332</v>
      </c>
      <c r="D25" s="163">
        <f t="shared" ref="D25" si="318">B25+D24</f>
        <v>9856.7899999999991</v>
      </c>
      <c r="E25" s="49">
        <v>328509.66580645158</v>
      </c>
      <c r="F25" s="50">
        <f t="shared" ref="F25" si="319">IF(ISBLANK(E25),"",G25/$A25)</f>
        <v>328932.55038709682</v>
      </c>
      <c r="G25" s="163">
        <f t="shared" ref="G25" si="320">E25+G24</f>
        <v>4933988.2558064526</v>
      </c>
      <c r="H25" s="168"/>
      <c r="I25" s="49">
        <v>41899.506451612906</v>
      </c>
      <c r="J25" s="50">
        <f t="shared" ref="J25" si="321">IF(ISBLANK(I25),"",K25/$A25)</f>
        <v>41897.645161290318</v>
      </c>
      <c r="K25" s="163">
        <f t="shared" ref="K25" si="322">I25+K24</f>
        <v>628464.67741935479</v>
      </c>
      <c r="L25" s="50">
        <f t="shared" ref="L25" si="323">IF(ISBLANK(I25),"",I25*0.5)</f>
        <v>20949.753225806453</v>
      </c>
      <c r="M25" s="50">
        <f t="shared" ref="M25" si="324">IFERROR(J25*0.5,"")</f>
        <v>20948.822580645159</v>
      </c>
      <c r="N25" s="50">
        <f t="shared" ref="N25" si="325">K25*0.5</f>
        <v>314232.33870967739</v>
      </c>
      <c r="O25" s="49">
        <v>0</v>
      </c>
      <c r="P25" s="50">
        <f t="shared" ref="P25" si="326">IF(ISBLANK(O25),"",Q25/$A25)</f>
        <v>528.91666666666663</v>
      </c>
      <c r="Q25" s="163">
        <f t="shared" ref="Q25" si="327">O25+Q24</f>
        <v>7933.75</v>
      </c>
      <c r="R25" s="50">
        <f t="shared" ref="R25" si="328">IF(ISBLANK(O25),"",O25*0.5)</f>
        <v>0</v>
      </c>
      <c r="S25" s="50">
        <f t="shared" ref="S25" si="329">IFERROR(P25*0.5,"")</f>
        <v>264.45833333333331</v>
      </c>
      <c r="T25" s="50">
        <f t="shared" ref="T25" si="330">Q25*0.5</f>
        <v>3966.875</v>
      </c>
      <c r="U25" s="168"/>
      <c r="V25" s="49">
        <v>172.3</v>
      </c>
      <c r="W25" s="47">
        <f t="shared" ref="W25" si="331">IF(ISBLANK(V25),"",X25/$A25)</f>
        <v>170.26666666666668</v>
      </c>
      <c r="X25" s="163">
        <f t="shared" ref="X25" si="332">V25+X24</f>
        <v>2554</v>
      </c>
      <c r="Y25" s="169"/>
      <c r="Z25" s="170"/>
      <c r="AA25" s="171"/>
      <c r="AB25" s="172"/>
      <c r="AC25" s="49">
        <v>310.55</v>
      </c>
      <c r="AD25" s="50">
        <f t="shared" ref="AD25" si="333">IF(ISBLANK(AC25),"",AE25/$A25)</f>
        <v>316.81266666666664</v>
      </c>
      <c r="AE25" s="163">
        <f t="shared" ref="AE25" si="334">AC25+AE24</f>
        <v>4752.1899999999996</v>
      </c>
      <c r="AF25" s="49">
        <v>171264</v>
      </c>
      <c r="AG25" s="50">
        <f t="shared" ref="AG25" si="335">IF(ISBLANK(AF25),"",AH25/$A25)</f>
        <v>170689.32533333337</v>
      </c>
      <c r="AH25" s="51">
        <f t="shared" ref="AH25" si="336">AF25+AH24</f>
        <v>2560339.8800000004</v>
      </c>
      <c r="AI25" s="50">
        <f t="shared" ref="AI25" si="337">IF(AF25*0.1907=0,"",AF25*0.1907)</f>
        <v>32660.0448</v>
      </c>
      <c r="AJ25" s="50">
        <f t="shared" ref="AJ25" si="338">IFERROR(AG25*0.1907,"")</f>
        <v>32550.454341066674</v>
      </c>
      <c r="AK25" s="50">
        <f t="shared" ref="AK25" si="339">AH25*0.1907</f>
        <v>488256.81511600007</v>
      </c>
      <c r="AL25" s="17"/>
      <c r="AM25" s="49">
        <v>175.59</v>
      </c>
      <c r="AN25" s="47">
        <f t="shared" ref="AN25" si="340">IF(ISBLANK(AM25),"",AO25/$A25)</f>
        <v>106.85533333333332</v>
      </c>
      <c r="AO25" s="163">
        <f t="shared" ref="AO25" si="341">AM25+AO24</f>
        <v>1602.8299999999997</v>
      </c>
      <c r="AP25" s="49">
        <v>147349.33419354839</v>
      </c>
      <c r="AQ25" s="50">
        <f t="shared" ref="AQ25" si="342">IF(ISBLANK(AP25),"",AR25/$A25)</f>
        <v>145380.84283870968</v>
      </c>
      <c r="AR25" s="51">
        <f t="shared" ref="AR25" si="343">AP25+AR24</f>
        <v>2180712.6425806452</v>
      </c>
      <c r="AS25" s="17"/>
      <c r="AT25" s="47">
        <f>borrador!G23/6.289</f>
        <v>696.20289394180315</v>
      </c>
      <c r="AU25" s="47">
        <f t="shared" ref="AU25" si="344">IF(ISBLANK(AT25),"",AV25/$A25)</f>
        <v>691.11983887210476</v>
      </c>
      <c r="AV25" s="51">
        <f t="shared" ref="AV25" si="345">AT25+AV24</f>
        <v>10366.797583081572</v>
      </c>
      <c r="AW25" s="2"/>
      <c r="AX25" s="51">
        <f>borrador!H23/6.289</f>
        <v>380.08268405151858</v>
      </c>
      <c r="AY25" s="51">
        <f t="shared" ref="AY25" si="346">IF(ISBLANK(AX25),"",AZ25/$A25)</f>
        <v>381.05400964647265</v>
      </c>
      <c r="AZ25" s="51">
        <f t="shared" ref="AZ25" si="347">AX25+AZ24</f>
        <v>5715.8101446970895</v>
      </c>
      <c r="BA25" s="2"/>
      <c r="BB25" s="47">
        <f>borrador!E23/6.289</f>
        <v>12.547304817936078</v>
      </c>
      <c r="BC25" s="47">
        <f t="shared" ref="BC25" si="348">IF(ISBLANK(BB25),"",BD25/$A25)</f>
        <v>11.702125404144804</v>
      </c>
      <c r="BD25" s="48">
        <f t="shared" ref="BD25" si="349">BB25+BD24</f>
        <v>175.53188106217206</v>
      </c>
      <c r="BE25" s="49">
        <f>borrador!F23*0.283*100</f>
        <v>232.42789999999997</v>
      </c>
      <c r="BF25" s="50">
        <f t="shared" ref="BF25" si="350">IF(ISBLANK(BE25),"",BG25/A25)</f>
        <v>233.00144666666668</v>
      </c>
      <c r="BG25" s="237">
        <f t="shared" ref="BG25" si="351">BE25+BG24</f>
        <v>3495.0217000000002</v>
      </c>
      <c r="BI25" s="189"/>
      <c r="BJ25" s="363"/>
      <c r="BK25" s="364"/>
      <c r="BL25" s="364"/>
      <c r="BM25" s="364"/>
      <c r="BN25" s="364"/>
      <c r="BO25" s="364"/>
      <c r="BP25" s="190"/>
      <c r="BQ25" s="365"/>
      <c r="BR25" s="366"/>
      <c r="BS25" s="367"/>
      <c r="BT25" s="69"/>
      <c r="BU25" s="15"/>
      <c r="BV25" s="326" t="s">
        <v>49</v>
      </c>
      <c r="BW25" s="327"/>
      <c r="BX25" s="327"/>
      <c r="BY25" s="327"/>
      <c r="BZ25" s="327"/>
      <c r="CA25" s="327"/>
      <c r="CB25" s="328"/>
      <c r="CN25" s="47">
        <f t="shared" si="24"/>
        <v>1299.29</v>
      </c>
      <c r="CO25" s="47">
        <f t="shared" si="25"/>
        <v>647.12300000000005</v>
      </c>
      <c r="CQ25" s="47">
        <f t="shared" si="26"/>
        <v>1076.2855779933218</v>
      </c>
    </row>
    <row r="26" spans="1:95" ht="15" customHeight="1" thickBot="1" x14ac:dyDescent="0.4">
      <c r="A26" s="46">
        <v>16</v>
      </c>
      <c r="B26" s="49">
        <v>639.79999999999995</v>
      </c>
      <c r="C26" s="47">
        <f t="shared" ref="C26" si="352">IF(ISBLANK(B26),"",D26/$A26)</f>
        <v>656.0368749999999</v>
      </c>
      <c r="D26" s="163">
        <f t="shared" ref="D26" si="353">B26+D25</f>
        <v>10496.589999999998</v>
      </c>
      <c r="E26" s="49">
        <v>304276.66838709678</v>
      </c>
      <c r="F26" s="50">
        <f t="shared" ref="F26" si="354">IF(ISBLANK(E26),"",G26/$A26)</f>
        <v>327391.55776209681</v>
      </c>
      <c r="G26" s="163">
        <f t="shared" ref="G26" si="355">E26+G25</f>
        <v>5238264.924193549</v>
      </c>
      <c r="H26" s="168"/>
      <c r="I26" s="49">
        <v>40294.53172043011</v>
      </c>
      <c r="J26" s="50">
        <f t="shared" ref="J26" si="356">IF(ISBLANK(I26),"",K26/$A26)</f>
        <v>41797.450571236557</v>
      </c>
      <c r="K26" s="163">
        <f t="shared" ref="K26" si="357">I26+K25</f>
        <v>668759.20913978491</v>
      </c>
      <c r="L26" s="50">
        <f t="shared" ref="L26" si="358">IF(ISBLANK(I26),"",I26*0.5)</f>
        <v>20147.265860215055</v>
      </c>
      <c r="M26" s="50">
        <f t="shared" ref="M26" si="359">IFERROR(J26*0.5,"")</f>
        <v>20898.725285618279</v>
      </c>
      <c r="N26" s="50">
        <f t="shared" ref="N26" si="360">K26*0.5</f>
        <v>334379.60456989246</v>
      </c>
      <c r="O26" s="49">
        <v>0</v>
      </c>
      <c r="P26" s="50">
        <f t="shared" ref="P26" si="361">IF(ISBLANK(O26),"",Q26/$A26)</f>
        <v>495.859375</v>
      </c>
      <c r="Q26" s="163">
        <f t="shared" ref="Q26" si="362">O26+Q25</f>
        <v>7933.75</v>
      </c>
      <c r="R26" s="50">
        <f t="shared" ref="R26" si="363">IF(ISBLANK(O26),"",O26*0.5)</f>
        <v>0</v>
      </c>
      <c r="S26" s="50">
        <f t="shared" ref="S26" si="364">IFERROR(P26*0.5,"")</f>
        <v>247.9296875</v>
      </c>
      <c r="T26" s="50">
        <f t="shared" ref="T26" si="365">Q26*0.5</f>
        <v>3966.875</v>
      </c>
      <c r="U26" s="168"/>
      <c r="V26" s="49">
        <v>171.9</v>
      </c>
      <c r="W26" s="47">
        <f t="shared" ref="W26" si="366">IF(ISBLANK(V26),"",X26/$A26)</f>
        <v>170.36875000000001</v>
      </c>
      <c r="X26" s="163">
        <f t="shared" ref="X26" si="367">V26+X25</f>
        <v>2725.9</v>
      </c>
      <c r="Y26" s="169"/>
      <c r="Z26" s="170"/>
      <c r="AA26" s="171"/>
      <c r="AB26" s="172"/>
      <c r="AC26" s="49">
        <v>320.01</v>
      </c>
      <c r="AD26" s="50">
        <f t="shared" ref="AD26" si="368">IF(ISBLANK(AC26),"",AE26/$A26)</f>
        <v>317.01249999999999</v>
      </c>
      <c r="AE26" s="163">
        <f t="shared" ref="AE26" si="369">AC26+AE25</f>
        <v>5072.2</v>
      </c>
      <c r="AF26" s="49">
        <v>166953</v>
      </c>
      <c r="AG26" s="50">
        <f t="shared" ref="AG26" si="370">IF(ISBLANK(AF26),"",AH26/$A26)</f>
        <v>170455.80500000002</v>
      </c>
      <c r="AH26" s="51">
        <f t="shared" ref="AH26" si="371">AF26+AH25</f>
        <v>2727292.8800000004</v>
      </c>
      <c r="AI26" s="50">
        <f t="shared" ref="AI26" si="372">IF(AF26*0.1907=0,"",AF26*0.1907)</f>
        <v>31837.937100000003</v>
      </c>
      <c r="AJ26" s="50">
        <f t="shared" ref="AJ26" si="373">IFERROR(AG26*0.1907,"")</f>
        <v>32505.922013500007</v>
      </c>
      <c r="AK26" s="50">
        <f t="shared" ref="AK26" si="374">AH26*0.1907</f>
        <v>520094.75221600011</v>
      </c>
      <c r="AL26" s="17"/>
      <c r="AM26" s="49">
        <v>107.34</v>
      </c>
      <c r="AN26" s="47">
        <f t="shared" ref="AN26" si="375">IF(ISBLANK(AM26),"",AO26/$A26)</f>
        <v>106.88562499999998</v>
      </c>
      <c r="AO26" s="163">
        <f t="shared" ref="AO26" si="376">AM26+AO25</f>
        <v>1710.1699999999996</v>
      </c>
      <c r="AP26" s="49">
        <v>129482.33161290323</v>
      </c>
      <c r="AQ26" s="50">
        <f t="shared" ref="AQ26" si="377">IF(ISBLANK(AP26),"",AR26/$A26)</f>
        <v>144387.18588709677</v>
      </c>
      <c r="AR26" s="51">
        <f t="shared" ref="AR26" si="378">AP26+AR25</f>
        <v>2310194.9741935483</v>
      </c>
      <c r="AS26" s="17"/>
      <c r="AT26" s="47">
        <f>borrador!G24/6.289</f>
        <v>698.37812052790593</v>
      </c>
      <c r="AU26" s="47">
        <f t="shared" ref="AU26" si="379">IF(ISBLANK(AT26),"",AV26/$A26)</f>
        <v>691.57348147559242</v>
      </c>
      <c r="AV26" s="51">
        <f t="shared" ref="AV26" si="380">AT26+AV25</f>
        <v>11065.175703609479</v>
      </c>
      <c r="AW26" s="2"/>
      <c r="AX26" s="51">
        <f>borrador!H24/6.289</f>
        <v>379.91890602639529</v>
      </c>
      <c r="AY26" s="51">
        <f t="shared" ref="AY26" si="381">IF(ISBLANK(AX26),"",AZ26/$A26)</f>
        <v>380.9830656702178</v>
      </c>
      <c r="AZ26" s="51">
        <f t="shared" ref="AZ26" si="382">AX26+AZ25</f>
        <v>6095.7290507234848</v>
      </c>
      <c r="BA26" s="2"/>
      <c r="BB26" s="47">
        <f>borrador!E24/6.289</f>
        <v>12.157735729050723</v>
      </c>
      <c r="BC26" s="47">
        <f t="shared" ref="BC26" si="383">IF(ISBLANK(BB26),"",BD26/$A26)</f>
        <v>11.730601049451424</v>
      </c>
      <c r="BD26" s="48">
        <f t="shared" ref="BD26" si="384">BB26+BD25</f>
        <v>187.68961679122279</v>
      </c>
      <c r="BE26" s="49">
        <f>borrador!F24*0.283*100</f>
        <v>232.39959999999996</v>
      </c>
      <c r="BF26" s="50">
        <f t="shared" ref="BF26" si="385">IF(ISBLANK(BE26),"",BG26/A26)</f>
        <v>232.96383125</v>
      </c>
      <c r="BG26" s="237">
        <f t="shared" ref="BG26" si="386">BE26+BG25</f>
        <v>3727.4213</v>
      </c>
      <c r="BI26" s="115" t="s">
        <v>45</v>
      </c>
      <c r="BJ26" s="358" t="s">
        <v>50</v>
      </c>
      <c r="BK26" s="359"/>
      <c r="BL26" s="359"/>
      <c r="BM26" s="359"/>
      <c r="BN26" s="359"/>
      <c r="BO26" s="359"/>
      <c r="BP26" s="191"/>
      <c r="BQ26" s="360" t="s">
        <v>100</v>
      </c>
      <c r="BR26" s="361"/>
      <c r="BS26" s="362"/>
      <c r="BT26" s="70"/>
      <c r="BU26" s="15"/>
      <c r="BV26" s="329"/>
      <c r="BW26" s="330"/>
      <c r="BX26" s="330"/>
      <c r="BY26" s="330"/>
      <c r="BZ26" s="330"/>
      <c r="CA26" s="330"/>
      <c r="CB26" s="331"/>
      <c r="CN26" s="47">
        <f t="shared" si="24"/>
        <v>1239.05</v>
      </c>
      <c r="CO26" s="47">
        <f t="shared" si="25"/>
        <v>600.71199999999999</v>
      </c>
      <c r="CQ26" s="47">
        <f t="shared" si="26"/>
        <v>1078.2970265543013</v>
      </c>
    </row>
    <row r="27" spans="1:95" ht="15" customHeight="1" thickBot="1" x14ac:dyDescent="0.4">
      <c r="A27" s="46">
        <v>17</v>
      </c>
      <c r="B27" s="49">
        <v>624.41</v>
      </c>
      <c r="C27" s="47">
        <f t="shared" ref="C27:C29" si="387">IF(ISBLANK(B27),"",D27/$A27)</f>
        <v>654.17647058823513</v>
      </c>
      <c r="D27" s="163">
        <f t="shared" ref="D27:D29" si="388">B27+D26</f>
        <v>11120.999999999998</v>
      </c>
      <c r="E27" s="49">
        <v>318872.7397849462</v>
      </c>
      <c r="F27" s="50">
        <f t="shared" ref="F27:F29" si="389">IF(ISBLANK(E27),"",G27/$A27)</f>
        <v>326890.45082226442</v>
      </c>
      <c r="G27" s="163">
        <f t="shared" ref="G27:G29" si="390">E27+G26</f>
        <v>5557137.6639784947</v>
      </c>
      <c r="H27" s="168"/>
      <c r="I27" s="49">
        <v>40833.038172043009</v>
      </c>
      <c r="J27" s="50">
        <f t="shared" ref="J27:J29" si="391">IF(ISBLANK(I27),"",K27/$A27)</f>
        <v>41740.720430107525</v>
      </c>
      <c r="K27" s="163">
        <f t="shared" ref="K27:K29" si="392">I27+K26</f>
        <v>709592.24731182796</v>
      </c>
      <c r="L27" s="50">
        <f t="shared" ref="L27:L29" si="393">IF(ISBLANK(I27),"",I27*0.5)</f>
        <v>20416.519086021504</v>
      </c>
      <c r="M27" s="50">
        <f t="shared" ref="M27:M29" si="394">IFERROR(J27*0.5,"")</f>
        <v>20870.360215053763</v>
      </c>
      <c r="N27" s="50">
        <f t="shared" ref="N27:N29" si="395">K27*0.5</f>
        <v>354796.12365591398</v>
      </c>
      <c r="O27" s="49">
        <v>0</v>
      </c>
      <c r="P27" s="50">
        <f t="shared" ref="P27:P29" si="396">IF(ISBLANK(O27),"",Q27/$A27)</f>
        <v>466.69117647058823</v>
      </c>
      <c r="Q27" s="163">
        <f t="shared" ref="Q27:Q29" si="397">O27+Q26</f>
        <v>7933.75</v>
      </c>
      <c r="R27" s="50">
        <f t="shared" ref="R27:R29" si="398">IF(ISBLANK(O27),"",O27*0.5)</f>
        <v>0</v>
      </c>
      <c r="S27" s="50">
        <f t="shared" ref="S27:S29" si="399">IFERROR(P27*0.5,"")</f>
        <v>233.34558823529412</v>
      </c>
      <c r="T27" s="50">
        <f t="shared" ref="T27:T29" si="400">Q27*0.5</f>
        <v>3966.875</v>
      </c>
      <c r="U27" s="168"/>
      <c r="V27" s="49">
        <v>172.4</v>
      </c>
      <c r="W27" s="47">
        <f t="shared" ref="W27:W29" si="401">IF(ISBLANK(V27),"",X27/$A27)</f>
        <v>170.48823529411766</v>
      </c>
      <c r="X27" s="163">
        <f t="shared" ref="X27:X29" si="402">V27+X26</f>
        <v>2898.3</v>
      </c>
      <c r="Y27" s="169"/>
      <c r="Z27" s="170"/>
      <c r="AA27" s="171"/>
      <c r="AB27" s="172"/>
      <c r="AC27" s="49">
        <v>311.95999999999998</v>
      </c>
      <c r="AD27" s="50">
        <f t="shared" ref="AD27" si="403">IF(ISBLANK(AC27),"",AE27/$A27)</f>
        <v>316.71529411764703</v>
      </c>
      <c r="AE27" s="163">
        <f t="shared" ref="AE27" si="404">AC27+AE26</f>
        <v>5384.16</v>
      </c>
      <c r="AF27" s="49">
        <v>172513</v>
      </c>
      <c r="AG27" s="50">
        <f t="shared" ref="AG27:AG29" si="405">IF(ISBLANK(AF27),"",AH27/$A27)</f>
        <v>170576.81647058827</v>
      </c>
      <c r="AH27" s="51">
        <f t="shared" ref="AH27:AH29" si="406">AF27+AH26</f>
        <v>2899805.8800000004</v>
      </c>
      <c r="AI27" s="50">
        <f t="shared" ref="AI27:AI29" si="407">IF(AF27*0.1907=0,"",AF27*0.1907)</f>
        <v>32898.229100000004</v>
      </c>
      <c r="AJ27" s="50">
        <f t="shared" ref="AJ27:AJ29" si="408">IFERROR(AG27*0.1907,"")</f>
        <v>32528.998900941184</v>
      </c>
      <c r="AK27" s="50">
        <f t="shared" ref="AK27:AK29" si="409">AH27*0.1907</f>
        <v>552992.98131600011</v>
      </c>
      <c r="AL27" s="17"/>
      <c r="AM27" s="49">
        <v>103.27</v>
      </c>
      <c r="AN27" s="47">
        <f t="shared" ref="AN27:AN29" si="410">IF(ISBLANK(AM27),"",AO27/$A27)</f>
        <v>106.67294117647056</v>
      </c>
      <c r="AO27" s="163">
        <f t="shared" ref="AO27:AO29" si="411">AM27+AO26</f>
        <v>1813.4399999999996</v>
      </c>
      <c r="AP27" s="49">
        <v>145038.26021505377</v>
      </c>
      <c r="AQ27" s="50">
        <f t="shared" ref="AQ27:AQ29" si="412">IF(ISBLANK(AP27),"",AR27/$A27)</f>
        <v>144425.48437697659</v>
      </c>
      <c r="AR27" s="51">
        <f t="shared" ref="AR27:AR29" si="413">AP27+AR26</f>
        <v>2455233.2344086021</v>
      </c>
      <c r="AS27" s="17"/>
      <c r="AT27" s="47">
        <f>borrador!G25/6.289</f>
        <v>704.28525997773897</v>
      </c>
      <c r="AU27" s="47">
        <f t="shared" ref="AU27:AU29" si="414">IF(ISBLANK(AT27),"",AV27/$A27)</f>
        <v>692.32123315218928</v>
      </c>
      <c r="AV27" s="51">
        <f t="shared" ref="AV27:AV29" si="415">AT27+AV26</f>
        <v>11769.460963587218</v>
      </c>
      <c r="AW27" s="2"/>
      <c r="AX27" s="51">
        <f>borrador!H25/6.289</f>
        <v>379.74240737796151</v>
      </c>
      <c r="AY27" s="51">
        <f t="shared" ref="AY27:AY29" si="416">IF(ISBLANK(AX27),"",AZ27/$A27)</f>
        <v>380.91008577067328</v>
      </c>
      <c r="AZ27" s="51">
        <f t="shared" ref="AZ27:AZ29" si="417">AX27+AZ26</f>
        <v>6475.4714581014459</v>
      </c>
      <c r="BA27" s="2"/>
      <c r="BB27" s="47">
        <f>borrador!E25/6.289</f>
        <v>12.270631260931786</v>
      </c>
      <c r="BC27" s="47">
        <f t="shared" ref="BC27:BC29" si="418">IF(ISBLANK(BB27),"",BD27/$A27)</f>
        <v>11.762367532479681</v>
      </c>
      <c r="BD27" s="48">
        <f t="shared" ref="BD27:BD29" si="419">BB27+BD26</f>
        <v>199.96024805215458</v>
      </c>
      <c r="BE27" s="49">
        <f>borrador!F25*0.283*100</f>
        <v>231.52229999999997</v>
      </c>
      <c r="BF27" s="50">
        <f t="shared" ref="BF27:BF29" si="420">IF(ISBLANK(BE27),"",BG27/A27)</f>
        <v>232.87903529411764</v>
      </c>
      <c r="BG27" s="237">
        <f t="shared" ref="BG27:BG29" si="421">BE27+BG26</f>
        <v>3958.9436000000001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2"/>
      <c r="BW27" s="333"/>
      <c r="BX27" s="333"/>
      <c r="BY27" s="333"/>
      <c r="BZ27" s="333"/>
      <c r="CA27" s="333"/>
      <c r="CB27" s="334"/>
      <c r="CN27" s="47">
        <f t="shared" si="24"/>
        <v>1212.04</v>
      </c>
      <c r="CO27" s="47">
        <f t="shared" si="25"/>
        <v>636.42399999999998</v>
      </c>
      <c r="CQ27" s="47">
        <f t="shared" si="26"/>
        <v>1084.0276673557005</v>
      </c>
    </row>
    <row r="28" spans="1:95" ht="15.75" customHeight="1" thickBot="1" x14ac:dyDescent="0.4">
      <c r="A28" s="46">
        <v>18</v>
      </c>
      <c r="B28" s="49">
        <v>573.5</v>
      </c>
      <c r="C28" s="47">
        <f t="shared" si="387"/>
        <v>649.69444444444434</v>
      </c>
      <c r="D28" s="163">
        <f t="shared" si="388"/>
        <v>11694.499999999998</v>
      </c>
      <c r="E28" s="49">
        <v>315811.14161290321</v>
      </c>
      <c r="F28" s="50">
        <f t="shared" si="389"/>
        <v>326274.93364396656</v>
      </c>
      <c r="G28" s="163">
        <f t="shared" si="390"/>
        <v>5872948.8055913979</v>
      </c>
      <c r="H28" s="168"/>
      <c r="I28" s="49">
        <v>38977.874193548385</v>
      </c>
      <c r="J28" s="50">
        <f t="shared" si="391"/>
        <v>41587.228972520905</v>
      </c>
      <c r="K28" s="163">
        <f t="shared" si="392"/>
        <v>748570.1215053763</v>
      </c>
      <c r="L28" s="50">
        <f t="shared" si="393"/>
        <v>19488.937096774192</v>
      </c>
      <c r="M28" s="50">
        <f t="shared" si="394"/>
        <v>20793.614486260452</v>
      </c>
      <c r="N28" s="50">
        <f t="shared" si="395"/>
        <v>374285.06075268815</v>
      </c>
      <c r="O28" s="49">
        <v>7288.3424731182795</v>
      </c>
      <c r="P28" s="50">
        <f t="shared" si="396"/>
        <v>845.67180406212663</v>
      </c>
      <c r="Q28" s="163">
        <f t="shared" si="397"/>
        <v>15222.092473118279</v>
      </c>
      <c r="R28" s="50">
        <f t="shared" si="398"/>
        <v>3644.1712365591397</v>
      </c>
      <c r="S28" s="50">
        <f t="shared" si="399"/>
        <v>422.83590203106331</v>
      </c>
      <c r="T28" s="50">
        <f t="shared" si="400"/>
        <v>7611.0462365591393</v>
      </c>
      <c r="U28" s="168"/>
      <c r="V28" s="49">
        <v>171.3</v>
      </c>
      <c r="W28" s="47">
        <f t="shared" si="401"/>
        <v>170.53333333333336</v>
      </c>
      <c r="X28" s="163">
        <f t="shared" si="402"/>
        <v>3069.6000000000004</v>
      </c>
      <c r="Y28" s="169"/>
      <c r="Z28" s="170"/>
      <c r="AA28" s="171"/>
      <c r="AB28" s="172"/>
      <c r="AC28" s="49">
        <v>227.31</v>
      </c>
      <c r="AD28" s="50">
        <f t="shared" ref="AD28:AD29" si="422">IF(ISBLANK(AC28),"",AE28/$A28)</f>
        <v>311.74833333333333</v>
      </c>
      <c r="AE28" s="163">
        <f t="shared" ref="AE28:AE29" si="423">AC28+AE27</f>
        <v>5611.47</v>
      </c>
      <c r="AF28" s="49">
        <v>119224</v>
      </c>
      <c r="AG28" s="50">
        <f t="shared" si="405"/>
        <v>167723.88222222225</v>
      </c>
      <c r="AH28" s="51">
        <f t="shared" si="406"/>
        <v>3019029.8800000004</v>
      </c>
      <c r="AI28" s="50">
        <f t="shared" si="407"/>
        <v>22736.016800000001</v>
      </c>
      <c r="AJ28" s="50">
        <f t="shared" si="408"/>
        <v>31984.944339777783</v>
      </c>
      <c r="AK28" s="50">
        <f t="shared" si="409"/>
        <v>575728.99811600009</v>
      </c>
      <c r="AL28" s="17"/>
      <c r="AM28" s="49">
        <v>101.85</v>
      </c>
      <c r="AN28" s="47">
        <f t="shared" si="410"/>
        <v>106.40499999999997</v>
      </c>
      <c r="AO28" s="163">
        <f t="shared" si="411"/>
        <v>1915.2899999999995</v>
      </c>
      <c r="AP28" s="49">
        <v>148270.51591397848</v>
      </c>
      <c r="AQ28" s="50">
        <f t="shared" si="412"/>
        <v>144639.09724014337</v>
      </c>
      <c r="AR28" s="51">
        <f t="shared" si="413"/>
        <v>2603503.7503225808</v>
      </c>
      <c r="AS28" s="17"/>
      <c r="AT28" s="47">
        <f>borrador!G26/6.289</f>
        <v>730.13197646684694</v>
      </c>
      <c r="AU28" s="47">
        <f t="shared" si="414"/>
        <v>694.42183000300372</v>
      </c>
      <c r="AV28" s="51">
        <f t="shared" si="415"/>
        <v>12499.592940054066</v>
      </c>
      <c r="AW28" s="2"/>
      <c r="AX28" s="51">
        <f>borrador!H26/6.289</f>
        <v>379.08729527746863</v>
      </c>
      <c r="AY28" s="51">
        <f t="shared" si="416"/>
        <v>380.80881963216194</v>
      </c>
      <c r="AZ28" s="51">
        <f t="shared" si="417"/>
        <v>6854.5587533789148</v>
      </c>
      <c r="BA28" s="2"/>
      <c r="BB28" s="47">
        <f>borrador!E26/6.289</f>
        <v>12.774685959612022</v>
      </c>
      <c r="BC28" s="47">
        <f t="shared" si="418"/>
        <v>11.818607445098145</v>
      </c>
      <c r="BD28" s="48">
        <f t="shared" si="419"/>
        <v>212.7349340117666</v>
      </c>
      <c r="BE28" s="49">
        <f>borrador!F26*0.283*100</f>
        <v>231.35249999999999</v>
      </c>
      <c r="BF28" s="50">
        <f t="shared" si="420"/>
        <v>232.79422777777779</v>
      </c>
      <c r="BG28" s="237">
        <f t="shared" si="421"/>
        <v>4190.2961000000005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1073.9599999999998</v>
      </c>
      <c r="CO28" s="47">
        <f t="shared" si="25"/>
        <v>590.59400000000005</v>
      </c>
      <c r="CP28" s="4"/>
      <c r="CQ28" s="47">
        <f t="shared" si="26"/>
        <v>1109.2192717443156</v>
      </c>
    </row>
    <row r="29" spans="1:95" ht="15" customHeight="1" thickBot="1" x14ac:dyDescent="0.4">
      <c r="A29" s="46">
        <v>19</v>
      </c>
      <c r="B29" s="49">
        <v>626.53</v>
      </c>
      <c r="C29" s="47">
        <f t="shared" si="387"/>
        <v>648.47526315789469</v>
      </c>
      <c r="D29" s="163">
        <f t="shared" si="388"/>
        <v>12321.029999999999</v>
      </c>
      <c r="E29" s="49">
        <v>318519.0101075269</v>
      </c>
      <c r="F29" s="50">
        <f t="shared" si="389"/>
        <v>325866.72714204865</v>
      </c>
      <c r="G29" s="163">
        <f t="shared" si="390"/>
        <v>6191467.8156989245</v>
      </c>
      <c r="H29" s="168"/>
      <c r="I29" s="49">
        <v>38602.215053763444</v>
      </c>
      <c r="J29" s="50">
        <f t="shared" si="391"/>
        <v>41430.122976796833</v>
      </c>
      <c r="K29" s="163">
        <f t="shared" si="392"/>
        <v>787172.33655913977</v>
      </c>
      <c r="L29" s="50">
        <f t="shared" si="393"/>
        <v>19301.107526881722</v>
      </c>
      <c r="M29" s="50">
        <f t="shared" si="394"/>
        <v>20715.061488398416</v>
      </c>
      <c r="N29" s="50">
        <f t="shared" si="395"/>
        <v>393586.16827956989</v>
      </c>
      <c r="O29" s="49">
        <v>2961.7854838709677</v>
      </c>
      <c r="P29" s="50">
        <f t="shared" si="396"/>
        <v>957.0462082625919</v>
      </c>
      <c r="Q29" s="163">
        <f t="shared" si="397"/>
        <v>18183.877956989247</v>
      </c>
      <c r="R29" s="50">
        <f t="shared" si="398"/>
        <v>1480.8927419354839</v>
      </c>
      <c r="S29" s="50">
        <f t="shared" si="399"/>
        <v>478.52310413129595</v>
      </c>
      <c r="T29" s="50">
        <f t="shared" si="400"/>
        <v>9091.9389784946234</v>
      </c>
      <c r="U29" s="168"/>
      <c r="V29" s="49">
        <v>171.3</v>
      </c>
      <c r="W29" s="47">
        <f t="shared" si="401"/>
        <v>170.57368421052635</v>
      </c>
      <c r="X29" s="163">
        <f t="shared" si="402"/>
        <v>3240.9000000000005</v>
      </c>
      <c r="Y29" s="169"/>
      <c r="Z29" s="170"/>
      <c r="AA29" s="171"/>
      <c r="AB29" s="172"/>
      <c r="AC29" s="49">
        <v>312.33</v>
      </c>
      <c r="AD29" s="50">
        <f t="shared" si="422"/>
        <v>311.77894736842109</v>
      </c>
      <c r="AE29" s="163">
        <f t="shared" si="423"/>
        <v>5923.8</v>
      </c>
      <c r="AF29" s="49">
        <v>165791</v>
      </c>
      <c r="AG29" s="50">
        <f t="shared" si="405"/>
        <v>167622.15157894738</v>
      </c>
      <c r="AH29" s="51">
        <f t="shared" si="406"/>
        <v>3184820.8800000004</v>
      </c>
      <c r="AI29" s="50">
        <f t="shared" si="407"/>
        <v>31616.343700000001</v>
      </c>
      <c r="AJ29" s="50">
        <f t="shared" si="408"/>
        <v>31965.544306105265</v>
      </c>
      <c r="AK29" s="50">
        <f t="shared" si="409"/>
        <v>607345.34181600006</v>
      </c>
      <c r="AL29" s="17"/>
      <c r="AM29" s="49">
        <v>104.02</v>
      </c>
      <c r="AN29" s="47">
        <f t="shared" si="410"/>
        <v>106.2794736842105</v>
      </c>
      <c r="AO29" s="163">
        <f t="shared" si="411"/>
        <v>2019.3099999999995</v>
      </c>
      <c r="AP29" s="49">
        <v>137737.20440860215</v>
      </c>
      <c r="AQ29" s="50">
        <f t="shared" si="412"/>
        <v>144275.83972269384</v>
      </c>
      <c r="AR29" s="51">
        <f t="shared" si="413"/>
        <v>2741240.9547311831</v>
      </c>
      <c r="AS29" s="17"/>
      <c r="AT29" s="47">
        <f>borrador!G27/6.289</f>
        <v>725.11051041501037</v>
      </c>
      <c r="AU29" s="47">
        <f t="shared" si="414"/>
        <v>696.0370237088988</v>
      </c>
      <c r="AV29" s="51">
        <f t="shared" si="415"/>
        <v>13224.703450469076</v>
      </c>
      <c r="AW29" s="2"/>
      <c r="AX29" s="51">
        <f>borrador!H27/6.289</f>
        <v>379.09683574495148</v>
      </c>
      <c r="AY29" s="51">
        <f t="shared" si="416"/>
        <v>380.7187152170456</v>
      </c>
      <c r="AZ29" s="51">
        <f t="shared" si="417"/>
        <v>7233.6555891238659</v>
      </c>
      <c r="BA29" s="2"/>
      <c r="BB29" s="47">
        <f>borrador!E27/6.289</f>
        <v>13.003657179201781</v>
      </c>
      <c r="BC29" s="47">
        <f t="shared" si="418"/>
        <v>11.880978483735177</v>
      </c>
      <c r="BD29" s="48">
        <f t="shared" si="419"/>
        <v>225.73859119096838</v>
      </c>
      <c r="BE29" s="49">
        <f>borrador!F27*0.283*100</f>
        <v>231.12609999999995</v>
      </c>
      <c r="BF29" s="50">
        <f t="shared" si="420"/>
        <v>232.70643157894742</v>
      </c>
      <c r="BG29" s="237">
        <f t="shared" si="421"/>
        <v>4421.4222000000009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1214.1799999999998</v>
      </c>
      <c r="CO29" s="47">
        <f t="shared" si="25"/>
        <v>625.00900000000001</v>
      </c>
      <c r="CP29" s="4"/>
      <c r="CQ29" s="47">
        <f t="shared" si="26"/>
        <v>1104.2073461599618</v>
      </c>
    </row>
    <row r="30" spans="1:95" ht="13.5" customHeight="1" thickBot="1" x14ac:dyDescent="0.4">
      <c r="A30" s="46">
        <v>20</v>
      </c>
      <c r="B30" s="49">
        <v>645.80999999999995</v>
      </c>
      <c r="C30" s="47">
        <f t="shared" ref="C30" si="424">IF(ISBLANK(B30),"",D30/$A30)</f>
        <v>648.34199999999987</v>
      </c>
      <c r="D30" s="163">
        <f t="shared" ref="D30" si="425">B30+D29</f>
        <v>12966.839999999998</v>
      </c>
      <c r="E30" s="49">
        <v>332174.33483870968</v>
      </c>
      <c r="F30" s="50">
        <f t="shared" ref="F30" si="426">IF(ISBLANK(E30),"",G30/$A30)</f>
        <v>326182.10752688174</v>
      </c>
      <c r="G30" s="163">
        <f t="shared" ref="G30" si="427">E30+G29</f>
        <v>6523642.1505376343</v>
      </c>
      <c r="H30" s="168"/>
      <c r="I30" s="49">
        <v>40401.862903225803</v>
      </c>
      <c r="J30" s="50">
        <f t="shared" ref="J30" si="428">IF(ISBLANK(I30),"",K30/$A30)</f>
        <v>41378.709973118283</v>
      </c>
      <c r="K30" s="163">
        <f t="shared" ref="K30" si="429">I30+K29</f>
        <v>827574.19946236559</v>
      </c>
      <c r="L30" s="50">
        <f t="shared" ref="L30" si="430">IF(ISBLANK(I30),"",I30*0.5)</f>
        <v>20200.931451612902</v>
      </c>
      <c r="M30" s="50">
        <f t="shared" ref="M30" si="431">IFERROR(J30*0.5,"")</f>
        <v>20689.354986559141</v>
      </c>
      <c r="N30" s="50">
        <f t="shared" ref="N30" si="432">K30*0.5</f>
        <v>413787.0997311828</v>
      </c>
      <c r="O30" s="49">
        <v>67.544623655913981</v>
      </c>
      <c r="P30" s="50">
        <f t="shared" ref="P30" si="433">IF(ISBLANK(O30),"",Q30/$A30)</f>
        <v>912.57112903225811</v>
      </c>
      <c r="Q30" s="163">
        <f t="shared" ref="Q30" si="434">O30+Q29</f>
        <v>18251.422580645161</v>
      </c>
      <c r="R30" s="50">
        <f t="shared" ref="R30" si="435">IF(ISBLANK(O30),"",O30*0.5)</f>
        <v>33.77231182795699</v>
      </c>
      <c r="S30" s="50">
        <f t="shared" ref="S30" si="436">IFERROR(P30*0.5,"")</f>
        <v>456.28556451612906</v>
      </c>
      <c r="T30" s="50">
        <f t="shared" ref="T30" si="437">Q30*0.5</f>
        <v>9125.7112903225807</v>
      </c>
      <c r="U30" s="173"/>
      <c r="V30" s="49">
        <v>170.4</v>
      </c>
      <c r="W30" s="47">
        <f t="shared" ref="W30" si="438">IF(ISBLANK(V30),"",X30/$A30)</f>
        <v>170.56500000000003</v>
      </c>
      <c r="X30" s="163">
        <f t="shared" ref="X30" si="439">V30+X29</f>
        <v>3411.3000000000006</v>
      </c>
      <c r="Y30" s="117"/>
      <c r="Z30" s="118"/>
      <c r="AA30" s="119"/>
      <c r="AB30" s="120"/>
      <c r="AC30" s="49">
        <v>305.24</v>
      </c>
      <c r="AD30" s="50">
        <f t="shared" ref="AD30" si="440">IF(ISBLANK(AC30),"",AE30/$A30)</f>
        <v>311.452</v>
      </c>
      <c r="AE30" s="163">
        <f t="shared" ref="AE30" si="441">AC30+AE29</f>
        <v>6229.04</v>
      </c>
      <c r="AF30" s="49">
        <v>164208</v>
      </c>
      <c r="AG30" s="50">
        <f t="shared" ref="AG30" si="442">IF(ISBLANK(AF30),"",AH30/$A30)</f>
        <v>167451.44400000002</v>
      </c>
      <c r="AH30" s="51">
        <f t="shared" ref="AH30" si="443">AF30+AH29</f>
        <v>3349028.8800000004</v>
      </c>
      <c r="AI30" s="50">
        <f t="shared" ref="AI30" si="444">IF(AF30*0.1907=0,"",AF30*0.1907)</f>
        <v>31314.465600000003</v>
      </c>
      <c r="AJ30" s="50">
        <f t="shared" ref="AJ30" si="445">IFERROR(AG30*0.1907,"")</f>
        <v>31932.990370800006</v>
      </c>
      <c r="AK30" s="50">
        <f t="shared" ref="AK30" si="446">AH30*0.1907</f>
        <v>638659.80741600005</v>
      </c>
      <c r="AL30" s="17"/>
      <c r="AM30" s="49">
        <v>104.41</v>
      </c>
      <c r="AN30" s="47">
        <f t="shared" ref="AN30" si="447">IF(ISBLANK(AM30),"",AO30/$A30)</f>
        <v>106.18599999999996</v>
      </c>
      <c r="AO30" s="163">
        <f t="shared" ref="AO30" si="448">AM30+AO29</f>
        <v>2123.7199999999993</v>
      </c>
      <c r="AP30" s="49">
        <v>132108.12053763442</v>
      </c>
      <c r="AQ30" s="50">
        <f t="shared" ref="AQ30" si="449">IF(ISBLANK(AP30),"",AR30/$A30)</f>
        <v>143667.45376344089</v>
      </c>
      <c r="AR30" s="51">
        <f t="shared" ref="AR30" si="450">AP30+AR29</f>
        <v>2873349.0752688176</v>
      </c>
      <c r="AS30" s="17"/>
      <c r="AT30" s="47">
        <f>borrador!G28/6.289</f>
        <v>700.60899984099228</v>
      </c>
      <c r="AU30" s="47">
        <f t="shared" ref="AU30" si="451">IF(ISBLANK(AT30),"",AV30/$A30)</f>
        <v>696.26562251550342</v>
      </c>
      <c r="AV30" s="51">
        <f t="shared" ref="AV30" si="452">AT30+AV29</f>
        <v>13925.312450310068</v>
      </c>
      <c r="AW30" s="2"/>
      <c r="AX30" s="51">
        <f>borrador!H28/6.289</f>
        <v>378.82175226586099</v>
      </c>
      <c r="AY30" s="51">
        <f t="shared" ref="AY30" si="453">IF(ISBLANK(AX30),"",AZ30/$A30)</f>
        <v>380.62386706948632</v>
      </c>
      <c r="AZ30" s="51">
        <f t="shared" ref="AZ30" si="454">AX30+AZ29</f>
        <v>7612.4773413897265</v>
      </c>
      <c r="BA30" s="2"/>
      <c r="BB30" s="47">
        <f>borrador!E28/6.289</f>
        <v>12.439179519796472</v>
      </c>
      <c r="BC30" s="47">
        <f t="shared" ref="BC30" si="455">IF(ISBLANK(BB30),"",BD30/$A30)</f>
        <v>11.908888535538242</v>
      </c>
      <c r="BD30" s="48">
        <f t="shared" ref="BD30" si="456">BB30+BD29</f>
        <v>238.17777071076486</v>
      </c>
      <c r="BE30" s="49">
        <f>borrador!F28*0.283*100</f>
        <v>230.61669999999995</v>
      </c>
      <c r="BF30" s="50">
        <f t="shared" ref="BF30" si="457">IF(ISBLANK(BE30),"",BG30/A30)</f>
        <v>232.60194500000003</v>
      </c>
      <c r="BG30" s="237">
        <f t="shared" ref="BG30" si="458">BE30+BG29</f>
        <v>4652.0389000000005</v>
      </c>
      <c r="BI30" s="199" t="s">
        <v>5</v>
      </c>
      <c r="BJ30" s="81">
        <v>9099.8446600000007</v>
      </c>
      <c r="BK30" s="21">
        <v>8770.0869538461557</v>
      </c>
      <c r="BL30" s="92">
        <f t="shared" ref="BL30:BL41" si="459">BJ30-BK30</f>
        <v>329.75770615384499</v>
      </c>
      <c r="BM30" s="253">
        <v>4737.68</v>
      </c>
      <c r="BN30" s="21">
        <v>4487.0309089819057</v>
      </c>
      <c r="BO30" s="82">
        <f t="shared" ref="BO30:BO41" si="460">BM30-BN30</f>
        <v>250.64909101809462</v>
      </c>
      <c r="BP30" s="197"/>
      <c r="BQ30" s="253">
        <v>898.67399999999998</v>
      </c>
      <c r="BR30" s="21">
        <v>1816.1857753044235</v>
      </c>
      <c r="BS30" s="220">
        <f t="shared" ref="BS30:BS41" si="46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6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63">BZ30-CA30</f>
        <v>958.01787220901315</v>
      </c>
      <c r="CN30" s="47">
        <f t="shared" si="24"/>
        <v>1225.8599999999999</v>
      </c>
      <c r="CO30" s="47">
        <f t="shared" si="25"/>
        <v>628.55799999999999</v>
      </c>
      <c r="CQ30" s="47">
        <f t="shared" si="26"/>
        <v>1079.4307521068533</v>
      </c>
    </row>
    <row r="31" spans="1:95" ht="15" customHeight="1" thickBot="1" x14ac:dyDescent="0.4">
      <c r="A31" s="46">
        <v>21</v>
      </c>
      <c r="B31" s="49">
        <v>597.41999999999996</v>
      </c>
      <c r="C31" s="47">
        <f t="shared" ref="C31" si="464">IF(ISBLANK(B31),"",D31/$A31)</f>
        <v>645.91714285714284</v>
      </c>
      <c r="D31" s="163">
        <f t="shared" ref="D31" si="465">B31+D30</f>
        <v>13564.259999999998</v>
      </c>
      <c r="E31" s="49">
        <v>320374.0329032258</v>
      </c>
      <c r="F31" s="50">
        <f t="shared" ref="F31" si="466">IF(ISBLANK(E31),"",G31/$A31)</f>
        <v>325905.53254480287</v>
      </c>
      <c r="G31" s="163">
        <f t="shared" ref="G31" si="467">E31+G30</f>
        <v>6844016.1834408604</v>
      </c>
      <c r="H31" s="168"/>
      <c r="I31" s="49">
        <v>39472.89301075269</v>
      </c>
      <c r="J31" s="50">
        <f t="shared" ref="J31" si="468">IF(ISBLANK(I31),"",K31/$A31)</f>
        <v>41287.956784434209</v>
      </c>
      <c r="K31" s="163">
        <f t="shared" ref="K31" si="469">I31+K30</f>
        <v>867047.09247311833</v>
      </c>
      <c r="L31" s="50">
        <f t="shared" ref="L31" si="470">IF(ISBLANK(I31),"",I31*0.5)</f>
        <v>19736.446505376345</v>
      </c>
      <c r="M31" s="50">
        <f t="shared" ref="M31" si="471">IFERROR(J31*0.5,"")</f>
        <v>20643.978392217105</v>
      </c>
      <c r="N31" s="50">
        <f t="shared" ref="N31" si="472">K31*0.5</f>
        <v>433523.54623655917</v>
      </c>
      <c r="O31" s="49">
        <v>0</v>
      </c>
      <c r="P31" s="50">
        <f t="shared" ref="P31" si="473">IF(ISBLANK(O31),"",Q31/$A31)</f>
        <v>869.11536098310296</v>
      </c>
      <c r="Q31" s="163">
        <f t="shared" ref="Q31" si="474">O31+Q30</f>
        <v>18251.422580645161</v>
      </c>
      <c r="R31" s="50">
        <f t="shared" ref="R31" si="475">IF(ISBLANK(O31),"",O31*0.5)</f>
        <v>0</v>
      </c>
      <c r="S31" s="50">
        <f t="shared" ref="S31" si="476">IFERROR(P31*0.5,"")</f>
        <v>434.55768049155148</v>
      </c>
      <c r="T31" s="50">
        <f t="shared" ref="T31" si="477">Q31*0.5</f>
        <v>9125.7112903225807</v>
      </c>
      <c r="U31" s="173"/>
      <c r="V31" s="49">
        <v>168</v>
      </c>
      <c r="W31" s="47">
        <f t="shared" ref="W31" si="478">IF(ISBLANK(V31),"",X31/$A31)</f>
        <v>170.44285714285718</v>
      </c>
      <c r="X31" s="163">
        <f t="shared" ref="X31" si="479">V31+X30</f>
        <v>3579.3000000000006</v>
      </c>
      <c r="Y31" s="117"/>
      <c r="Z31" s="118"/>
      <c r="AA31" s="119"/>
      <c r="AB31" s="120"/>
      <c r="AC31" s="49">
        <v>319.08</v>
      </c>
      <c r="AD31" s="50">
        <f t="shared" ref="AD31" si="480">IF(ISBLANK(AC31),"",AE31/$A31)</f>
        <v>311.8152380952381</v>
      </c>
      <c r="AE31" s="163">
        <f t="shared" ref="AE31" si="481">AC31+AE30</f>
        <v>6548.12</v>
      </c>
      <c r="AF31" s="49">
        <v>138625</v>
      </c>
      <c r="AG31" s="50">
        <f t="shared" ref="AG31" si="482">IF(ISBLANK(AF31),"",AH31/$A31)</f>
        <v>166078.75619047621</v>
      </c>
      <c r="AH31" s="51">
        <f t="shared" ref="AH31" si="483">AF31+AH30</f>
        <v>3487653.8800000004</v>
      </c>
      <c r="AI31" s="50">
        <f t="shared" ref="AI31" si="484">IF(AF31*0.1907=0,"",AF31*0.1907)</f>
        <v>26435.787500000002</v>
      </c>
      <c r="AJ31" s="50">
        <f t="shared" ref="AJ31" si="485">IFERROR(AG31*0.1907,"")</f>
        <v>31671.218805523815</v>
      </c>
      <c r="AK31" s="50">
        <f t="shared" ref="AK31" si="486">AH31*0.1907</f>
        <v>665095.59491600015</v>
      </c>
      <c r="AL31" s="17"/>
      <c r="AM31" s="49">
        <v>110.17</v>
      </c>
      <c r="AN31" s="47">
        <f t="shared" ref="AN31" si="487">IF(ISBLANK(AM31),"",AO31/$A31)</f>
        <v>106.37571428571425</v>
      </c>
      <c r="AO31" s="163">
        <f t="shared" ref="AO31" si="488">AM31+AO30</f>
        <v>2233.8899999999994</v>
      </c>
      <c r="AP31" s="49">
        <v>140572.9670967742</v>
      </c>
      <c r="AQ31" s="50">
        <f t="shared" ref="AQ31" si="489">IF(ISBLANK(AP31),"",AR31/$A31)</f>
        <v>143520.09725550437</v>
      </c>
      <c r="AR31" s="51">
        <f t="shared" ref="AR31" si="490">AP31+AR30</f>
        <v>3013922.042365592</v>
      </c>
      <c r="AS31" s="17"/>
      <c r="AT31" s="47">
        <f>borrador!G29/6.289</f>
        <v>701.84767053585631</v>
      </c>
      <c r="AU31" s="47">
        <f t="shared" ref="AU31" si="491">IF(ISBLANK(AT31),"",AV31/$A31)</f>
        <v>696.53143432599643</v>
      </c>
      <c r="AV31" s="51">
        <f t="shared" ref="AV31" si="492">AT31+AV30</f>
        <v>14627.160120845925</v>
      </c>
      <c r="AW31" s="2"/>
      <c r="AX31" s="51">
        <f>borrador!H29/6.289</f>
        <v>378.50214660518367</v>
      </c>
      <c r="AY31" s="51">
        <f t="shared" ref="AY31" si="493">IF(ISBLANK(AX31),"",AZ31/$A31)</f>
        <v>380.52283276166241</v>
      </c>
      <c r="AZ31" s="51">
        <f t="shared" ref="AZ31" si="494">AX31+AZ30</f>
        <v>7990.9794879949104</v>
      </c>
      <c r="BA31" s="2"/>
      <c r="BB31" s="47">
        <f>borrador!E29/6.289</f>
        <v>12.542534584194625</v>
      </c>
      <c r="BC31" s="47">
        <f t="shared" ref="BC31" si="495">IF(ISBLANK(BB31),"",BD31/$A31)</f>
        <v>11.939062156902832</v>
      </c>
      <c r="BD31" s="48">
        <f t="shared" ref="BD31" si="496">BB31+BD30</f>
        <v>250.72030529495947</v>
      </c>
      <c r="BE31" s="49">
        <f>borrador!F29*0.283*100</f>
        <v>230.58839999999998</v>
      </c>
      <c r="BF31" s="50">
        <f t="shared" ref="BF31" si="497">IF(ISBLANK(BE31),"",BG31/A31)</f>
        <v>232.50606190476191</v>
      </c>
      <c r="BG31" s="237">
        <f t="shared" ref="BG31" si="498">BE31+BG30</f>
        <v>4882.6273000000001</v>
      </c>
      <c r="BI31" s="199" t="s">
        <v>6</v>
      </c>
      <c r="BJ31" s="81">
        <v>8067.8800829999991</v>
      </c>
      <c r="BK31" s="21">
        <v>7961.2400000000007</v>
      </c>
      <c r="BL31" s="92">
        <f t="shared" si="459"/>
        <v>106.64008299999841</v>
      </c>
      <c r="BM31" s="254">
        <v>4276.2460000000001</v>
      </c>
      <c r="BN31" s="21">
        <v>4012.656157884795</v>
      </c>
      <c r="BO31" s="82">
        <f t="shared" si="460"/>
        <v>263.5898421152051</v>
      </c>
      <c r="BP31" s="197"/>
      <c r="BQ31" s="254">
        <v>787.85350000000005</v>
      </c>
      <c r="BR31" s="21">
        <v>1583.6143697070756</v>
      </c>
      <c r="BS31" s="220">
        <f t="shared" si="46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62"/>
        <v>-793.90235442160042</v>
      </c>
      <c r="BY31" s="207"/>
      <c r="BZ31" s="83">
        <v>7179.7383</v>
      </c>
      <c r="CA31" s="109">
        <v>12012.914276065794</v>
      </c>
      <c r="CB31" s="215">
        <f t="shared" si="463"/>
        <v>-4833.1759760657942</v>
      </c>
      <c r="CN31" s="47">
        <f t="shared" si="24"/>
        <v>1194.67</v>
      </c>
      <c r="CO31" s="47">
        <f t="shared" si="25"/>
        <v>599.572</v>
      </c>
      <c r="CQ31" s="47">
        <f t="shared" si="26"/>
        <v>1080.3498171410399</v>
      </c>
    </row>
    <row r="32" spans="1:95" ht="15" customHeight="1" thickBot="1" x14ac:dyDescent="0.4">
      <c r="A32" s="46">
        <v>22</v>
      </c>
      <c r="B32" s="49">
        <v>649.16</v>
      </c>
      <c r="C32" s="47">
        <f t="shared" ref="C32" si="499">IF(ISBLANK(B32),"",D32/$A32)</f>
        <v>646.0645454545454</v>
      </c>
      <c r="D32" s="163">
        <f t="shared" ref="D32" si="500">B32+D31</f>
        <v>14213.419999999998</v>
      </c>
      <c r="E32" s="49">
        <v>330535.53430107527</v>
      </c>
      <c r="F32" s="50">
        <f t="shared" ref="F32" si="501">IF(ISBLANK(E32),"",G32/$A32)</f>
        <v>326115.98717008799</v>
      </c>
      <c r="G32" s="163">
        <f t="shared" ref="G32" si="502">E32+G31</f>
        <v>7174551.7177419355</v>
      </c>
      <c r="H32" s="168"/>
      <c r="I32" s="49">
        <v>39770.82956989247</v>
      </c>
      <c r="J32" s="50">
        <f t="shared" ref="J32" si="503">IF(ISBLANK(I32),"",K32/$A32)</f>
        <v>41218.996456500492</v>
      </c>
      <c r="K32" s="163">
        <f t="shared" ref="K32" si="504">I32+K31</f>
        <v>906817.92204301083</v>
      </c>
      <c r="L32" s="50">
        <f t="shared" ref="L32" si="505">IF(ISBLANK(I32),"",I32*0.5)</f>
        <v>19885.414784946235</v>
      </c>
      <c r="M32" s="50">
        <f t="shared" ref="M32" si="506">IFERROR(J32*0.5,"")</f>
        <v>20609.498228250246</v>
      </c>
      <c r="N32" s="50">
        <f t="shared" ref="N32" si="507">K32*0.5</f>
        <v>453408.96102150541</v>
      </c>
      <c r="O32" s="49">
        <v>0</v>
      </c>
      <c r="P32" s="50">
        <f t="shared" ref="P32" si="508">IF(ISBLANK(O32),"",Q32/$A32)</f>
        <v>829.6101173020528</v>
      </c>
      <c r="Q32" s="163">
        <f t="shared" ref="Q32" si="509">O32+Q31</f>
        <v>18251.422580645161</v>
      </c>
      <c r="R32" s="50">
        <f t="shared" ref="R32" si="510">IF(ISBLANK(O32),"",O32*0.5)</f>
        <v>0</v>
      </c>
      <c r="S32" s="50">
        <f t="shared" ref="S32" si="511">IFERROR(P32*0.5,"")</f>
        <v>414.8050586510264</v>
      </c>
      <c r="T32" s="50">
        <f t="shared" ref="T32" si="512">Q32*0.5</f>
        <v>9125.7112903225807</v>
      </c>
      <c r="U32" s="173"/>
      <c r="V32" s="49">
        <v>171.2</v>
      </c>
      <c r="W32" s="47">
        <f t="shared" ref="W32" si="513">IF(ISBLANK(V32),"",X32/$A32)</f>
        <v>170.47727272727275</v>
      </c>
      <c r="X32" s="163">
        <f t="shared" ref="X32" si="514">V32+X31</f>
        <v>3750.5000000000005</v>
      </c>
      <c r="Y32" s="117"/>
      <c r="Z32" s="118"/>
      <c r="AA32" s="119"/>
      <c r="AB32" s="120"/>
      <c r="AC32" s="49">
        <v>307.74</v>
      </c>
      <c r="AD32" s="50">
        <f t="shared" ref="AD32" si="515">IF(ISBLANK(AC32),"",AE32/$A32)</f>
        <v>311.63</v>
      </c>
      <c r="AE32" s="163">
        <f t="shared" ref="AE32" si="516">AC32+AE31</f>
        <v>6855.86</v>
      </c>
      <c r="AF32" s="49">
        <v>168777</v>
      </c>
      <c r="AG32" s="50">
        <f t="shared" ref="AG32" si="517">IF(ISBLANK(AF32),"",AH32/$A32)</f>
        <v>166201.40363636366</v>
      </c>
      <c r="AH32" s="51">
        <f t="shared" ref="AH32" si="518">AF32+AH31</f>
        <v>3656430.8800000004</v>
      </c>
      <c r="AI32" s="50">
        <f t="shared" ref="AI32" si="519">IF(AF32*0.1907=0,"",AF32*0.1907)</f>
        <v>32185.7739</v>
      </c>
      <c r="AJ32" s="50">
        <f t="shared" ref="AJ32" si="520">IFERROR(AG32*0.1907,"")</f>
        <v>31694.60767345455</v>
      </c>
      <c r="AK32" s="50">
        <f t="shared" ref="AK32" si="521">AH32*0.1907</f>
        <v>697281.36881600006</v>
      </c>
      <c r="AL32" s="17"/>
      <c r="AM32" s="49">
        <v>105.61</v>
      </c>
      <c r="AN32" s="47">
        <f t="shared" ref="AN32" si="522">IF(ISBLANK(AM32),"",AO32/$A32)</f>
        <v>106.34090909090907</v>
      </c>
      <c r="AO32" s="163">
        <f t="shared" ref="AO32" si="523">AM32+AO31</f>
        <v>2339.4999999999995</v>
      </c>
      <c r="AP32" s="49">
        <v>136497.46569892473</v>
      </c>
      <c r="AQ32" s="50">
        <f t="shared" ref="AQ32" si="524">IF(ISBLANK(AP32),"",AR32/$A32)</f>
        <v>143200.8867302053</v>
      </c>
      <c r="AR32" s="51">
        <f t="shared" ref="AR32" si="525">AP32+AR31</f>
        <v>3150419.5080645168</v>
      </c>
      <c r="AS32" s="17"/>
      <c r="AT32" s="47">
        <f>borrador!G30/6.289</f>
        <v>702.14183494991266</v>
      </c>
      <c r="AU32" s="47">
        <f t="shared" ref="AU32" si="526">IF(ISBLANK(AT32),"",AV32/$A32)</f>
        <v>696.78645253617447</v>
      </c>
      <c r="AV32" s="51">
        <f t="shared" ref="AV32" si="527">AT32+AV31</f>
        <v>15329.301955795838</v>
      </c>
      <c r="AW32" s="2"/>
      <c r="AX32" s="51">
        <f>borrador!H30/6.289</f>
        <v>377.53855938941012</v>
      </c>
      <c r="AY32" s="51">
        <f t="shared" ref="AY32" si="528">IF(ISBLANK(AX32),"",AZ32/$A32)</f>
        <v>380.38718397201461</v>
      </c>
      <c r="AZ32" s="51">
        <f t="shared" ref="AZ32" si="529">AX32+AZ31</f>
        <v>8368.5180473843211</v>
      </c>
      <c r="BA32" s="2"/>
      <c r="BB32" s="47">
        <f>borrador!E30/6.289</f>
        <v>12.660200349817142</v>
      </c>
      <c r="BC32" s="47">
        <f t="shared" ref="BC32" si="530">IF(ISBLANK(BB32),"",BD32/$A32)</f>
        <v>11.971841165671664</v>
      </c>
      <c r="BD32" s="48">
        <f t="shared" ref="BD32" si="531">BB32+BD31</f>
        <v>263.38050564477663</v>
      </c>
      <c r="BE32" s="49">
        <f>borrador!F30*0.283*100</f>
        <v>230.39029999999997</v>
      </c>
      <c r="BF32" s="50">
        <f t="shared" ref="BF32" si="532">IF(ISBLANK(BE32),"",BG32/A32)</f>
        <v>232.4098909090909</v>
      </c>
      <c r="BG32" s="237">
        <f t="shared" ref="BG32" si="533">BE32+BG31</f>
        <v>5113.0176000000001</v>
      </c>
      <c r="BI32" s="199" t="s">
        <v>7</v>
      </c>
      <c r="BJ32" s="81">
        <v>9257</v>
      </c>
      <c r="BK32" s="21">
        <v>8858.7469538461555</v>
      </c>
      <c r="BL32" s="92">
        <f t="shared" si="459"/>
        <v>398.25304615384448</v>
      </c>
      <c r="BM32" s="254">
        <v>3369.9969999999998</v>
      </c>
      <c r="BN32" s="21">
        <v>4397.5012038036502</v>
      </c>
      <c r="BO32" s="82">
        <f t="shared" si="460"/>
        <v>-1027.5042038036504</v>
      </c>
      <c r="BP32" s="197"/>
      <c r="BQ32" s="254">
        <v>909.17</v>
      </c>
      <c r="BR32" s="21">
        <v>1693.1915254073704</v>
      </c>
      <c r="BS32" s="220">
        <f t="shared" si="46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62"/>
        <v>-802.61775792909475</v>
      </c>
      <c r="BY32" s="207"/>
      <c r="BZ32" s="83">
        <v>7868</v>
      </c>
      <c r="CA32" s="109">
        <v>12456.896493386255</v>
      </c>
      <c r="CB32" s="215">
        <f t="shared" si="46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1233.7099999999998</v>
      </c>
      <c r="CO32" s="47">
        <f t="shared" si="25"/>
        <v>635.80999999999995</v>
      </c>
      <c r="CQ32" s="47">
        <f t="shared" si="26"/>
        <v>1079.6803943393229</v>
      </c>
    </row>
    <row r="33" spans="1:95" ht="15" customHeight="1" thickBot="1" x14ac:dyDescent="0.4">
      <c r="A33" s="46">
        <v>23</v>
      </c>
      <c r="B33" s="49">
        <v>624.87</v>
      </c>
      <c r="C33" s="47">
        <f t="shared" ref="C33" si="534">IF(ISBLANK(B33),"",D33/$A33)</f>
        <v>645.14304347826078</v>
      </c>
      <c r="D33" s="163">
        <f t="shared" ref="D33" si="535">B33+D32</f>
        <v>14838.289999999999</v>
      </c>
      <c r="E33" s="49">
        <v>331083.90473118279</v>
      </c>
      <c r="F33" s="50">
        <f t="shared" ref="F33" si="536">IF(ISBLANK(E33),"",G33/$A33)</f>
        <v>326331.98358578776</v>
      </c>
      <c r="G33" s="163">
        <f t="shared" ref="G33" si="537">E33+G32</f>
        <v>7505635.6224731179</v>
      </c>
      <c r="H33" s="173"/>
      <c r="I33" s="49">
        <v>40137.236021505378</v>
      </c>
      <c r="J33" s="50">
        <f t="shared" ref="J33" si="538">IF(ISBLANK(I33),"",K33/$A33)</f>
        <v>41171.9633941094</v>
      </c>
      <c r="K33" s="163">
        <f t="shared" ref="K33" si="539">I33+K32</f>
        <v>946955.15806451626</v>
      </c>
      <c r="L33" s="50">
        <f t="shared" ref="L33" si="540">IF(ISBLANK(I33),"",I33*0.5)</f>
        <v>20068.618010752689</v>
      </c>
      <c r="M33" s="50">
        <f t="shared" ref="M33" si="541">IFERROR(J33*0.5,"")</f>
        <v>20585.9816970547</v>
      </c>
      <c r="N33" s="50">
        <f t="shared" ref="N33" si="542">K33*0.5</f>
        <v>473477.57903225813</v>
      </c>
      <c r="O33" s="49">
        <v>0</v>
      </c>
      <c r="P33" s="50">
        <f t="shared" ref="P33" si="543">IF(ISBLANK(O33),"",Q33/$A33)</f>
        <v>793.54011220196355</v>
      </c>
      <c r="Q33" s="163">
        <f t="shared" ref="Q33" si="544">O33+Q32</f>
        <v>18251.422580645161</v>
      </c>
      <c r="R33" s="50">
        <f t="shared" ref="R33" si="545">IF(ISBLANK(O33),"",O33*0.5)</f>
        <v>0</v>
      </c>
      <c r="S33" s="50">
        <f t="shared" ref="S33" si="546">IFERROR(P33*0.5,"")</f>
        <v>396.77005610098178</v>
      </c>
      <c r="T33" s="50">
        <f t="shared" ref="T33" si="547">Q33*0.5</f>
        <v>9125.7112903225807</v>
      </c>
      <c r="U33" s="173"/>
      <c r="V33" s="49">
        <v>168.9</v>
      </c>
      <c r="W33" s="47">
        <f t="shared" ref="W33" si="548">IF(ISBLANK(V33),"",X33/$A33)</f>
        <v>170.40869565217395</v>
      </c>
      <c r="X33" s="163">
        <f t="shared" ref="X33" si="549">V33+X32</f>
        <v>3919.4000000000005</v>
      </c>
      <c r="Y33" s="117"/>
      <c r="Z33" s="118"/>
      <c r="AA33" s="119"/>
      <c r="AB33" s="120"/>
      <c r="AC33" s="49">
        <v>308.33999999999997</v>
      </c>
      <c r="AD33" s="50">
        <f t="shared" ref="AD33" si="550">IF(ISBLANK(AC33),"",AE33/$A33)</f>
        <v>311.4869565217391</v>
      </c>
      <c r="AE33" s="163">
        <f t="shared" ref="AE33" si="551">AC33+AE32</f>
        <v>7164.2</v>
      </c>
      <c r="AF33" s="49">
        <v>166758</v>
      </c>
      <c r="AG33" s="50">
        <f t="shared" ref="AG33" si="552">IF(ISBLANK(AF33),"",AH33/$A33)</f>
        <v>166225.60347826089</v>
      </c>
      <c r="AH33" s="51">
        <f t="shared" ref="AH33" si="553">AF33+AH32</f>
        <v>3823188.8800000004</v>
      </c>
      <c r="AI33" s="50">
        <f t="shared" ref="AI33" si="554">IF(AF33*0.1907=0,"",AF33*0.1907)</f>
        <v>31800.750600000003</v>
      </c>
      <c r="AJ33" s="50">
        <f t="shared" ref="AJ33" si="555">IFERROR(AG33*0.1907,"")</f>
        <v>31699.222583304352</v>
      </c>
      <c r="AK33" s="50">
        <f t="shared" ref="AK33" si="556">AH33*0.1907</f>
        <v>729082.11941600009</v>
      </c>
      <c r="AL33" s="17"/>
      <c r="AM33" s="49">
        <v>118.35</v>
      </c>
      <c r="AN33" s="47">
        <f t="shared" ref="AN33" si="557">IF(ISBLANK(AM33),"",AO33/$A33)</f>
        <v>106.86304347826085</v>
      </c>
      <c r="AO33" s="163">
        <f t="shared" ref="AO33" si="558">AM33+AO32</f>
        <v>2457.8499999999995</v>
      </c>
      <c r="AP33" s="49">
        <v>141931.09526881721</v>
      </c>
      <c r="AQ33" s="50">
        <f t="shared" ref="AQ33" si="559">IF(ISBLANK(AP33),"",AR33/$A33)</f>
        <v>143145.67840579714</v>
      </c>
      <c r="AR33" s="51">
        <f t="shared" ref="AR33" si="560">AP33+AR32</f>
        <v>3292350.603333334</v>
      </c>
      <c r="AS33" s="17"/>
      <c r="AT33" s="47">
        <f>borrador!G31/6.289</f>
        <v>701.96851645730646</v>
      </c>
      <c r="AU33" s="47">
        <f t="shared" ref="AU33" si="561">IF(ISBLANK(AT33),"",AV33/$A33)</f>
        <v>697.0117596631801</v>
      </c>
      <c r="AV33" s="51">
        <f t="shared" ref="AV33" si="562">AT33+AV32</f>
        <v>16031.270472253143</v>
      </c>
      <c r="AW33" s="2"/>
      <c r="AX33" s="51">
        <f>borrador!H31/6.289</f>
        <v>376.89139767848627</v>
      </c>
      <c r="AY33" s="51">
        <f t="shared" ref="AY33" si="563">IF(ISBLANK(AX33),"",AZ33/$A33)</f>
        <v>380.23519326360031</v>
      </c>
      <c r="AZ33" s="51">
        <f t="shared" ref="AZ33" si="564">AX33+AZ32</f>
        <v>8745.4094450628072</v>
      </c>
      <c r="BA33" s="2"/>
      <c r="BB33" s="47">
        <f>borrador!E31/6.289</f>
        <v>12.173636508188903</v>
      </c>
      <c r="BC33" s="47">
        <f t="shared" ref="BC33" si="565">IF(ISBLANK(BB33),"",BD33/$A33)</f>
        <v>11.980614876215894</v>
      </c>
      <c r="BD33" s="48">
        <f t="shared" ref="BD33" si="566">BB33+BD32</f>
        <v>275.55414215296554</v>
      </c>
      <c r="BE33" s="49">
        <f>borrador!F31*0.283*100</f>
        <v>228.8338</v>
      </c>
      <c r="BF33" s="50">
        <f t="shared" ref="BF33" si="567">IF(ISBLANK(BE33),"",BG33/A33)</f>
        <v>232.25440869565219</v>
      </c>
      <c r="BG33" s="237">
        <f t="shared" ref="BG33" si="568">BE33+BG32</f>
        <v>5341.8514000000005</v>
      </c>
      <c r="BI33" s="199" t="s">
        <v>8</v>
      </c>
      <c r="BJ33" s="81">
        <v>8977.5299999999988</v>
      </c>
      <c r="BK33" s="21">
        <v>8795.5579615384631</v>
      </c>
      <c r="BL33" s="92">
        <f t="shared" si="459"/>
        <v>181.9720384615357</v>
      </c>
      <c r="BM33" s="254">
        <v>4679.8609999999999</v>
      </c>
      <c r="BN33" s="21">
        <v>4214.9267526809917</v>
      </c>
      <c r="BO33" s="82">
        <f t="shared" si="460"/>
        <v>464.93424731900814</v>
      </c>
      <c r="BP33" s="197"/>
      <c r="BQ33" s="254">
        <v>834.04312419354801</v>
      </c>
      <c r="BR33" s="21">
        <v>1971.3672978400978</v>
      </c>
      <c r="BS33" s="220">
        <f t="shared" si="46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62"/>
        <v>-910.91331534656842</v>
      </c>
      <c r="BY33" s="207"/>
      <c r="BZ33" s="83">
        <v>7468.5398000000005</v>
      </c>
      <c r="CA33" s="107">
        <v>14101.986661586783</v>
      </c>
      <c r="CB33" s="215">
        <f t="shared" si="46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1220.4599999999998</v>
      </c>
      <c r="CO33" s="47">
        <f t="shared" si="25"/>
        <v>639.77300000000002</v>
      </c>
      <c r="CQ33" s="47">
        <f t="shared" si="26"/>
        <v>1078.8599141357927</v>
      </c>
    </row>
    <row r="34" spans="1:95" ht="15" customHeight="1" thickBot="1" x14ac:dyDescent="0.4">
      <c r="A34" s="46">
        <v>24</v>
      </c>
      <c r="B34" s="49">
        <v>618.86</v>
      </c>
      <c r="C34" s="47">
        <f t="shared" ref="C34:C36" si="569">IF(ISBLANK(B34),"",D34/$A34)</f>
        <v>644.04791666666665</v>
      </c>
      <c r="D34" s="163">
        <f t="shared" ref="D34:D36" si="570">B34+D33</f>
        <v>15457.15</v>
      </c>
      <c r="E34" s="49">
        <v>321991.84666666668</v>
      </c>
      <c r="F34" s="50">
        <f t="shared" ref="F34:F36" si="571">IF(ISBLANK(E34),"",G34/$A34)</f>
        <v>326151.14454749104</v>
      </c>
      <c r="G34" s="163">
        <f t="shared" ref="G34:G36" si="572">E34+G33</f>
        <v>7827627.4691397846</v>
      </c>
      <c r="H34" s="173"/>
      <c r="I34" s="49">
        <v>40122.431720430104</v>
      </c>
      <c r="J34" s="50">
        <f t="shared" ref="J34:J36" si="573">IF(ISBLANK(I34),"",K34/$A34)</f>
        <v>41128.2329077061</v>
      </c>
      <c r="K34" s="163">
        <f t="shared" ref="K34:K36" si="574">I34+K33</f>
        <v>987077.58978494641</v>
      </c>
      <c r="L34" s="50">
        <f t="shared" ref="L34:L36" si="575">IF(ISBLANK(I34),"",I34*0.5)</f>
        <v>20061.215860215052</v>
      </c>
      <c r="M34" s="50">
        <f t="shared" ref="M34:M36" si="576">IFERROR(J34*0.5,"")</f>
        <v>20564.11645385305</v>
      </c>
      <c r="N34" s="50">
        <f t="shared" ref="N34:N36" si="577">K34*0.5</f>
        <v>493538.7948924732</v>
      </c>
      <c r="O34" s="49">
        <v>544.05806451612898</v>
      </c>
      <c r="P34" s="50">
        <f t="shared" ref="P34:P36" si="578">IF(ISBLANK(O34),"",Q34/$A34)</f>
        <v>783.14502688172036</v>
      </c>
      <c r="Q34" s="163">
        <f t="shared" ref="Q34:Q36" si="579">O34+Q33</f>
        <v>18795.480645161289</v>
      </c>
      <c r="R34" s="50">
        <f t="shared" ref="R34:R36" si="580">IF(ISBLANK(O34),"",O34*0.5)</f>
        <v>272.02903225806449</v>
      </c>
      <c r="S34" s="50">
        <f t="shared" ref="S34:S36" si="581">IFERROR(P34*0.5,"")</f>
        <v>391.57251344086018</v>
      </c>
      <c r="T34" s="50">
        <f t="shared" ref="T34:T36" si="582">Q34*0.5</f>
        <v>9397.7403225806447</v>
      </c>
      <c r="U34" s="173"/>
      <c r="V34" s="49">
        <v>168.1</v>
      </c>
      <c r="W34" s="47">
        <f t="shared" ref="W34:W36" si="583">IF(ISBLANK(V34),"",X34/$A34)</f>
        <v>170.31250000000003</v>
      </c>
      <c r="X34" s="163">
        <f t="shared" ref="X34:X36" si="584">V34+X33</f>
        <v>4087.5000000000005</v>
      </c>
      <c r="Y34" s="117"/>
      <c r="Z34" s="118"/>
      <c r="AA34" s="119"/>
      <c r="AB34" s="120"/>
      <c r="AC34" s="49">
        <v>311.44</v>
      </c>
      <c r="AD34" s="50">
        <f t="shared" ref="AD34:AD36" si="585">IF(ISBLANK(AC34),"",AE34/$A34)</f>
        <v>311.48499999999996</v>
      </c>
      <c r="AE34" s="163">
        <f t="shared" ref="AE34:AE36" si="586">AC34+AE33</f>
        <v>7475.6399999999994</v>
      </c>
      <c r="AF34" s="49">
        <v>168848</v>
      </c>
      <c r="AG34" s="50">
        <f t="shared" ref="AG34:AG36" si="587">IF(ISBLANK(AF34),"",AH34/$A34)</f>
        <v>166334.87000000002</v>
      </c>
      <c r="AH34" s="51">
        <f t="shared" ref="AH34:AH36" si="588">AF34+AH33</f>
        <v>3992036.8800000004</v>
      </c>
      <c r="AI34" s="50">
        <f t="shared" ref="AI34:AI36" si="589">IF(AF34*0.1907=0,"",AF34*0.1907)</f>
        <v>32199.313600000001</v>
      </c>
      <c r="AJ34" s="50">
        <f t="shared" ref="AJ34:AJ36" si="590">IFERROR(AG34*0.1907,"")</f>
        <v>31720.059709000005</v>
      </c>
      <c r="AK34" s="50">
        <f t="shared" ref="AK34:AK36" si="591">AH34*0.1907</f>
        <v>761281.43301600008</v>
      </c>
      <c r="AL34" s="17"/>
      <c r="AM34" s="49">
        <v>106.3</v>
      </c>
      <c r="AN34" s="47">
        <f t="shared" ref="AN34:AN36" si="592">IF(ISBLANK(AM34),"",AO34/$A34)</f>
        <v>106.83958333333332</v>
      </c>
      <c r="AO34" s="163">
        <f t="shared" ref="AO34:AO36" si="593">AM34+AO33</f>
        <v>2564.1499999999996</v>
      </c>
      <c r="AP34" s="49">
        <v>141931.09526881721</v>
      </c>
      <c r="AQ34" s="50">
        <f t="shared" ref="AQ34:AQ36" si="594">IF(ISBLANK(AP34),"",AR34/$A34)</f>
        <v>143095.07077508964</v>
      </c>
      <c r="AR34" s="51">
        <f t="shared" ref="AR34:AR36" si="595">AP34+AR33</f>
        <v>3434281.6986021511</v>
      </c>
      <c r="AS34" s="17"/>
      <c r="AT34" s="47">
        <f>borrador!G32/6.289</f>
        <v>702.50437271426301</v>
      </c>
      <c r="AU34" s="47">
        <f t="shared" ref="AU34:AU36" si="596">IF(ISBLANK(AT34),"",AV34/$A34)</f>
        <v>697.24061854030867</v>
      </c>
      <c r="AV34" s="51">
        <f t="shared" ref="AV34:AV36" si="597">AT34+AV33</f>
        <v>16733.774844967407</v>
      </c>
      <c r="AW34" s="2"/>
      <c r="AX34" s="51">
        <f>borrador!H32/6.289</f>
        <v>376.53522022579114</v>
      </c>
      <c r="AY34" s="51">
        <f t="shared" ref="AY34:AY36" si="598">IF(ISBLANK(AX34),"",AZ34/$A34)</f>
        <v>380.08102772035824</v>
      </c>
      <c r="AZ34" s="51">
        <f t="shared" ref="AZ34:AZ36" si="599">AX34+AZ33</f>
        <v>9121.9446652885981</v>
      </c>
      <c r="BA34" s="2"/>
      <c r="BB34" s="47">
        <f>borrador!E32/6.289</f>
        <v>12.062331054221641</v>
      </c>
      <c r="BC34" s="47">
        <f t="shared" ref="BC34:BC36" si="600">IF(ISBLANK(BB34),"",BD34/$A34)</f>
        <v>11.984019716966133</v>
      </c>
      <c r="BD34" s="48">
        <f t="shared" ref="BD34:BD36" si="601">BB34+BD33</f>
        <v>287.6164732071872</v>
      </c>
      <c r="BE34" s="49">
        <f>borrador!F32*0.283*100</f>
        <v>230.64499999999933</v>
      </c>
      <c r="BF34" s="50">
        <f t="shared" ref="BF34:BF36" si="602">IF(ISBLANK(BE34),"",BG34/A34)</f>
        <v>232.18735000000001</v>
      </c>
      <c r="BG34" s="237">
        <f t="shared" ref="BG34:BG36" si="603">BE34+BG33</f>
        <v>5572.4964</v>
      </c>
      <c r="BI34" s="199" t="s">
        <v>9</v>
      </c>
      <c r="BJ34" s="81">
        <v>9122.1899999999987</v>
      </c>
      <c r="BK34" s="21">
        <v>9407.1292038461543</v>
      </c>
      <c r="BL34" s="92">
        <f t="shared" si="459"/>
        <v>-284.93920384615558</v>
      </c>
      <c r="BM34" s="254">
        <v>4645.9750000000004</v>
      </c>
      <c r="BN34" s="21">
        <v>4290.5519343413916</v>
      </c>
      <c r="BO34" s="82">
        <f t="shared" si="460"/>
        <v>355.42306565860872</v>
      </c>
      <c r="BP34" s="197"/>
      <c r="BQ34" s="254">
        <v>810.53499999999997</v>
      </c>
      <c r="BR34" s="21">
        <v>1965.1262146158647</v>
      </c>
      <c r="BS34" s="220">
        <f t="shared" si="46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62"/>
        <v>-925.82655047140929</v>
      </c>
      <c r="BY34" s="207"/>
      <c r="BZ34" s="83">
        <v>7626.2873494691385</v>
      </c>
      <c r="CA34" s="107">
        <v>14314.411886949427</v>
      </c>
      <c r="CB34" s="215">
        <f t="shared" si="463"/>
        <v>-6688.1245374802884</v>
      </c>
      <c r="CN34" s="47">
        <f t="shared" si="24"/>
        <v>1204.7</v>
      </c>
      <c r="CO34" s="47">
        <f t="shared" si="25"/>
        <v>633.31500000000005</v>
      </c>
      <c r="CQ34" s="47">
        <f t="shared" si="26"/>
        <v>1079.0395929400543</v>
      </c>
    </row>
    <row r="35" spans="1:95" ht="15" customHeight="1" thickBot="1" x14ac:dyDescent="0.4">
      <c r="A35" s="46">
        <v>25</v>
      </c>
      <c r="B35" s="49">
        <v>593</v>
      </c>
      <c r="C35" s="47">
        <f t="shared" si="569"/>
        <v>642.00599999999997</v>
      </c>
      <c r="D35" s="163">
        <f t="shared" si="570"/>
        <v>16050.15</v>
      </c>
      <c r="E35" s="49">
        <v>312835.20569892472</v>
      </c>
      <c r="F35" s="50">
        <f t="shared" si="571"/>
        <v>325618.50699354836</v>
      </c>
      <c r="G35" s="163">
        <f t="shared" si="572"/>
        <v>8140462.6748387096</v>
      </c>
      <c r="H35" s="173"/>
      <c r="I35" s="49">
        <v>37193.030645161292</v>
      </c>
      <c r="J35" s="50">
        <f t="shared" si="573"/>
        <v>40970.82481720431</v>
      </c>
      <c r="K35" s="163">
        <f t="shared" si="574"/>
        <v>1024270.6204301077</v>
      </c>
      <c r="L35" s="50">
        <f t="shared" si="575"/>
        <v>18596.515322580646</v>
      </c>
      <c r="M35" s="50">
        <f t="shared" si="576"/>
        <v>20485.412408602155</v>
      </c>
      <c r="N35" s="50">
        <f t="shared" si="577"/>
        <v>512135.31021505385</v>
      </c>
      <c r="O35" s="49">
        <v>8117.3833333333332</v>
      </c>
      <c r="P35" s="50">
        <f t="shared" si="578"/>
        <v>1076.5145591397848</v>
      </c>
      <c r="Q35" s="163">
        <f t="shared" si="579"/>
        <v>26912.863978494621</v>
      </c>
      <c r="R35" s="50">
        <f t="shared" si="580"/>
        <v>4058.6916666666666</v>
      </c>
      <c r="S35" s="50">
        <f t="shared" si="581"/>
        <v>538.25727956989238</v>
      </c>
      <c r="T35" s="50">
        <f t="shared" si="582"/>
        <v>13456.43198924731</v>
      </c>
      <c r="U35" s="173"/>
      <c r="V35" s="49">
        <v>168.6</v>
      </c>
      <c r="W35" s="47">
        <f t="shared" si="583"/>
        <v>170.24400000000003</v>
      </c>
      <c r="X35" s="163">
        <f t="shared" si="584"/>
        <v>4256.1000000000004</v>
      </c>
      <c r="Y35" s="117"/>
      <c r="Z35" s="118"/>
      <c r="AA35" s="119"/>
      <c r="AB35" s="120"/>
      <c r="AC35" s="49">
        <v>286.17</v>
      </c>
      <c r="AD35" s="50">
        <f t="shared" si="585"/>
        <v>310.47239999999999</v>
      </c>
      <c r="AE35" s="163">
        <f t="shared" si="586"/>
        <v>7761.8099999999995</v>
      </c>
      <c r="AF35" s="49">
        <v>169889</v>
      </c>
      <c r="AG35" s="50">
        <f t="shared" si="587"/>
        <v>166477.03520000001</v>
      </c>
      <c r="AH35" s="51">
        <f t="shared" si="588"/>
        <v>4161925.8800000004</v>
      </c>
      <c r="AI35" s="50">
        <f t="shared" si="589"/>
        <v>32397.832300000002</v>
      </c>
      <c r="AJ35" s="50">
        <f t="shared" si="590"/>
        <v>31747.170612640002</v>
      </c>
      <c r="AK35" s="50">
        <f t="shared" si="591"/>
        <v>793679.26531600009</v>
      </c>
      <c r="AL35" s="17"/>
      <c r="AM35" s="49">
        <v>100.86</v>
      </c>
      <c r="AN35" s="47">
        <f t="shared" si="592"/>
        <v>106.60039999999999</v>
      </c>
      <c r="AO35" s="163">
        <f t="shared" si="593"/>
        <v>2665.0099999999998</v>
      </c>
      <c r="AP35" s="49">
        <v>149110.41096774195</v>
      </c>
      <c r="AQ35" s="50">
        <f t="shared" si="594"/>
        <v>143335.68438279573</v>
      </c>
      <c r="AR35" s="51">
        <f t="shared" si="595"/>
        <v>3583392.1095698932</v>
      </c>
      <c r="AS35" s="17"/>
      <c r="AT35" s="47">
        <f>borrador!G33/6.289</f>
        <v>704.14692319923677</v>
      </c>
      <c r="AU35" s="47">
        <f t="shared" si="596"/>
        <v>697.51687072666584</v>
      </c>
      <c r="AV35" s="51">
        <f t="shared" si="597"/>
        <v>17437.921768166645</v>
      </c>
      <c r="AW35" s="2"/>
      <c r="AX35" s="51">
        <f>borrador!H33/6.289</f>
        <v>375.92940054062649</v>
      </c>
      <c r="AY35" s="51">
        <f t="shared" si="598"/>
        <v>379.91496263316895</v>
      </c>
      <c r="AZ35" s="51">
        <f t="shared" si="599"/>
        <v>9497.8740658292245</v>
      </c>
      <c r="BA35" s="2"/>
      <c r="BB35" s="47">
        <f>borrador!E33/6.289</f>
        <v>10.655112100492925</v>
      </c>
      <c r="BC35" s="47">
        <f t="shared" si="600"/>
        <v>11.930863412307206</v>
      </c>
      <c r="BD35" s="48">
        <f t="shared" si="601"/>
        <v>298.27158530768014</v>
      </c>
      <c r="BE35" s="49">
        <f>borrador!F33*0.283*100</f>
        <v>230.13559999999998</v>
      </c>
      <c r="BF35" s="50">
        <f t="shared" si="602"/>
        <v>232.10527999999999</v>
      </c>
      <c r="BG35" s="237">
        <f t="shared" si="603"/>
        <v>5802.6319999999996</v>
      </c>
      <c r="BI35" s="199" t="s">
        <v>22</v>
      </c>
      <c r="BJ35" s="81">
        <v>8604.1274070000018</v>
      </c>
      <c r="BK35" s="21">
        <v>9501.0309230769235</v>
      </c>
      <c r="BL35" s="92">
        <f t="shared" si="459"/>
        <v>-896.90351607692173</v>
      </c>
      <c r="BM35" s="270">
        <v>4361.0186999999996</v>
      </c>
      <c r="BN35" s="21">
        <v>4119.3114565483584</v>
      </c>
      <c r="BO35" s="82">
        <f t="shared" si="460"/>
        <v>241.70724345164126</v>
      </c>
      <c r="BP35" s="197"/>
      <c r="BQ35" s="254">
        <v>754.316175053763</v>
      </c>
      <c r="BR35" s="21">
        <v>1835.1057112562671</v>
      </c>
      <c r="BS35" s="220">
        <f t="shared" si="46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62"/>
        <v>-1028.3283624129731</v>
      </c>
      <c r="BY35" s="207"/>
      <c r="BZ35" s="83">
        <v>7234.2440999999981</v>
      </c>
      <c r="CA35" s="107">
        <v>16098.577615919468</v>
      </c>
      <c r="CB35" s="215">
        <f t="shared" si="463"/>
        <v>-8864.3335159194703</v>
      </c>
      <c r="CN35" s="47">
        <f t="shared" si="24"/>
        <v>1148.6299999999999</v>
      </c>
      <c r="CO35" s="47">
        <f t="shared" si="25"/>
        <v>639.952</v>
      </c>
      <c r="CQ35" s="47">
        <f t="shared" si="26"/>
        <v>1080.0763237398633</v>
      </c>
    </row>
    <row r="36" spans="1:95" ht="15" customHeight="1" thickBot="1" x14ac:dyDescent="0.4">
      <c r="A36" s="46">
        <v>26</v>
      </c>
      <c r="B36" s="49">
        <v>581.65</v>
      </c>
      <c r="C36" s="47">
        <f t="shared" si="569"/>
        <v>639.68461538461531</v>
      </c>
      <c r="D36" s="163">
        <f t="shared" si="570"/>
        <v>16631.8</v>
      </c>
      <c r="E36" s="49">
        <v>313489.6225806452</v>
      </c>
      <c r="F36" s="50">
        <f t="shared" si="571"/>
        <v>325152.01143920596</v>
      </c>
      <c r="G36" s="163">
        <f t="shared" si="572"/>
        <v>8453952.2974193543</v>
      </c>
      <c r="H36" s="173"/>
      <c r="I36" s="49">
        <v>37516.874731182797</v>
      </c>
      <c r="J36" s="50">
        <f t="shared" si="573"/>
        <v>40837.980583126555</v>
      </c>
      <c r="K36" s="163">
        <f t="shared" si="574"/>
        <v>1061787.4951612905</v>
      </c>
      <c r="L36" s="50">
        <f t="shared" si="575"/>
        <v>18758.437365591399</v>
      </c>
      <c r="M36" s="50">
        <f t="shared" si="576"/>
        <v>20418.990291563277</v>
      </c>
      <c r="N36" s="50">
        <f t="shared" si="577"/>
        <v>530893.74758064526</v>
      </c>
      <c r="O36" s="49">
        <v>14583.161827956988</v>
      </c>
      <c r="P36" s="50">
        <f t="shared" si="578"/>
        <v>1596.0009925558311</v>
      </c>
      <c r="Q36" s="163">
        <f t="shared" si="579"/>
        <v>41496.025806451609</v>
      </c>
      <c r="R36" s="50">
        <f t="shared" si="580"/>
        <v>7291.5809139784942</v>
      </c>
      <c r="S36" s="50">
        <f t="shared" si="581"/>
        <v>798.00049627791554</v>
      </c>
      <c r="T36" s="50">
        <f t="shared" si="582"/>
        <v>20748.012903225805</v>
      </c>
      <c r="U36" s="173"/>
      <c r="V36" s="49">
        <v>166.7</v>
      </c>
      <c r="W36" s="47">
        <f t="shared" si="583"/>
        <v>170.1076923076923</v>
      </c>
      <c r="X36" s="163">
        <f t="shared" si="584"/>
        <v>4422.8</v>
      </c>
      <c r="Y36" s="117"/>
      <c r="Z36" s="118"/>
      <c r="AA36" s="119"/>
      <c r="AB36" s="120"/>
      <c r="AC36" s="49">
        <v>302.61</v>
      </c>
      <c r="AD36" s="50">
        <f t="shared" si="585"/>
        <v>310.16999999999996</v>
      </c>
      <c r="AE36" s="163">
        <f t="shared" si="586"/>
        <v>8064.4199999999992</v>
      </c>
      <c r="AF36" s="49">
        <v>167960</v>
      </c>
      <c r="AG36" s="50">
        <f t="shared" si="587"/>
        <v>166534.07230769235</v>
      </c>
      <c r="AH36" s="51">
        <f t="shared" si="588"/>
        <v>4329885.8800000008</v>
      </c>
      <c r="AI36" s="50">
        <f t="shared" si="589"/>
        <v>32029.972000000002</v>
      </c>
      <c r="AJ36" s="50">
        <f t="shared" si="590"/>
        <v>31758.04758907693</v>
      </c>
      <c r="AK36" s="50">
        <f t="shared" si="591"/>
        <v>825709.23731600016</v>
      </c>
      <c r="AL36" s="17"/>
      <c r="AM36" s="49">
        <v>101.06</v>
      </c>
      <c r="AN36" s="47">
        <f t="shared" si="592"/>
        <v>106.38730769230769</v>
      </c>
      <c r="AO36" s="163">
        <f t="shared" si="593"/>
        <v>2766.0699999999997</v>
      </c>
      <c r="AP36" s="49">
        <v>149567.21559139783</v>
      </c>
      <c r="AQ36" s="50">
        <f t="shared" si="594"/>
        <v>143575.35866004968</v>
      </c>
      <c r="AR36" s="51">
        <f t="shared" si="595"/>
        <v>3732959.3251612913</v>
      </c>
      <c r="AS36" s="17"/>
      <c r="AT36" s="47">
        <f>borrador!G34/6.289</f>
        <v>766.48751788837649</v>
      </c>
      <c r="AU36" s="47">
        <f t="shared" si="596"/>
        <v>700.16958792519313</v>
      </c>
      <c r="AV36" s="51">
        <f t="shared" si="597"/>
        <v>18204.409286055023</v>
      </c>
      <c r="AW36" s="2"/>
      <c r="AX36" s="51">
        <f>borrador!H34/6.289</f>
        <v>375.60184449038002</v>
      </c>
      <c r="AY36" s="51">
        <f t="shared" si="598"/>
        <v>379.74907347383095</v>
      </c>
      <c r="AZ36" s="51">
        <f t="shared" si="599"/>
        <v>9873.4759103196047</v>
      </c>
      <c r="BA36" s="2"/>
      <c r="BB36" s="47">
        <f>borrador!E34/6.289</f>
        <v>10.02226109079345</v>
      </c>
      <c r="BC36" s="47">
        <f t="shared" si="600"/>
        <v>11.857455630710522</v>
      </c>
      <c r="BD36" s="48">
        <f t="shared" si="601"/>
        <v>308.29384639847359</v>
      </c>
      <c r="BE36" s="49">
        <f>borrador!F34*0.283*100</f>
        <v>229.31489999999997</v>
      </c>
      <c r="BF36" s="50">
        <f t="shared" si="602"/>
        <v>231.99795769230769</v>
      </c>
      <c r="BG36" s="237">
        <f t="shared" si="603"/>
        <v>6031.9468999999999</v>
      </c>
      <c r="BI36" s="199" t="s">
        <v>23</v>
      </c>
      <c r="BJ36" s="81">
        <v>9009.9000000000015</v>
      </c>
      <c r="BK36" s="21">
        <v>10164.784226923077</v>
      </c>
      <c r="BL36" s="92">
        <f t="shared" si="459"/>
        <v>-1154.8842269230754</v>
      </c>
      <c r="BM36" s="254">
        <v>4556.8670000000002</v>
      </c>
      <c r="BN36" s="21">
        <v>4198.7221902721039</v>
      </c>
      <c r="BO36" s="82">
        <f t="shared" si="460"/>
        <v>358.14480972789625</v>
      </c>
      <c r="BP36" s="197"/>
      <c r="BQ36" s="254">
        <v>740.61</v>
      </c>
      <c r="BR36" s="21">
        <v>1830.3720490908759</v>
      </c>
      <c r="BS36" s="220">
        <f t="shared" si="461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62"/>
        <v>-1070.9963184567316</v>
      </c>
      <c r="BY36" s="207"/>
      <c r="BZ36" s="83">
        <v>5672.9896999999983</v>
      </c>
      <c r="CA36" s="107">
        <v>16382.86827351331</v>
      </c>
      <c r="CB36" s="215">
        <f t="shared" si="463"/>
        <v>-10709.878573513311</v>
      </c>
      <c r="CN36" s="47">
        <f t="shared" si="24"/>
        <v>1152.02</v>
      </c>
      <c r="CO36" s="47">
        <f t="shared" si="25"/>
        <v>645.6</v>
      </c>
      <c r="CQ36" s="47">
        <f t="shared" si="26"/>
        <v>1142.0893623787565</v>
      </c>
    </row>
    <row r="37" spans="1:95" ht="13.5" customHeight="1" thickBot="1" x14ac:dyDescent="0.4">
      <c r="A37" s="46">
        <v>27</v>
      </c>
      <c r="B37" s="49">
        <v>649.08000000000004</v>
      </c>
      <c r="C37" s="47">
        <f t="shared" ref="C37" si="604">IF(ISBLANK(B37),"",D37/$A37)</f>
        <v>640.03259259259266</v>
      </c>
      <c r="D37" s="163">
        <f t="shared" ref="D37" si="605">B37+D36</f>
        <v>17280.88</v>
      </c>
      <c r="E37" s="49">
        <v>316180.63290322584</v>
      </c>
      <c r="F37" s="50">
        <f t="shared" ref="F37" si="606">IF(ISBLANK(E37),"",G37/$A37)</f>
        <v>324819.73816009559</v>
      </c>
      <c r="G37" s="163">
        <f t="shared" ref="G37" si="607">E37+G36</f>
        <v>8770132.93032258</v>
      </c>
      <c r="H37" s="173"/>
      <c r="I37" s="49">
        <v>40021.577419354842</v>
      </c>
      <c r="J37" s="50">
        <f t="shared" ref="J37" si="608">IF(ISBLANK(I37),"",K37/$A37)</f>
        <v>40807.743428912792</v>
      </c>
      <c r="K37" s="163">
        <f t="shared" ref="K37" si="609">I37+K36</f>
        <v>1101809.0725806453</v>
      </c>
      <c r="L37" s="50">
        <f t="shared" ref="L37" si="610">IF(ISBLANK(I37),"",I37*0.5)</f>
        <v>20010.788709677421</v>
      </c>
      <c r="M37" s="50">
        <f t="shared" ref="M37" si="611">IFERROR(J37*0.5,"")</f>
        <v>20403.871714456396</v>
      </c>
      <c r="N37" s="50">
        <f t="shared" ref="N37" si="612">K37*0.5</f>
        <v>550904.53629032266</v>
      </c>
      <c r="O37" s="49">
        <v>3414.2419354838707</v>
      </c>
      <c r="P37" s="50">
        <f t="shared" ref="P37" si="613">IF(ISBLANK(O37),"",Q37/$A37)</f>
        <v>1663.3432497013141</v>
      </c>
      <c r="Q37" s="163">
        <f t="shared" ref="Q37" si="614">O37+Q36</f>
        <v>44910.26774193548</v>
      </c>
      <c r="R37" s="50">
        <f t="shared" ref="R37" si="615">IF(ISBLANK(O37),"",O37*0.5)</f>
        <v>1707.1209677419354</v>
      </c>
      <c r="S37" s="50">
        <f t="shared" ref="S37" si="616">IFERROR(P37*0.5,"")</f>
        <v>831.67162485065705</v>
      </c>
      <c r="T37" s="50">
        <f t="shared" ref="T37" si="617">Q37*0.5</f>
        <v>22455.13387096774</v>
      </c>
      <c r="U37" s="173"/>
      <c r="V37" s="49">
        <v>162.30000000000001</v>
      </c>
      <c r="W37" s="47">
        <f t="shared" ref="W37" si="618">IF(ISBLANK(V37),"",X37/$A37)</f>
        <v>169.81851851851854</v>
      </c>
      <c r="X37" s="163">
        <f t="shared" ref="X37" si="619">V37+X36</f>
        <v>4585.1000000000004</v>
      </c>
      <c r="Y37" s="117"/>
      <c r="Z37" s="118"/>
      <c r="AA37" s="119"/>
      <c r="AB37" s="120"/>
      <c r="AC37" s="49">
        <v>312.38</v>
      </c>
      <c r="AD37" s="50">
        <f t="shared" ref="AD37" si="620">IF(ISBLANK(AC37),"",AE37/$A37)</f>
        <v>310.25185185185182</v>
      </c>
      <c r="AE37" s="163">
        <f t="shared" ref="AE37" si="621">AC37+AE36</f>
        <v>8376.7999999999993</v>
      </c>
      <c r="AF37" s="49">
        <v>166032</v>
      </c>
      <c r="AG37" s="50">
        <f t="shared" ref="AG37" si="622">IF(ISBLANK(AF37),"",AH37/$A37)</f>
        <v>166515.47703703705</v>
      </c>
      <c r="AH37" s="51">
        <f t="shared" ref="AH37" si="623">AF37+AH36</f>
        <v>4495917.8800000008</v>
      </c>
      <c r="AI37" s="50">
        <f t="shared" ref="AI37" si="624">IF(AF37*0.1907=0,"",AF37*0.1907)</f>
        <v>31662.3024</v>
      </c>
      <c r="AJ37" s="50">
        <f t="shared" ref="AJ37" si="625">IFERROR(AG37*0.1907,"")</f>
        <v>31754.501470962969</v>
      </c>
      <c r="AK37" s="50">
        <f t="shared" ref="AK37" si="626">AH37*0.1907</f>
        <v>857371.5397160002</v>
      </c>
      <c r="AL37" s="17"/>
      <c r="AM37" s="49">
        <v>111.41</v>
      </c>
      <c r="AN37" s="47">
        <f t="shared" ref="AN37" si="627">IF(ISBLANK(AM37),"",AO37/$A37)</f>
        <v>106.57333333333332</v>
      </c>
      <c r="AO37" s="163">
        <f t="shared" ref="AO37" si="628">AM37+AO36</f>
        <v>2877.4799999999996</v>
      </c>
      <c r="AP37" s="49">
        <v>149184.12516129031</v>
      </c>
      <c r="AQ37" s="50">
        <f t="shared" ref="AQ37" si="629">IF(ISBLANK(AP37),"",AR37/$A37)</f>
        <v>143783.09075268821</v>
      </c>
      <c r="AR37" s="51">
        <f t="shared" ref="AR37" si="630">AP37+AR36</f>
        <v>3882143.4503225815</v>
      </c>
      <c r="AS37" s="17"/>
      <c r="AT37" s="47">
        <f>borrador!G35/6.289</f>
        <v>773.02750834790902</v>
      </c>
      <c r="AU37" s="47">
        <f t="shared" ref="AU37" si="631">IF(ISBLANK(AT37),"",AV37/$A37)</f>
        <v>702.86802942233089</v>
      </c>
      <c r="AV37" s="51">
        <f t="shared" ref="AV37" si="632">AT37+AV36</f>
        <v>18977.436794402933</v>
      </c>
      <c r="AW37" s="2"/>
      <c r="AX37" s="51">
        <f>borrador!H35/6.289</f>
        <v>372.75083479090478</v>
      </c>
      <c r="AY37" s="51">
        <f t="shared" ref="AY37" si="633">IF(ISBLANK(AX37),"",AZ37/$A37)</f>
        <v>379.48987944853735</v>
      </c>
      <c r="AZ37" s="51">
        <f t="shared" ref="AZ37" si="634">AX37+AZ36</f>
        <v>10246.226745110509</v>
      </c>
      <c r="BA37" s="2"/>
      <c r="BB37" s="47">
        <f>borrador!E35/6.289</f>
        <v>10.219430752106852</v>
      </c>
      <c r="BC37" s="47">
        <f t="shared" ref="BC37" si="635">IF(ISBLANK(BB37),"",BD37/$A37)</f>
        <v>11.796788042614091</v>
      </c>
      <c r="BD37" s="48">
        <f t="shared" ref="BD37" si="636">BB37+BD36</f>
        <v>318.51327715058045</v>
      </c>
      <c r="BE37" s="49">
        <f>borrador!F35*0.283*100</f>
        <v>228.09800000000001</v>
      </c>
      <c r="BF37" s="50">
        <f t="shared" ref="BF37" si="637">IF(ISBLANK(BE37),"",BG37/A37)</f>
        <v>231.85351481481482</v>
      </c>
      <c r="BG37" s="237">
        <f t="shared" ref="BG37" si="638">BE37+BG36</f>
        <v>6260.0448999999999</v>
      </c>
      <c r="BI37" s="199" t="s">
        <v>17</v>
      </c>
      <c r="BJ37" s="81">
        <v>9403.845523</v>
      </c>
      <c r="BK37" s="21">
        <v>10398.02</v>
      </c>
      <c r="BL37" s="92">
        <f t="shared" si="459"/>
        <v>-994.17447700000048</v>
      </c>
      <c r="BM37" s="254">
        <v>5131.8670000000002</v>
      </c>
      <c r="BN37" s="21">
        <v>4142.6716811847809</v>
      </c>
      <c r="BO37" s="82">
        <f t="shared" si="460"/>
        <v>989.19531881521925</v>
      </c>
      <c r="BP37" s="197"/>
      <c r="BQ37" s="254">
        <v>681.10299999999995</v>
      </c>
      <c r="BR37" s="21">
        <v>1767.2672236712367</v>
      </c>
      <c r="BS37" s="220">
        <f t="shared" si="461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462"/>
        <v>-932.25788515262968</v>
      </c>
      <c r="BY37" s="207"/>
      <c r="BZ37" s="83">
        <v>7346.8215</v>
      </c>
      <c r="CA37" s="107">
        <v>16128.697029100895</v>
      </c>
      <c r="CB37" s="215">
        <f t="shared" si="463"/>
        <v>-8781.8755291008947</v>
      </c>
      <c r="CN37" s="47">
        <f t="shared" si="24"/>
        <v>1235.1700000000003</v>
      </c>
      <c r="CO37" s="47">
        <f t="shared" si="25"/>
        <v>634.81100000000004</v>
      </c>
      <c r="CQ37" s="47">
        <f t="shared" si="26"/>
        <v>1145.7783431388139</v>
      </c>
    </row>
    <row r="38" spans="1:95" ht="15" customHeight="1" x14ac:dyDescent="0.35">
      <c r="A38" s="46">
        <v>28</v>
      </c>
      <c r="B38" s="49">
        <v>640.83000000000004</v>
      </c>
      <c r="C38" s="47">
        <f t="shared" ref="C38" si="639">IF(ISBLANK(B38),"",D38/$A38)</f>
        <v>640.06107142857149</v>
      </c>
      <c r="D38" s="163">
        <f t="shared" ref="D38" si="640">B38+D37</f>
        <v>17921.710000000003</v>
      </c>
      <c r="E38" s="49">
        <v>318219.66731182794</v>
      </c>
      <c r="F38" s="50">
        <f t="shared" ref="F38" si="641">IF(ISBLANK(E38),"",G38/$A38)</f>
        <v>324584.02134408604</v>
      </c>
      <c r="G38" s="163">
        <f t="shared" ref="G38" si="642">E38+G37</f>
        <v>9088352.5976344086</v>
      </c>
      <c r="H38" s="173"/>
      <c r="I38" s="49">
        <v>40093.748387096777</v>
      </c>
      <c r="J38" s="50">
        <f t="shared" ref="J38" si="643">IF(ISBLANK(I38),"",K38/$A38)</f>
        <v>40782.243605990785</v>
      </c>
      <c r="K38" s="163">
        <f t="shared" ref="K38" si="644">I38+K37</f>
        <v>1141902.820967742</v>
      </c>
      <c r="L38" s="50">
        <f t="shared" ref="L38" si="645">IF(ISBLANK(I38),"",I38*0.5)</f>
        <v>20046.874193548389</v>
      </c>
      <c r="M38" s="50">
        <f t="shared" ref="M38" si="646">IFERROR(J38*0.5,"")</f>
        <v>20391.121802995392</v>
      </c>
      <c r="N38" s="50">
        <f t="shared" ref="N38" si="647">K38*0.5</f>
        <v>570951.410483871</v>
      </c>
      <c r="O38" s="49">
        <v>0</v>
      </c>
      <c r="P38" s="50">
        <f t="shared" ref="P38" si="648">IF(ISBLANK(O38),"",Q38/$A38)</f>
        <v>1603.9381336405529</v>
      </c>
      <c r="Q38" s="163">
        <f t="shared" ref="Q38" si="649">O38+Q37</f>
        <v>44910.26774193548</v>
      </c>
      <c r="R38" s="50">
        <f t="shared" ref="R38" si="650">IF(ISBLANK(O38),"",O38*0.5)</f>
        <v>0</v>
      </c>
      <c r="S38" s="50">
        <f t="shared" ref="S38" si="651">IFERROR(P38*0.5,"")</f>
        <v>801.96906682027645</v>
      </c>
      <c r="T38" s="50">
        <f t="shared" ref="T38" si="652">Q38*0.5</f>
        <v>22455.13387096774</v>
      </c>
      <c r="U38" s="173"/>
      <c r="V38" s="49">
        <v>161.1</v>
      </c>
      <c r="W38" s="47">
        <f t="shared" ref="W38" si="653">IF(ISBLANK(V38),"",X38/$A38)</f>
        <v>169.5071428571429</v>
      </c>
      <c r="X38" s="163">
        <f t="shared" ref="X38" si="654">V38+X37</f>
        <v>4746.2000000000007</v>
      </c>
      <c r="Y38" s="2"/>
      <c r="Z38" s="53"/>
      <c r="AA38" s="54"/>
      <c r="AB38" s="52"/>
      <c r="AC38" s="49">
        <v>309.92</v>
      </c>
      <c r="AD38" s="50">
        <f t="shared" ref="AD38" si="655">IF(ISBLANK(AC38),"",AE38/$A38)</f>
        <v>310.23999999999995</v>
      </c>
      <c r="AE38" s="163">
        <f t="shared" ref="AE38" si="656">AC38+AE37</f>
        <v>8686.7199999999993</v>
      </c>
      <c r="AF38" s="49">
        <v>167996</v>
      </c>
      <c r="AG38" s="50">
        <f t="shared" ref="AG38" si="657">IF(ISBLANK(AF38),"",AH38/$A38)</f>
        <v>166568.35285714289</v>
      </c>
      <c r="AH38" s="51">
        <f t="shared" ref="AH38" si="658">AF38+AH37</f>
        <v>4663913.8800000008</v>
      </c>
      <c r="AI38" s="50">
        <f t="shared" ref="AI38" si="659">IF(AF38*0.1907=0,"",AF38*0.1907)</f>
        <v>32036.837200000002</v>
      </c>
      <c r="AJ38" s="50">
        <f t="shared" ref="AJ38" si="660">IFERROR(AG38*0.1907,"")</f>
        <v>31764.584889857149</v>
      </c>
      <c r="AK38" s="50">
        <f t="shared" ref="AK38" si="661">AH38*0.1907</f>
        <v>889408.37691600015</v>
      </c>
      <c r="AL38" s="17"/>
      <c r="AM38" s="49">
        <v>120.36</v>
      </c>
      <c r="AN38" s="47">
        <f t="shared" ref="AN38" si="662">IF(ISBLANK(AM38),"",AO38/$A38)</f>
        <v>107.06571428571428</v>
      </c>
      <c r="AO38" s="163">
        <f t="shared" ref="AO38" si="663">AM38+AO37</f>
        <v>2997.8399999999997</v>
      </c>
      <c r="AP38" s="49">
        <v>149396.33268817206</v>
      </c>
      <c r="AQ38" s="50">
        <f t="shared" ref="AQ38" si="664">IF(ISBLANK(AP38),"",AR38/$A38)</f>
        <v>143983.56367895548</v>
      </c>
      <c r="AR38" s="51">
        <f t="shared" ref="AR38" si="665">AP38+AR37</f>
        <v>4031539.7830107533</v>
      </c>
      <c r="AS38" s="17"/>
      <c r="AT38" s="47">
        <f>borrador!G36/6.289</f>
        <v>775.77675306089998</v>
      </c>
      <c r="AU38" s="47">
        <f t="shared" ref="AU38" si="666">IF(ISBLANK(AT38),"",AV38/$A38)</f>
        <v>705.47191240942266</v>
      </c>
      <c r="AV38" s="51">
        <f t="shared" ref="AV38" si="667">AT38+AV37</f>
        <v>19753.213547463834</v>
      </c>
      <c r="AW38" s="2"/>
      <c r="AX38" s="51">
        <f>borrador!H36/6.289</f>
        <v>372.14024487199873</v>
      </c>
      <c r="AY38" s="51">
        <f t="shared" ref="AY38" si="668">IF(ISBLANK(AX38),"",AZ38/$A38)</f>
        <v>379.22739249937524</v>
      </c>
      <c r="AZ38" s="51">
        <f t="shared" ref="AZ38" si="669">AX38+AZ37</f>
        <v>10618.366989982507</v>
      </c>
      <c r="BA38" s="2"/>
      <c r="BB38" s="47">
        <f>borrador!E36/6.289</f>
        <v>10.079503895690889</v>
      </c>
      <c r="BC38" s="47">
        <f t="shared" ref="BC38" si="670">IF(ISBLANK(BB38),"",BD38/$A38)</f>
        <v>11.735456465938261</v>
      </c>
      <c r="BD38" s="48">
        <f t="shared" ref="BD38" si="671">BB38+BD37</f>
        <v>328.59278104627134</v>
      </c>
      <c r="BE38" s="49">
        <f>borrador!F36*0.283*100</f>
        <v>228.74889999999999</v>
      </c>
      <c r="BF38" s="50">
        <f t="shared" ref="BF38" si="672">IF(ISBLANK(BE38),"",BG38/A38)</f>
        <v>231.74263571428568</v>
      </c>
      <c r="BG38" s="237">
        <f t="shared" ref="BG38" si="673">BE38+BG37</f>
        <v>6488.7937999999995</v>
      </c>
      <c r="BI38" s="199" t="s">
        <v>10</v>
      </c>
      <c r="BJ38" s="81">
        <v>9315.57</v>
      </c>
      <c r="BK38" s="21">
        <v>10146.8925</v>
      </c>
      <c r="BL38" s="92">
        <f t="shared" si="459"/>
        <v>-831.32250000000022</v>
      </c>
      <c r="BM38" s="254">
        <v>5000.6928799999996</v>
      </c>
      <c r="BN38" s="21">
        <v>3959.819612243256</v>
      </c>
      <c r="BO38" s="82">
        <f t="shared" si="460"/>
        <v>1040.8732677567436</v>
      </c>
      <c r="BP38" s="197"/>
      <c r="BQ38" s="254">
        <v>611.04700940860198</v>
      </c>
      <c r="BR38" s="21">
        <v>1651.7637108019351</v>
      </c>
      <c r="BS38" s="220">
        <f t="shared" si="461"/>
        <v>-1040.7167013933331</v>
      </c>
      <c r="BT38" s="5"/>
      <c r="BU38" s="15"/>
      <c r="BV38" s="214">
        <v>349.60566067737329</v>
      </c>
      <c r="BW38" s="107">
        <v>1208.7646526683636</v>
      </c>
      <c r="BX38" s="84">
        <f t="shared" si="462"/>
        <v>-859.15899199099033</v>
      </c>
      <c r="BY38" s="207"/>
      <c r="BZ38" s="83">
        <v>6947.1971999999987</v>
      </c>
      <c r="CA38" s="107">
        <v>15277.645896647065</v>
      </c>
      <c r="CB38" s="215">
        <f t="shared" si="463"/>
        <v>-8330.4486966470668</v>
      </c>
      <c r="CN38" s="47">
        <f t="shared" si="24"/>
        <v>1232.21</v>
      </c>
      <c r="CO38" s="47">
        <f t="shared" si="25"/>
        <v>635.61199999999997</v>
      </c>
      <c r="CQ38" s="47">
        <f t="shared" si="26"/>
        <v>1147.9169979328988</v>
      </c>
    </row>
    <row r="39" spans="1:95" ht="15" customHeight="1" x14ac:dyDescent="0.35">
      <c r="A39" s="46">
        <v>29</v>
      </c>
      <c r="B39" s="49">
        <v>643.74</v>
      </c>
      <c r="C39" s="47">
        <f t="shared" ref="C39" si="674">IF(ISBLANK(B39),"",D39/$A39)</f>
        <v>640.18793103448286</v>
      </c>
      <c r="D39" s="163">
        <f t="shared" ref="D39" si="675">B39+D38</f>
        <v>18565.450000000004</v>
      </c>
      <c r="E39" s="49">
        <v>309269.24096774193</v>
      </c>
      <c r="F39" s="50">
        <f t="shared" ref="F39" si="676">IF(ISBLANK(E39),"",G39/$A39)</f>
        <v>324055.92546903965</v>
      </c>
      <c r="G39" s="163">
        <f t="shared" ref="G39" si="677">E39+G38</f>
        <v>9397621.8386021499</v>
      </c>
      <c r="H39" s="173"/>
      <c r="I39" s="49">
        <v>39636.665591397847</v>
      </c>
      <c r="J39" s="50">
        <f t="shared" ref="J39" si="678">IF(ISBLANK(I39),"",K39/$A39)</f>
        <v>40742.740915832408</v>
      </c>
      <c r="K39" s="163">
        <f t="shared" ref="K39" si="679">I39+K38</f>
        <v>1181539.4865591398</v>
      </c>
      <c r="L39" s="50">
        <f t="shared" ref="L39" si="680">IF(ISBLANK(I39),"",I39*0.5)</f>
        <v>19818.332795698923</v>
      </c>
      <c r="M39" s="50">
        <f t="shared" ref="M39" si="681">IFERROR(J39*0.5,"")</f>
        <v>20371.370457916204</v>
      </c>
      <c r="N39" s="50">
        <f t="shared" ref="N39" si="682">K39*0.5</f>
        <v>590769.7432795699</v>
      </c>
      <c r="O39" s="49">
        <v>0</v>
      </c>
      <c r="P39" s="50">
        <f t="shared" ref="P39" si="683">IF(ISBLANK(O39),"",Q39/$A39)</f>
        <v>1548.6299221357062</v>
      </c>
      <c r="Q39" s="163">
        <f t="shared" ref="Q39" si="684">O39+Q38</f>
        <v>44910.26774193548</v>
      </c>
      <c r="R39" s="50">
        <f t="shared" ref="R39" si="685">IF(ISBLANK(O39),"",O39*0.5)</f>
        <v>0</v>
      </c>
      <c r="S39" s="50">
        <f t="shared" ref="S39" si="686">IFERROR(P39*0.5,"")</f>
        <v>774.31496106785312</v>
      </c>
      <c r="T39" s="50">
        <f t="shared" ref="T39" si="687">Q39*0.5</f>
        <v>22455.13387096774</v>
      </c>
      <c r="U39" s="173"/>
      <c r="V39" s="49">
        <v>160.19999999999999</v>
      </c>
      <c r="W39" s="47">
        <f t="shared" ref="W39" si="688">IF(ISBLANK(V39),"",X39/$A39)</f>
        <v>169.18620689655174</v>
      </c>
      <c r="X39" s="163">
        <f t="shared" ref="X39" si="689">V39+X38</f>
        <v>4906.4000000000005</v>
      </c>
      <c r="Y39" s="2"/>
      <c r="Z39" s="53"/>
      <c r="AA39" s="54"/>
      <c r="AB39" s="52"/>
      <c r="AC39" s="49">
        <v>321.31</v>
      </c>
      <c r="AD39" s="50">
        <f t="shared" ref="AD39" si="690">IF(ISBLANK(AC39),"",AE39/$A39)</f>
        <v>310.62172413793098</v>
      </c>
      <c r="AE39" s="163">
        <f t="shared" ref="AE39" si="691">AC39+AE38</f>
        <v>9008.0299999999988</v>
      </c>
      <c r="AF39" s="49">
        <v>167365</v>
      </c>
      <c r="AG39" s="50">
        <f t="shared" ref="AG39:AG40" si="692">IF(ISBLANK(AF39),"",AH39/$A39)</f>
        <v>166595.82344827589</v>
      </c>
      <c r="AH39" s="51">
        <f t="shared" ref="AH39" si="693">AF39+AH38</f>
        <v>4831278.8800000008</v>
      </c>
      <c r="AI39" s="50">
        <f t="shared" ref="AI39" si="694">IF(AF39*0.1907=0,"",AF39*0.1907)</f>
        <v>31916.505500000003</v>
      </c>
      <c r="AJ39" s="50">
        <f t="shared" ref="AJ39" si="695">IFERROR(AG39*0.1907,"")</f>
        <v>31769.823531586211</v>
      </c>
      <c r="AK39" s="50">
        <f t="shared" ref="AK39" si="696">AH39*0.1907</f>
        <v>921324.88241600024</v>
      </c>
      <c r="AL39" s="17"/>
      <c r="AM39" s="49">
        <v>118.1</v>
      </c>
      <c r="AN39" s="47">
        <f t="shared" ref="AN39" si="697">IF(ISBLANK(AM39),"",AO39/$A39)</f>
        <v>107.44620689655171</v>
      </c>
      <c r="AO39" s="163">
        <f t="shared" ref="AO39" si="698">AM39+AO38</f>
        <v>3115.9399999999996</v>
      </c>
      <c r="AP39" s="49">
        <v>151177.75903225807</v>
      </c>
      <c r="AQ39" s="50">
        <f t="shared" ref="AQ39" si="699">IF(ISBLANK(AP39),"",AR39/$A39)</f>
        <v>144231.63938079349</v>
      </c>
      <c r="AR39" s="51">
        <f t="shared" ref="AR39" si="700">AP39+AR38</f>
        <v>4182717.5420430116</v>
      </c>
      <c r="AS39" s="17"/>
      <c r="AT39" s="47">
        <f>borrador!G37/6.289</f>
        <v>774.1993957703927</v>
      </c>
      <c r="AU39" s="47">
        <f t="shared" ref="AU39" si="701">IF(ISBLANK(AT39),"",AV39/$A39)</f>
        <v>707.8418256287664</v>
      </c>
      <c r="AV39" s="51">
        <f t="shared" ref="AV39" si="702">AT39+AV38</f>
        <v>20527.412943234227</v>
      </c>
      <c r="AW39" s="2"/>
      <c r="AX39" s="51">
        <f>borrador!H37/6.289</f>
        <v>371.17506757831137</v>
      </c>
      <c r="AY39" s="51">
        <f t="shared" ref="AY39" si="703">IF(ISBLANK(AX39),"",AZ39/$A39)</f>
        <v>378.94972612278684</v>
      </c>
      <c r="AZ39" s="51">
        <f t="shared" ref="AZ39" si="704">AX39+AZ38</f>
        <v>10989.542057560819</v>
      </c>
      <c r="BA39" s="2"/>
      <c r="BB39" s="47">
        <f>borrador!E37/6.289</f>
        <v>10.550166958180951</v>
      </c>
      <c r="BC39" s="47">
        <f t="shared" ref="BC39" si="705">IF(ISBLANK(BB39),"",BD39/$A39)</f>
        <v>11.694584413946631</v>
      </c>
      <c r="BD39" s="48">
        <f t="shared" ref="BD39" si="706">BB39+BD38</f>
        <v>339.14294800445231</v>
      </c>
      <c r="BE39" s="49">
        <f>borrador!F37*0.283*100</f>
        <v>229.22999999999996</v>
      </c>
      <c r="BF39" s="50">
        <f t="shared" ref="BF39" si="707">IF(ISBLANK(BE39),"",BG39/A39)</f>
        <v>231.65599310344825</v>
      </c>
      <c r="BG39" s="237">
        <f t="shared" ref="BG39" si="708">BE39+BG38</f>
        <v>6718.023799999999</v>
      </c>
      <c r="BI39" s="199" t="s">
        <v>25</v>
      </c>
      <c r="BJ39" s="81"/>
      <c r="BK39" s="21">
        <v>10613.308855800002</v>
      </c>
      <c r="BL39" s="92">
        <f t="shared" si="459"/>
        <v>-10613.308855800002</v>
      </c>
      <c r="BM39" s="254"/>
      <c r="BN39" s="21">
        <v>4036.2712151595711</v>
      </c>
      <c r="BO39" s="82">
        <f t="shared" si="460"/>
        <v>-4036.2712151595711</v>
      </c>
      <c r="BP39" s="197"/>
      <c r="BQ39" s="254"/>
      <c r="BR39" s="21">
        <v>2795.5735691705136</v>
      </c>
      <c r="BS39" s="220">
        <f t="shared" si="461"/>
        <v>-2795.5735691705136</v>
      </c>
      <c r="BT39" s="5"/>
      <c r="BU39" s="15"/>
      <c r="BV39" s="214"/>
      <c r="BW39" s="107">
        <v>1215.1479933416113</v>
      </c>
      <c r="BX39" s="84">
        <f t="shared" si="462"/>
        <v>-1215.1479933416113</v>
      </c>
      <c r="BY39" s="207"/>
      <c r="BZ39" s="83"/>
      <c r="CA39" s="107">
        <v>15450.20609576125</v>
      </c>
      <c r="CB39" s="215">
        <f t="shared" si="463"/>
        <v>-15450.20609576125</v>
      </c>
      <c r="CN39" s="47">
        <f t="shared" si="24"/>
        <v>1243.3499999999999</v>
      </c>
      <c r="CO39" s="47">
        <f t="shared" si="25"/>
        <v>627.81200000000001</v>
      </c>
      <c r="CQ39" s="47">
        <f t="shared" si="26"/>
        <v>1145.374463348704</v>
      </c>
    </row>
    <row r="40" spans="1:95" ht="14.25" customHeight="1" x14ac:dyDescent="0.35">
      <c r="A40" s="46">
        <v>30</v>
      </c>
      <c r="B40" s="49">
        <v>613.55999999999995</v>
      </c>
      <c r="C40" s="47">
        <f t="shared" ref="C40" si="709">IF(ISBLANK(B40),"",D40/$A40)</f>
        <v>639.30033333333347</v>
      </c>
      <c r="D40" s="163">
        <f t="shared" ref="D40" si="710">B40+D39</f>
        <v>19179.010000000006</v>
      </c>
      <c r="E40" s="49">
        <v>303558.62086021504</v>
      </c>
      <c r="F40" s="50">
        <f t="shared" ref="F40" si="711">IF(ISBLANK(E40),"",G40/$A40)</f>
        <v>323372.68198207882</v>
      </c>
      <c r="G40" s="163">
        <f t="shared" ref="G40" si="712">E40+G39</f>
        <v>9701180.4594623651</v>
      </c>
      <c r="H40" s="173"/>
      <c r="I40" s="49">
        <v>40554.532258064515</v>
      </c>
      <c r="J40" s="50">
        <f t="shared" ref="J40" si="713">IF(ISBLANK(I40),"",K40/$A40)</f>
        <v>40736.467293906811</v>
      </c>
      <c r="K40" s="163">
        <f t="shared" ref="K40" si="714">I40+K39</f>
        <v>1222094.0188172043</v>
      </c>
      <c r="L40" s="50">
        <f t="shared" ref="L40" si="715">IF(ISBLANK(I40),"",I40*0.5)</f>
        <v>20277.266129032258</v>
      </c>
      <c r="M40" s="50">
        <f t="shared" ref="M40" si="716">IFERROR(J40*0.5,"")</f>
        <v>20368.233646953406</v>
      </c>
      <c r="N40" s="50">
        <f t="shared" ref="N40" si="717">K40*0.5</f>
        <v>611047.00940860214</v>
      </c>
      <c r="O40" s="49">
        <v>0</v>
      </c>
      <c r="P40" s="50">
        <f t="shared" ref="P40" si="718">IF(ISBLANK(O40),"",Q40/$A40)</f>
        <v>1497.0089247311828</v>
      </c>
      <c r="Q40" s="163">
        <f t="shared" ref="Q40" si="719">O40+Q39</f>
        <v>44910.26774193548</v>
      </c>
      <c r="R40" s="50">
        <f t="shared" ref="R40" si="720">IF(ISBLANK(O40),"",O40*0.5)</f>
        <v>0</v>
      </c>
      <c r="S40" s="50">
        <f t="shared" ref="S40" si="721">IFERROR(P40*0.5,"")</f>
        <v>748.50446236559139</v>
      </c>
      <c r="T40" s="50">
        <f t="shared" ref="T40" si="722">Q40*0.5</f>
        <v>22455.13387096774</v>
      </c>
      <c r="U40" s="173"/>
      <c r="V40" s="49">
        <v>160.6</v>
      </c>
      <c r="W40" s="47">
        <f t="shared" ref="W40" si="723">IF(ISBLANK(V40),"",X40/$A40)</f>
        <v>168.90000000000003</v>
      </c>
      <c r="X40" s="163">
        <f t="shared" ref="X40" si="724">V40+X39</f>
        <v>5067.0000000000009</v>
      </c>
      <c r="Y40" s="2"/>
      <c r="Z40" s="53"/>
      <c r="AA40" s="54"/>
      <c r="AB40" s="52"/>
      <c r="AC40" s="49">
        <v>307.54000000000002</v>
      </c>
      <c r="AD40" s="50">
        <f t="shared" ref="AD40" si="725">IF(ISBLANK(AC40),"",AE40/$A40)</f>
        <v>310.51900000000001</v>
      </c>
      <c r="AE40" s="163">
        <f t="shared" ref="AE40" si="726">AC40+AE39</f>
        <v>9315.57</v>
      </c>
      <c r="AF40" s="49">
        <v>169414</v>
      </c>
      <c r="AG40" s="50">
        <f t="shared" si="692"/>
        <v>166689.76266666671</v>
      </c>
      <c r="AH40" s="51">
        <f t="shared" ref="AH40" si="727">AF40+AH39</f>
        <v>5000692.8800000008</v>
      </c>
      <c r="AI40" s="50">
        <f t="shared" ref="AI40" si="728">IF(AF40*0.1907=0,"",AF40*0.1907)</f>
        <v>32307.249800000001</v>
      </c>
      <c r="AJ40" s="50">
        <f t="shared" ref="AJ40" si="729">IFERROR(AG40*0.1907,"")</f>
        <v>31787.737740533343</v>
      </c>
      <c r="AK40" s="50">
        <f t="shared" ref="AK40" si="730">AH40*0.1907</f>
        <v>953632.13221600023</v>
      </c>
      <c r="AL40" s="17"/>
      <c r="AM40" s="49">
        <v>101.22</v>
      </c>
      <c r="AN40" s="47">
        <f t="shared" ref="AN40" si="731">IF(ISBLANK(AM40),"",AO40/$A40)</f>
        <v>107.23866666666665</v>
      </c>
      <c r="AO40" s="163">
        <f t="shared" ref="AO40" si="732">AM40+AO39</f>
        <v>3217.1599999999994</v>
      </c>
      <c r="AP40" s="49">
        <v>153792.37913978496</v>
      </c>
      <c r="AQ40" s="50">
        <f t="shared" ref="AQ40" si="733">IF(ISBLANK(AP40),"",AR40/$A40)</f>
        <v>144550.3307060932</v>
      </c>
      <c r="AR40" s="51">
        <f t="shared" ref="AR40" si="734">AP40+AR39</f>
        <v>4336509.9211827964</v>
      </c>
      <c r="AS40" s="17"/>
      <c r="AT40" s="47">
        <f>borrador!G38/6.289</f>
        <v>774.98012402607742</v>
      </c>
      <c r="AU40" s="47">
        <f t="shared" ref="AU40" si="735">IF(ISBLANK(AT40),"",AV40/$A40)</f>
        <v>710.0797689086769</v>
      </c>
      <c r="AV40" s="51">
        <f t="shared" ref="AV40" si="736">AT40+AV39</f>
        <v>21302.393067260306</v>
      </c>
      <c r="AW40" s="2"/>
      <c r="AX40" s="51">
        <f>borrador!H38/6.289</f>
        <v>370.67896326920015</v>
      </c>
      <c r="AY40" s="51">
        <f t="shared" ref="AY40" si="737">IF(ISBLANK(AX40),"",AZ40/$A40)</f>
        <v>378.67403402766729</v>
      </c>
      <c r="AZ40" s="51">
        <f t="shared" ref="AZ40" si="738">AX40+AZ39</f>
        <v>11360.221020830018</v>
      </c>
      <c r="BA40" s="2"/>
      <c r="BB40" s="47">
        <f>borrador!E38/6.289</f>
        <v>10.462712672920974</v>
      </c>
      <c r="BC40" s="47">
        <f t="shared" ref="BC40" si="739">IF(ISBLANK(BB40),"",BD40/$A40)</f>
        <v>11.653522022579109</v>
      </c>
      <c r="BD40" s="48">
        <f t="shared" ref="BD40" si="740">BB40+BD39</f>
        <v>349.60566067737329</v>
      </c>
      <c r="BE40" s="49">
        <f>borrador!F38*0.283*100</f>
        <v>229.17339999999999</v>
      </c>
      <c r="BF40" s="50">
        <f t="shared" ref="BF40" si="741">IF(ISBLANK(BE40),"",BG40/A40)</f>
        <v>231.57323999999997</v>
      </c>
      <c r="BG40" s="237">
        <f t="shared" ref="BG40" si="742">BE40+BG39</f>
        <v>6947.1971999999987</v>
      </c>
      <c r="BI40" s="199" t="s">
        <v>11</v>
      </c>
      <c r="BJ40" s="81"/>
      <c r="BK40" s="21">
        <v>10390.6411785</v>
      </c>
      <c r="BL40" s="92">
        <f t="shared" si="459"/>
        <v>-10390.6411785</v>
      </c>
      <c r="BM40" s="254"/>
      <c r="BN40" s="21">
        <v>3859.831866966098</v>
      </c>
      <c r="BO40" s="82">
        <f t="shared" si="460"/>
        <v>-3859.831866966098</v>
      </c>
      <c r="BP40" s="197"/>
      <c r="BQ40" s="254"/>
      <c r="BR40" s="21">
        <v>2603.1652017662027</v>
      </c>
      <c r="BS40" s="220">
        <f t="shared" si="461"/>
        <v>-2603.1652017662027</v>
      </c>
      <c r="BT40" s="5"/>
      <c r="BU40" s="15"/>
      <c r="BV40" s="214"/>
      <c r="BW40" s="107">
        <v>1153.3893710620828</v>
      </c>
      <c r="BX40" s="84">
        <f t="shared" si="462"/>
        <v>-1153.3893710620828</v>
      </c>
      <c r="BY40" s="207"/>
      <c r="BZ40" s="83"/>
      <c r="CA40" s="107">
        <v>14780.364315283223</v>
      </c>
      <c r="CB40" s="215">
        <f t="shared" si="463"/>
        <v>-14780.364315283223</v>
      </c>
      <c r="CN40" s="47">
        <f t="shared" si="24"/>
        <v>1182.92</v>
      </c>
      <c r="CO40" s="47">
        <f t="shared" si="25"/>
        <v>626.76499999999999</v>
      </c>
      <c r="CQ40" s="47">
        <f t="shared" si="26"/>
        <v>1145.6590872952775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10864.012692849999</v>
      </c>
      <c r="BL41" s="92">
        <f t="shared" si="459"/>
        <v>-10864.012692849999</v>
      </c>
      <c r="BM41" s="254"/>
      <c r="BN41" s="21">
        <v>3936.0062326610432</v>
      </c>
      <c r="BO41" s="82">
        <f t="shared" si="460"/>
        <v>-3936.0062326610432</v>
      </c>
      <c r="BP41" s="197"/>
      <c r="BQ41" s="254"/>
      <c r="BR41" s="21">
        <v>2589.4017939279993</v>
      </c>
      <c r="BS41" s="220">
        <f t="shared" si="461"/>
        <v>-2589.4017939279993</v>
      </c>
      <c r="BT41" s="5"/>
      <c r="BU41" s="15"/>
      <c r="BV41" s="214"/>
      <c r="BW41" s="107">
        <v>1164.8762045276405</v>
      </c>
      <c r="BX41" s="84">
        <f t="shared" si="462"/>
        <v>-1164.8762045276405</v>
      </c>
      <c r="BY41" s="207"/>
      <c r="BZ41" s="83"/>
      <c r="CA41" s="107">
        <v>15031.252261225651</v>
      </c>
      <c r="CB41" s="215">
        <f t="shared" si="463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7"/>
      <c r="C42" s="370"/>
      <c r="D42" s="370"/>
      <c r="E42" s="370"/>
      <c r="F42" s="370"/>
      <c r="G42" s="370"/>
      <c r="H42" s="23"/>
      <c r="I42" s="368"/>
      <c r="J42" s="369"/>
      <c r="K42" s="369"/>
      <c r="L42" s="369"/>
      <c r="M42" s="369"/>
      <c r="N42" s="369"/>
      <c r="O42" s="368"/>
      <c r="P42" s="369"/>
      <c r="Q42" s="369"/>
      <c r="R42" s="369"/>
      <c r="S42" s="369"/>
      <c r="T42" s="369"/>
      <c r="U42" s="23"/>
      <c r="V42" s="402"/>
      <c r="W42" s="403"/>
      <c r="X42" s="403"/>
      <c r="Y42" s="23"/>
      <c r="Z42" s="23"/>
      <c r="AA42" s="23"/>
      <c r="AB42" s="23"/>
      <c r="AC42" s="397"/>
      <c r="AD42" s="404"/>
      <c r="AE42" s="404"/>
      <c r="AF42" s="404"/>
      <c r="AG42" s="404"/>
      <c r="AH42" s="404"/>
      <c r="AI42" s="404"/>
      <c r="AJ42" s="404"/>
      <c r="AK42" s="404"/>
      <c r="AL42" s="23"/>
      <c r="AM42" s="397"/>
      <c r="AN42" s="370"/>
      <c r="AO42" s="370"/>
      <c r="AP42" s="370"/>
      <c r="AQ42" s="370"/>
      <c r="AR42" s="370"/>
      <c r="AS42" s="23"/>
      <c r="AT42" s="402"/>
      <c r="AU42" s="403"/>
      <c r="AV42" s="403"/>
      <c r="AW42" s="23"/>
      <c r="AX42" s="402"/>
      <c r="AY42" s="403"/>
      <c r="AZ42" s="403"/>
      <c r="BA42" s="23"/>
      <c r="BB42" s="397"/>
      <c r="BC42" s="370"/>
      <c r="BD42" s="370"/>
      <c r="BE42" s="370"/>
      <c r="BF42" s="370"/>
      <c r="BG42" s="370"/>
      <c r="BI42" s="85"/>
      <c r="BJ42" s="86"/>
      <c r="BK42" s="93">
        <f>SUM(BK30:BK41)</f>
        <v>115871.45145022693</v>
      </c>
      <c r="BL42" s="86"/>
      <c r="BM42" s="86"/>
      <c r="BN42" s="93">
        <f>SUM(BN30:BN41)</f>
        <v>49655.301212727943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70"/>
      <c r="C43" s="370"/>
      <c r="D43" s="370"/>
      <c r="E43" s="370"/>
      <c r="F43" s="370"/>
      <c r="G43" s="370"/>
      <c r="H43" s="23"/>
      <c r="I43" s="370"/>
      <c r="J43" s="370"/>
      <c r="K43" s="370"/>
      <c r="L43" s="370"/>
      <c r="M43" s="370"/>
      <c r="N43" s="370"/>
      <c r="O43" s="370"/>
      <c r="P43" s="370"/>
      <c r="Q43" s="370"/>
      <c r="R43" s="370"/>
      <c r="S43" s="370"/>
      <c r="T43" s="370"/>
      <c r="U43" s="23"/>
      <c r="V43" s="403"/>
      <c r="W43" s="403"/>
      <c r="X43" s="403"/>
      <c r="Y43" s="23"/>
      <c r="Z43" s="23"/>
      <c r="AA43" s="23"/>
      <c r="AB43" s="23"/>
      <c r="AC43" s="404"/>
      <c r="AD43" s="404"/>
      <c r="AE43" s="404"/>
      <c r="AF43" s="404"/>
      <c r="AG43" s="404"/>
      <c r="AH43" s="404"/>
      <c r="AI43" s="404"/>
      <c r="AJ43" s="404"/>
      <c r="AK43" s="404"/>
      <c r="AL43" s="23"/>
      <c r="AM43" s="370"/>
      <c r="AN43" s="370"/>
      <c r="AO43" s="370"/>
      <c r="AP43" s="370"/>
      <c r="AQ43" s="370"/>
      <c r="AR43" s="370"/>
      <c r="AS43" s="23"/>
      <c r="AT43" s="403"/>
      <c r="AU43" s="403"/>
      <c r="AV43" s="403"/>
      <c r="AW43" s="23"/>
      <c r="AX43" s="403"/>
      <c r="AY43" s="403"/>
      <c r="AZ43" s="403"/>
      <c r="BA43" s="23"/>
      <c r="BB43" s="370"/>
      <c r="BC43" s="370"/>
      <c r="BD43" s="370"/>
      <c r="BE43" s="370"/>
      <c r="BF43" s="370"/>
      <c r="BG43" s="370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70"/>
      <c r="C44" s="370"/>
      <c r="D44" s="370"/>
      <c r="E44" s="370"/>
      <c r="F44" s="370"/>
      <c r="G44" s="370"/>
      <c r="H44" s="23"/>
      <c r="I44" s="370"/>
      <c r="J44" s="370"/>
      <c r="K44" s="370"/>
      <c r="L44" s="370"/>
      <c r="M44" s="370"/>
      <c r="N44" s="370"/>
      <c r="O44" s="370"/>
      <c r="P44" s="370"/>
      <c r="Q44" s="370"/>
      <c r="R44" s="370"/>
      <c r="S44" s="370"/>
      <c r="T44" s="370"/>
      <c r="U44" s="23"/>
      <c r="V44" s="403"/>
      <c r="W44" s="403"/>
      <c r="X44" s="403"/>
      <c r="Y44" s="23"/>
      <c r="Z44" s="23"/>
      <c r="AA44" s="23"/>
      <c r="AB44" s="23"/>
      <c r="AC44" s="404"/>
      <c r="AD44" s="404"/>
      <c r="AE44" s="404"/>
      <c r="AF44" s="404"/>
      <c r="AG44" s="404"/>
      <c r="AH44" s="404"/>
      <c r="AI44" s="404"/>
      <c r="AJ44" s="404"/>
      <c r="AK44" s="404"/>
      <c r="AL44" s="23"/>
      <c r="AM44" s="370"/>
      <c r="AN44" s="370"/>
      <c r="AO44" s="370"/>
      <c r="AP44" s="370"/>
      <c r="AQ44" s="370"/>
      <c r="AR44" s="370"/>
      <c r="AS44" s="23"/>
      <c r="AT44" s="403"/>
      <c r="AU44" s="403"/>
      <c r="AV44" s="403"/>
      <c r="AW44" s="23"/>
      <c r="AX44" s="403"/>
      <c r="AY44" s="403"/>
      <c r="AZ44" s="403"/>
      <c r="BA44" s="23"/>
      <c r="BB44" s="370"/>
      <c r="BC44" s="370"/>
      <c r="BD44" s="370"/>
      <c r="BE44" s="370"/>
      <c r="BF44" s="370"/>
      <c r="BG44" s="370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70"/>
      <c r="J45" s="370"/>
      <c r="K45" s="370"/>
      <c r="L45" s="370"/>
      <c r="M45" s="370"/>
      <c r="N45" s="370"/>
      <c r="O45" s="370"/>
      <c r="P45" s="370"/>
      <c r="Q45" s="370"/>
      <c r="R45" s="370"/>
      <c r="S45" s="370"/>
      <c r="T45" s="370"/>
      <c r="U45" s="23"/>
      <c r="V45" s="403"/>
      <c r="W45" s="403"/>
      <c r="X45" s="403"/>
      <c r="Y45" s="23"/>
      <c r="Z45" s="23"/>
      <c r="AA45" s="23"/>
      <c r="AB45" s="23"/>
      <c r="AC45" s="405"/>
      <c r="AD45" s="406"/>
      <c r="AE45" s="406"/>
      <c r="AF45" s="406"/>
      <c r="AG45" s="406"/>
      <c r="AH45" s="406"/>
      <c r="AI45" s="406"/>
      <c r="AJ45" s="406"/>
      <c r="AK45" s="406"/>
      <c r="AL45" s="23"/>
      <c r="AM45" s="23"/>
      <c r="AN45" s="23"/>
      <c r="AO45" s="23"/>
      <c r="AP45" s="23"/>
      <c r="AQ45" s="23"/>
      <c r="AR45" s="23"/>
      <c r="AS45" s="23"/>
      <c r="AT45" s="403"/>
      <c r="AU45" s="403"/>
      <c r="AV45" s="403"/>
      <c r="AW45" s="23"/>
      <c r="AX45" s="403"/>
      <c r="AY45" s="403"/>
      <c r="AZ45" s="403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6"/>
      <c r="AD46" s="406"/>
      <c r="AE46" s="406"/>
      <c r="AF46" s="406"/>
      <c r="AG46" s="406"/>
      <c r="AH46" s="406"/>
      <c r="AI46" s="406"/>
      <c r="AJ46" s="406"/>
      <c r="AK46" s="406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6"/>
      <c r="AD47" s="406"/>
      <c r="AE47" s="406"/>
      <c r="AF47" s="406"/>
      <c r="AG47" s="406"/>
      <c r="AH47" s="406"/>
      <c r="AI47" s="406"/>
      <c r="AJ47" s="406"/>
      <c r="AK47" s="406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5" t="s">
        <v>118</v>
      </c>
      <c r="BJ47" s="306"/>
      <c r="BK47" s="306"/>
      <c r="BL47" s="306"/>
      <c r="BM47" s="306"/>
      <c r="BN47" s="306"/>
      <c r="BO47" s="306"/>
      <c r="BP47" s="306"/>
      <c r="BQ47" s="306"/>
      <c r="BR47" s="306"/>
      <c r="BS47" s="306"/>
      <c r="BT47" s="307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0"/>
      <c r="BK49" s="351"/>
      <c r="BL49" s="351"/>
      <c r="BM49" s="351"/>
      <c r="BN49" s="351"/>
      <c r="BO49" s="352"/>
      <c r="BP49" s="60"/>
      <c r="BQ49" s="356"/>
      <c r="BR49" s="356"/>
      <c r="BS49" s="356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3" t="s">
        <v>52</v>
      </c>
      <c r="BK50" s="354"/>
      <c r="BL50" s="354"/>
      <c r="BM50" s="354"/>
      <c r="BN50" s="354"/>
      <c r="BO50" s="355"/>
      <c r="BP50" s="60"/>
      <c r="BQ50" s="357"/>
      <c r="BR50" s="357"/>
      <c r="BS50" s="357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4118.7540861799371</v>
      </c>
      <c r="BL54" s="92">
        <f t="shared" ref="BL54:BL65" si="743">BJ54-BK54</f>
        <v>-99.69408617993804</v>
      </c>
      <c r="BM54" s="253">
        <v>3323.3180000000002</v>
      </c>
      <c r="BN54" s="21">
        <v>3388.7469409552659</v>
      </c>
      <c r="BO54" s="220">
        <f t="shared" ref="BO54:BO65" si="744">BM54-BN54</f>
        <v>-65.428940955265716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3642.3617467078689</v>
      </c>
      <c r="BL55" s="92">
        <f t="shared" si="743"/>
        <v>-74.221746707868533</v>
      </c>
      <c r="BM55" s="253">
        <v>2996.2914576344101</v>
      </c>
      <c r="BN55" s="21">
        <v>3117.7641288547811</v>
      </c>
      <c r="BO55" s="220">
        <f t="shared" si="744"/>
        <v>-121.47267122037101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3939.5674875513178</v>
      </c>
      <c r="BL56" s="92">
        <f t="shared" si="743"/>
        <v>18.432512448682246</v>
      </c>
      <c r="BM56" s="253">
        <v>3369.9969999999998</v>
      </c>
      <c r="BN56" s="21">
        <v>3501.0160308794229</v>
      </c>
      <c r="BO56" s="220">
        <f t="shared" si="744"/>
        <v>-131.0190308794231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3766.473485224024</v>
      </c>
      <c r="BL57" s="92">
        <f t="shared" si="743"/>
        <v>-79.483485224024207</v>
      </c>
      <c r="BM57" s="254">
        <v>3411.3465376344102</v>
      </c>
      <c r="BN57" s="21">
        <v>3294.3050677153319</v>
      </c>
      <c r="BO57" s="220">
        <f t="shared" si="744"/>
        <v>117.04146991907828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3894.0967169469891</v>
      </c>
      <c r="BL58" s="92">
        <f t="shared" si="743"/>
        <v>175.34328305301051</v>
      </c>
      <c r="BM58" s="254">
        <v>4970.3708010752698</v>
      </c>
      <c r="BN58" s="21">
        <v>3312.054112539744</v>
      </c>
      <c r="BO58" s="220">
        <f t="shared" si="744"/>
        <v>1658.3166885355258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3726.1142261563446</v>
      </c>
      <c r="BL59" s="92">
        <f t="shared" si="743"/>
        <v>-85.394226156343848</v>
      </c>
      <c r="BM59" s="270">
        <v>4421.1381332258097</v>
      </c>
      <c r="BN59" s="21">
        <v>3117.2717952511689</v>
      </c>
      <c r="BO59" s="220">
        <f t="shared" si="744"/>
        <v>1303.8663379746408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3765.6358256920125</v>
      </c>
      <c r="BL60" s="92">
        <f t="shared" si="743"/>
        <v>65.144174307987669</v>
      </c>
      <c r="BM60" s="254">
        <v>4697.0290000000005</v>
      </c>
      <c r="BN60" s="21">
        <v>3134.7603421422405</v>
      </c>
      <c r="BO60" s="220">
        <f t="shared" si="744"/>
        <v>1562.26865785776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3680.5665135097565</v>
      </c>
      <c r="BL61" s="92">
        <f t="shared" si="743"/>
        <v>-177.95651350975731</v>
      </c>
      <c r="BM61" s="254">
        <v>4532.442</v>
      </c>
      <c r="BN61" s="21">
        <v>3050.0730730978589</v>
      </c>
      <c r="BO61" s="220">
        <f t="shared" si="744"/>
        <v>1482.3689269021411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>
        <v>3217.1599999999994</v>
      </c>
      <c r="BK62" s="21">
        <v>4368.0313617794427</v>
      </c>
      <c r="BL62" s="92">
        <f t="shared" si="743"/>
        <v>-1150.8713617794433</v>
      </c>
      <c r="BM62" s="254">
        <v>4336.5099211828001</v>
      </c>
      <c r="BN62" s="21">
        <v>2870.310444033606</v>
      </c>
      <c r="BO62" s="220">
        <f t="shared" si="744"/>
        <v>1466.1994771491941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5888.3554945873857</v>
      </c>
      <c r="BL63" s="92">
        <f t="shared" si="743"/>
        <v>-5888.3554945873857</v>
      </c>
      <c r="BM63" s="254"/>
      <c r="BN63" s="21">
        <v>2887.2224227667548</v>
      </c>
      <c r="BO63" s="220">
        <f t="shared" si="744"/>
        <v>-2887.2224227667548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6036.2766852884833</v>
      </c>
      <c r="BL64" s="92">
        <f t="shared" si="743"/>
        <v>-6036.2766852884833</v>
      </c>
      <c r="BM64" s="254"/>
      <c r="BN64" s="21">
        <v>2719.5632108768796</v>
      </c>
      <c r="BO64" s="220">
        <f t="shared" si="744"/>
        <v>-2719.5632108768796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5948.8413541025557</v>
      </c>
      <c r="BL65" s="92">
        <f t="shared" si="743"/>
        <v>-5948.8413541025557</v>
      </c>
      <c r="BM65" s="254"/>
      <c r="BN65" s="21">
        <v>2736.437698293495</v>
      </c>
      <c r="BO65" s="220">
        <f t="shared" si="744"/>
        <v>-2736.437698293495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52775.074983726117</v>
      </c>
      <c r="BL66" s="86"/>
      <c r="BM66" s="86"/>
      <c r="BN66" s="91">
        <f>SUM(BN54:BN65)</f>
        <v>37129.525267406541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6" t="s">
        <v>88</v>
      </c>
      <c r="H1" s="427"/>
      <c r="I1" s="427"/>
      <c r="J1" s="427"/>
      <c r="K1" s="427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8" t="s">
        <v>89</v>
      </c>
      <c r="T1" s="429"/>
      <c r="U1" s="429"/>
      <c r="V1" s="429"/>
      <c r="W1" s="429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628.16999999999996</v>
      </c>
      <c r="C10" s="126" t="s">
        <v>65</v>
      </c>
      <c r="D10" s="126">
        <f>Prodiarias!V18</f>
        <v>173.7</v>
      </c>
      <c r="E10" s="126">
        <f>Prodiarias!AC18</f>
        <v>317.85000000000002</v>
      </c>
      <c r="F10" s="126">
        <f>Prodiarias!AM18</f>
        <v>90.85</v>
      </c>
      <c r="G10" s="126">
        <f>Prodiarias!AT18</f>
        <v>699.50230561297508</v>
      </c>
      <c r="H10" s="126">
        <f>Prodiarias!AX18</f>
        <v>381.51216409604069</v>
      </c>
      <c r="I10" s="126">
        <f>Prodiarias!BB18</f>
        <v>11.499443472730164</v>
      </c>
      <c r="J10" s="126">
        <f t="shared" si="11"/>
        <v>2303.0839131817456</v>
      </c>
      <c r="K10" s="242">
        <f t="shared" si="12"/>
        <v>14463.366974781364</v>
      </c>
      <c r="N10" s="125">
        <v>8</v>
      </c>
      <c r="O10" s="126">
        <f t="shared" si="9"/>
        <v>502.536</v>
      </c>
      <c r="P10" s="126" t="s">
        <v>65</v>
      </c>
      <c r="Q10" s="126">
        <f t="shared" si="0"/>
        <v>173.7</v>
      </c>
      <c r="R10" s="126">
        <f t="shared" si="1"/>
        <v>254.28000000000003</v>
      </c>
      <c r="S10" s="126">
        <f t="shared" si="2"/>
        <v>72.679999999999993</v>
      </c>
      <c r="T10" s="126">
        <f t="shared" si="3"/>
        <v>699.50230561297508</v>
      </c>
      <c r="U10" s="126">
        <f t="shared" si="4"/>
        <v>381.51216409604069</v>
      </c>
      <c r="V10" s="127">
        <f t="shared" si="5"/>
        <v>4.0248052154555571</v>
      </c>
      <c r="W10" s="128">
        <f t="shared" si="6"/>
        <v>2088.2352749244715</v>
      </c>
      <c r="X10" s="138">
        <f t="shared" si="10"/>
        <v>13114.117526525681</v>
      </c>
    </row>
    <row r="11" spans="1:24" ht="14.15" customHeight="1" x14ac:dyDescent="0.2">
      <c r="A11" s="135">
        <v>9</v>
      </c>
      <c r="B11" s="126">
        <f>Prodiarias!B19</f>
        <v>587.64</v>
      </c>
      <c r="C11" s="126" t="s">
        <v>65</v>
      </c>
      <c r="D11" s="126">
        <f>Prodiarias!V19</f>
        <v>173.5</v>
      </c>
      <c r="E11" s="126">
        <f>Prodiarias!AC19</f>
        <v>320.27</v>
      </c>
      <c r="F11" s="126">
        <f>Prodiarias!AM19</f>
        <v>83.09</v>
      </c>
      <c r="G11" s="126">
        <f>Prodiarias!AT19</f>
        <v>618.38130068373357</v>
      </c>
      <c r="H11" s="126">
        <f>Prodiarias!AX19</f>
        <v>381.36746700588333</v>
      </c>
      <c r="I11" s="126">
        <f>Prodiarias!BB19</f>
        <v>11.357926538400383</v>
      </c>
      <c r="J11" s="126">
        <f t="shared" si="11"/>
        <v>2175.6066942280172</v>
      </c>
      <c r="K11" s="242">
        <f t="shared" si="12"/>
        <v>13662.810039751948</v>
      </c>
      <c r="N11" s="125">
        <v>9</v>
      </c>
      <c r="O11" s="126">
        <f t="shared" si="9"/>
        <v>470.11200000000002</v>
      </c>
      <c r="P11" s="126" t="s">
        <v>65</v>
      </c>
      <c r="Q11" s="126">
        <f t="shared" si="0"/>
        <v>173.5</v>
      </c>
      <c r="R11" s="126">
        <f t="shared" si="1"/>
        <v>256.21600000000001</v>
      </c>
      <c r="S11" s="126">
        <f t="shared" si="2"/>
        <v>66.472000000000008</v>
      </c>
      <c r="T11" s="126">
        <f t="shared" si="3"/>
        <v>618.38130068373357</v>
      </c>
      <c r="U11" s="126">
        <f t="shared" si="4"/>
        <v>381.36746700588333</v>
      </c>
      <c r="V11" s="127">
        <f t="shared" si="5"/>
        <v>3.9752742884401338</v>
      </c>
      <c r="W11" s="128">
        <f t="shared" si="6"/>
        <v>1970.0240419780573</v>
      </c>
      <c r="X11" s="138">
        <f t="shared" si="10"/>
        <v>12371.7509836222</v>
      </c>
    </row>
    <row r="12" spans="1:24" ht="14.15" customHeight="1" x14ac:dyDescent="0.2">
      <c r="A12" s="135">
        <v>10</v>
      </c>
      <c r="B12" s="126">
        <f>Prodiarias!B20</f>
        <v>633.02</v>
      </c>
      <c r="C12" s="126" t="s">
        <v>65</v>
      </c>
      <c r="D12" s="126">
        <f>Prodiarias!V20</f>
        <v>173.3</v>
      </c>
      <c r="E12" s="126">
        <f>Prodiarias!AC20</f>
        <v>318.08999999999997</v>
      </c>
      <c r="F12" s="126">
        <f>Prodiarias!AM20</f>
        <v>112.06</v>
      </c>
      <c r="G12" s="126">
        <f>Prodiarias!AT20</f>
        <v>681.53919542057565</v>
      </c>
      <c r="H12" s="126">
        <f>Prodiarias!AX20</f>
        <v>381.03355064398158</v>
      </c>
      <c r="I12" s="126">
        <f>Prodiarias!BB20</f>
        <v>11.111464461758626</v>
      </c>
      <c r="J12" s="126">
        <f t="shared" si="11"/>
        <v>2310.1542105263156</v>
      </c>
      <c r="K12" s="242">
        <f t="shared" si="12"/>
        <v>14507.768442105264</v>
      </c>
      <c r="N12" s="125">
        <v>10</v>
      </c>
      <c r="O12" s="126">
        <f t="shared" si="9"/>
        <v>506.416</v>
      </c>
      <c r="P12" s="126" t="s">
        <v>65</v>
      </c>
      <c r="Q12" s="126">
        <f t="shared" si="0"/>
        <v>173.3</v>
      </c>
      <c r="R12" s="126">
        <f t="shared" si="1"/>
        <v>254.47199999999998</v>
      </c>
      <c r="S12" s="126">
        <f t="shared" si="2"/>
        <v>89.64800000000001</v>
      </c>
      <c r="T12" s="126">
        <f t="shared" si="3"/>
        <v>681.53919542057565</v>
      </c>
      <c r="U12" s="126">
        <f t="shared" si="4"/>
        <v>381.03355064398158</v>
      </c>
      <c r="V12" s="127">
        <f t="shared" si="5"/>
        <v>3.8890125616155187</v>
      </c>
      <c r="W12" s="128">
        <f t="shared" si="6"/>
        <v>2090.2977586261727</v>
      </c>
      <c r="X12" s="138">
        <f t="shared" si="10"/>
        <v>13127.069924172365</v>
      </c>
    </row>
    <row r="13" spans="1:24" ht="14.15" customHeight="1" x14ac:dyDescent="0.2">
      <c r="A13" s="135">
        <v>11</v>
      </c>
      <c r="B13" s="126">
        <f>Prodiarias!B21</f>
        <v>637.01</v>
      </c>
      <c r="C13" s="126" t="s">
        <v>65</v>
      </c>
      <c r="D13" s="126">
        <f>Prodiarias!V21</f>
        <v>173.2</v>
      </c>
      <c r="E13" s="126">
        <f>Prodiarias!AC21</f>
        <v>316.63</v>
      </c>
      <c r="F13" s="126">
        <f>Prodiarias!AM21</f>
        <v>100.78</v>
      </c>
      <c r="G13" s="126">
        <f>Prodiarias!AT21</f>
        <v>699.22404197805702</v>
      </c>
      <c r="H13" s="126">
        <f>Prodiarias!AX21</f>
        <v>380.56288758149151</v>
      </c>
      <c r="I13" s="126">
        <f>Prodiarias!BB21</f>
        <v>11.610748926697408</v>
      </c>
      <c r="J13" s="126">
        <f t="shared" si="11"/>
        <v>2319.017678486246</v>
      </c>
      <c r="K13" s="242">
        <f t="shared" si="12"/>
        <v>14563.431020893626</v>
      </c>
      <c r="N13" s="125">
        <v>11</v>
      </c>
      <c r="O13" s="126">
        <f t="shared" si="9"/>
        <v>509.608</v>
      </c>
      <c r="P13" s="126" t="s">
        <v>65</v>
      </c>
      <c r="Q13" s="126">
        <f t="shared" si="0"/>
        <v>173.2</v>
      </c>
      <c r="R13" s="126">
        <f t="shared" si="1"/>
        <v>253.304</v>
      </c>
      <c r="S13" s="126">
        <f t="shared" si="2"/>
        <v>80.624000000000009</v>
      </c>
      <c r="T13" s="126">
        <f t="shared" si="3"/>
        <v>699.22404197805702</v>
      </c>
      <c r="U13" s="126">
        <f t="shared" si="4"/>
        <v>380.56288758149151</v>
      </c>
      <c r="V13" s="127">
        <f t="shared" si="5"/>
        <v>4.0637621243440929</v>
      </c>
      <c r="W13" s="128">
        <f t="shared" si="6"/>
        <v>2100.5866916838927</v>
      </c>
      <c r="X13" s="138">
        <f t="shared" si="10"/>
        <v>13191.684423774846</v>
      </c>
    </row>
    <row r="14" spans="1:24" ht="14.15" customHeight="1" x14ac:dyDescent="0.2">
      <c r="A14" s="135">
        <v>12</v>
      </c>
      <c r="B14" s="126">
        <f>Prodiarias!B22</f>
        <v>659.75</v>
      </c>
      <c r="C14" s="126" t="s">
        <v>65</v>
      </c>
      <c r="D14" s="126">
        <f>Prodiarias!V22</f>
        <v>172.9</v>
      </c>
      <c r="E14" s="126">
        <f>Prodiarias!AC22</f>
        <v>316.10000000000002</v>
      </c>
      <c r="F14" s="126">
        <f>Prodiarias!AM22</f>
        <v>103.32</v>
      </c>
      <c r="G14" s="126">
        <f>Prodiarias!AT22</f>
        <v>699.9411671171888</v>
      </c>
      <c r="H14" s="126">
        <f>Prodiarias!AX22</f>
        <v>380.37366830974719</v>
      </c>
      <c r="I14" s="126">
        <f>Prodiarias!BB22</f>
        <v>11.97487676896168</v>
      </c>
      <c r="J14" s="126">
        <f t="shared" si="11"/>
        <v>2344.3597121958974</v>
      </c>
      <c r="K14" s="242">
        <f t="shared" si="12"/>
        <v>14722.578992590235</v>
      </c>
      <c r="N14" s="125">
        <v>12</v>
      </c>
      <c r="O14" s="126">
        <f t="shared" si="9"/>
        <v>527.80000000000007</v>
      </c>
      <c r="P14" s="126" t="s">
        <v>65</v>
      </c>
      <c r="Q14" s="126">
        <f t="shared" si="0"/>
        <v>172.9</v>
      </c>
      <c r="R14" s="126">
        <f t="shared" si="1"/>
        <v>252.88000000000002</v>
      </c>
      <c r="S14" s="126">
        <f t="shared" si="2"/>
        <v>82.656000000000006</v>
      </c>
      <c r="T14" s="126">
        <f t="shared" si="3"/>
        <v>699.9411671171888</v>
      </c>
      <c r="U14" s="126">
        <f t="shared" si="4"/>
        <v>380.37366830974719</v>
      </c>
      <c r="V14" s="127">
        <f t="shared" si="5"/>
        <v>4.1912068691365878</v>
      </c>
      <c r="W14" s="128">
        <f t="shared" si="6"/>
        <v>2120.7420422960727</v>
      </c>
      <c r="X14" s="138">
        <f t="shared" si="10"/>
        <v>13318.260025619336</v>
      </c>
    </row>
    <row r="15" spans="1:24" ht="14.15" customHeight="1" x14ac:dyDescent="0.2">
      <c r="A15" s="135">
        <v>13</v>
      </c>
      <c r="B15" s="126">
        <f>Prodiarias!B23</f>
        <v>636.96</v>
      </c>
      <c r="C15" s="126" t="s">
        <v>65</v>
      </c>
      <c r="D15" s="126">
        <f>Prodiarias!V23</f>
        <v>171.9</v>
      </c>
      <c r="E15" s="126">
        <f>Prodiarias!AC23</f>
        <v>314.13</v>
      </c>
      <c r="F15" s="126">
        <f>Prodiarias!AM23</f>
        <v>98.36</v>
      </c>
      <c r="G15" s="126">
        <f>Prodiarias!AT23</f>
        <v>700.86818254094453</v>
      </c>
      <c r="H15" s="126">
        <f>Prodiarias!AX23</f>
        <v>380.39910955636827</v>
      </c>
      <c r="I15" s="126">
        <f>Prodiarias!BB23</f>
        <v>11.314994434727302</v>
      </c>
      <c r="J15" s="126">
        <f t="shared" si="11"/>
        <v>2313.9322865320401</v>
      </c>
      <c r="K15" s="242">
        <f t="shared" si="12"/>
        <v>14531.494759421212</v>
      </c>
      <c r="N15" s="125">
        <v>13</v>
      </c>
      <c r="O15" s="126">
        <f t="shared" si="9"/>
        <v>509.56800000000004</v>
      </c>
      <c r="P15" s="126" t="s">
        <v>65</v>
      </c>
      <c r="Q15" s="126">
        <f t="shared" si="0"/>
        <v>171.9</v>
      </c>
      <c r="R15" s="126">
        <f t="shared" si="1"/>
        <v>251.304</v>
      </c>
      <c r="S15" s="126">
        <f t="shared" si="2"/>
        <v>78.688000000000002</v>
      </c>
      <c r="T15" s="126">
        <f t="shared" si="3"/>
        <v>700.86818254094453</v>
      </c>
      <c r="U15" s="126">
        <f t="shared" si="4"/>
        <v>380.39910955636827</v>
      </c>
      <c r="V15" s="127">
        <f t="shared" si="5"/>
        <v>3.9602480521545553</v>
      </c>
      <c r="W15" s="128">
        <f t="shared" si="6"/>
        <v>2096.6875401494672</v>
      </c>
      <c r="X15" s="138">
        <f t="shared" si="10"/>
        <v>13167.197752138654</v>
      </c>
    </row>
    <row r="16" spans="1:24" ht="14.15" customHeight="1" x14ac:dyDescent="0.2">
      <c r="A16" s="135">
        <v>14</v>
      </c>
      <c r="B16" s="126">
        <f>Prodiarias!B24</f>
        <v>637.29999999999995</v>
      </c>
      <c r="C16" s="126" t="s">
        <v>65</v>
      </c>
      <c r="D16" s="126">
        <f>Prodiarias!V24</f>
        <v>172.6</v>
      </c>
      <c r="E16" s="126">
        <f>Prodiarias!AC24</f>
        <v>316.19</v>
      </c>
      <c r="F16" s="126">
        <f>Prodiarias!AM24</f>
        <v>101.04</v>
      </c>
      <c r="G16" s="126">
        <f>Prodiarias!AT24</f>
        <v>702.36126570201941</v>
      </c>
      <c r="H16" s="126">
        <f>Prodiarias!AX24</f>
        <v>380.23215137541746</v>
      </c>
      <c r="I16" s="126">
        <f>Prodiarias!BB24</f>
        <v>12.156145651136907</v>
      </c>
      <c r="J16" s="126">
        <f t="shared" si="11"/>
        <v>2321.8795627285735</v>
      </c>
      <c r="K16" s="242">
        <f t="shared" si="12"/>
        <v>14581.403653935442</v>
      </c>
      <c r="N16" s="125">
        <v>14</v>
      </c>
      <c r="O16" s="126">
        <f t="shared" si="9"/>
        <v>509.84</v>
      </c>
      <c r="P16" s="126" t="s">
        <v>65</v>
      </c>
      <c r="Q16" s="126">
        <f t="shared" si="0"/>
        <v>172.6</v>
      </c>
      <c r="R16" s="126">
        <f t="shared" si="1"/>
        <v>252.952</v>
      </c>
      <c r="S16" s="126">
        <f t="shared" si="2"/>
        <v>80.832000000000008</v>
      </c>
      <c r="T16" s="126">
        <f t="shared" si="3"/>
        <v>702.36126570201941</v>
      </c>
      <c r="U16" s="126">
        <f t="shared" si="4"/>
        <v>380.23215137541746</v>
      </c>
      <c r="V16" s="127">
        <f t="shared" si="5"/>
        <v>4.2546509778979171</v>
      </c>
      <c r="W16" s="128">
        <f t="shared" si="6"/>
        <v>2103.072068055335</v>
      </c>
      <c r="X16" s="138">
        <f t="shared" si="10"/>
        <v>13207.292587387505</v>
      </c>
    </row>
    <row r="17" spans="1:24" ht="14.15" customHeight="1" x14ac:dyDescent="0.2">
      <c r="A17" s="135">
        <v>15</v>
      </c>
      <c r="B17" s="126">
        <f>Prodiarias!B25</f>
        <v>640.85</v>
      </c>
      <c r="C17" s="126" t="s">
        <v>65</v>
      </c>
      <c r="D17" s="126">
        <f>Prodiarias!V25</f>
        <v>172.3</v>
      </c>
      <c r="E17" s="126">
        <f>Prodiarias!AC25</f>
        <v>310.55</v>
      </c>
      <c r="F17" s="126">
        <f>Prodiarias!AM25</f>
        <v>175.59</v>
      </c>
      <c r="G17" s="126">
        <f>Prodiarias!AT25</f>
        <v>696.20289394180315</v>
      </c>
      <c r="H17" s="126">
        <f>Prodiarias!AX25</f>
        <v>380.08268405151858</v>
      </c>
      <c r="I17" s="126">
        <f>Prodiarias!BB25</f>
        <v>12.547304817936078</v>
      </c>
      <c r="J17" s="126">
        <f t="shared" si="11"/>
        <v>2388.122882811258</v>
      </c>
      <c r="K17" s="242">
        <f t="shared" si="12"/>
        <v>14997.411704054701</v>
      </c>
      <c r="N17" s="125">
        <v>15</v>
      </c>
      <c r="O17" s="126">
        <f t="shared" si="9"/>
        <v>512.68000000000006</v>
      </c>
      <c r="P17" s="126" t="s">
        <v>65</v>
      </c>
      <c r="Q17" s="126">
        <f t="shared" si="0"/>
        <v>172.3</v>
      </c>
      <c r="R17" s="126">
        <f t="shared" si="1"/>
        <v>248.44000000000003</v>
      </c>
      <c r="S17" s="126">
        <f t="shared" si="2"/>
        <v>140.47200000000001</v>
      </c>
      <c r="T17" s="126">
        <f t="shared" si="3"/>
        <v>696.20289394180315</v>
      </c>
      <c r="U17" s="126">
        <f t="shared" si="4"/>
        <v>380.08268405151858</v>
      </c>
      <c r="V17" s="127">
        <f t="shared" si="5"/>
        <v>4.3915566862776272</v>
      </c>
      <c r="W17" s="128">
        <f t="shared" si="6"/>
        <v>2154.5691346795993</v>
      </c>
      <c r="X17" s="138">
        <f t="shared" si="10"/>
        <v>13530.694165787883</v>
      </c>
    </row>
    <row r="18" spans="1:24" ht="14.15" customHeight="1" x14ac:dyDescent="0.2">
      <c r="A18" s="135">
        <v>16</v>
      </c>
      <c r="B18" s="126">
        <f>Prodiarias!B26</f>
        <v>639.79999999999995</v>
      </c>
      <c r="C18" s="126" t="s">
        <v>65</v>
      </c>
      <c r="D18" s="126">
        <f>Prodiarias!V26</f>
        <v>171.9</v>
      </c>
      <c r="E18" s="126">
        <f>Prodiarias!AC26</f>
        <v>320.01</v>
      </c>
      <c r="F18" s="126">
        <f>Prodiarias!AM26</f>
        <v>107.34</v>
      </c>
      <c r="G18" s="126">
        <f>Prodiarias!AT26</f>
        <v>698.37812052790593</v>
      </c>
      <c r="H18" s="126">
        <f>Prodiarias!AX26</f>
        <v>379.91890602639529</v>
      </c>
      <c r="I18" s="126">
        <f>Prodiarias!BB26</f>
        <v>12.157735729050723</v>
      </c>
      <c r="J18" s="126">
        <f t="shared" si="11"/>
        <v>2329.5047622833517</v>
      </c>
      <c r="K18" s="242">
        <f t="shared" si="12"/>
        <v>14629.289907139449</v>
      </c>
      <c r="N18" s="125">
        <v>16</v>
      </c>
      <c r="O18" s="126">
        <f t="shared" si="9"/>
        <v>511.84</v>
      </c>
      <c r="P18" s="126" t="s">
        <v>65</v>
      </c>
      <c r="Q18" s="126">
        <f t="shared" si="0"/>
        <v>171.9</v>
      </c>
      <c r="R18" s="126">
        <f t="shared" si="1"/>
        <v>256.00799999999998</v>
      </c>
      <c r="S18" s="126">
        <f t="shared" si="2"/>
        <v>85.872000000000014</v>
      </c>
      <c r="T18" s="126">
        <f t="shared" si="3"/>
        <v>698.37812052790593</v>
      </c>
      <c r="U18" s="126">
        <f t="shared" si="4"/>
        <v>379.91890602639529</v>
      </c>
      <c r="V18" s="127">
        <f t="shared" si="5"/>
        <v>4.2552075051677525</v>
      </c>
      <c r="W18" s="128">
        <f t="shared" si="6"/>
        <v>2108.1722340594688</v>
      </c>
      <c r="X18" s="138">
        <f t="shared" si="10"/>
        <v>13239.321629893464</v>
      </c>
    </row>
    <row r="19" spans="1:24" ht="14.15" customHeight="1" x14ac:dyDescent="0.2">
      <c r="A19" s="135">
        <v>17</v>
      </c>
      <c r="B19" s="126">
        <f>Prodiarias!B27</f>
        <v>624.41</v>
      </c>
      <c r="C19" s="126" t="s">
        <v>65</v>
      </c>
      <c r="D19" s="126">
        <f>Prodiarias!V27</f>
        <v>172.4</v>
      </c>
      <c r="E19" s="126">
        <f>Prodiarias!AC27</f>
        <v>311.95999999999998</v>
      </c>
      <c r="F19" s="126">
        <f>Prodiarias!AM27</f>
        <v>103.27</v>
      </c>
      <c r="G19" s="126">
        <f>Prodiarias!AT27</f>
        <v>704.28525997773897</v>
      </c>
      <c r="H19" s="126">
        <f>Prodiarias!AX27</f>
        <v>379.74240737796151</v>
      </c>
      <c r="I19" s="126">
        <f>Prodiarias!BB27</f>
        <v>12.270631260931786</v>
      </c>
      <c r="J19" s="126">
        <f t="shared" si="11"/>
        <v>2308.3382986166321</v>
      </c>
      <c r="K19" s="242">
        <f t="shared" si="12"/>
        <v>14496.364515312451</v>
      </c>
      <c r="N19" s="125">
        <v>17</v>
      </c>
      <c r="O19" s="126">
        <f t="shared" si="9"/>
        <v>499.52800000000002</v>
      </c>
      <c r="P19" s="126" t="s">
        <v>65</v>
      </c>
      <c r="Q19" s="126">
        <f t="shared" si="0"/>
        <v>172.4</v>
      </c>
      <c r="R19" s="126">
        <f t="shared" si="1"/>
        <v>249.56799999999998</v>
      </c>
      <c r="S19" s="126">
        <f t="shared" si="2"/>
        <v>82.616</v>
      </c>
      <c r="T19" s="126">
        <f t="shared" si="3"/>
        <v>704.28525997773897</v>
      </c>
      <c r="U19" s="126">
        <f t="shared" si="4"/>
        <v>379.74240737796151</v>
      </c>
      <c r="V19" s="127">
        <f t="shared" si="5"/>
        <v>4.2947209413261245</v>
      </c>
      <c r="W19" s="128">
        <f t="shared" si="6"/>
        <v>2092.4343882970265</v>
      </c>
      <c r="X19" s="138">
        <f t="shared" si="10"/>
        <v>13140.487958505328</v>
      </c>
    </row>
    <row r="20" spans="1:24" ht="14.15" customHeight="1" x14ac:dyDescent="0.2">
      <c r="A20" s="135">
        <v>18</v>
      </c>
      <c r="B20" s="126">
        <f>Prodiarias!B28</f>
        <v>573.5</v>
      </c>
      <c r="C20" s="126" t="s">
        <v>65</v>
      </c>
      <c r="D20" s="126">
        <f>Prodiarias!V28</f>
        <v>171.3</v>
      </c>
      <c r="E20" s="126">
        <f>Prodiarias!AC28</f>
        <v>227.31</v>
      </c>
      <c r="F20" s="126">
        <f>Prodiarias!AM28</f>
        <v>101.85</v>
      </c>
      <c r="G20" s="126">
        <f>Prodiarias!AT28</f>
        <v>730.13197646684694</v>
      </c>
      <c r="H20" s="126">
        <f>Prodiarias!AX28</f>
        <v>379.08729527746863</v>
      </c>
      <c r="I20" s="126">
        <f>Prodiarias!BB28</f>
        <v>12.774685959612022</v>
      </c>
      <c r="J20" s="126">
        <f t="shared" si="11"/>
        <v>2195.9539577039272</v>
      </c>
      <c r="K20" s="242">
        <f t="shared" si="12"/>
        <v>13790.590854380664</v>
      </c>
      <c r="N20" s="125">
        <v>18</v>
      </c>
      <c r="O20" s="126">
        <f t="shared" si="9"/>
        <v>458.8</v>
      </c>
      <c r="P20" s="126" t="s">
        <v>65</v>
      </c>
      <c r="Q20" s="126">
        <f t="shared" si="0"/>
        <v>171.3</v>
      </c>
      <c r="R20" s="126">
        <f t="shared" si="1"/>
        <v>181.84800000000001</v>
      </c>
      <c r="S20" s="126">
        <f t="shared" si="2"/>
        <v>81.48</v>
      </c>
      <c r="T20" s="126">
        <f t="shared" si="3"/>
        <v>730.13197646684694</v>
      </c>
      <c r="U20" s="126">
        <f t="shared" si="4"/>
        <v>379.08729527746863</v>
      </c>
      <c r="V20" s="127">
        <f t="shared" si="5"/>
        <v>4.4711400858642074</v>
      </c>
      <c r="W20" s="128">
        <f t="shared" si="6"/>
        <v>2007.1184118301799</v>
      </c>
      <c r="X20" s="138">
        <f t="shared" si="10"/>
        <v>12604.703626293531</v>
      </c>
    </row>
    <row r="21" spans="1:24" ht="14.15" customHeight="1" x14ac:dyDescent="0.2">
      <c r="A21" s="135">
        <v>19</v>
      </c>
      <c r="B21" s="126">
        <f>Prodiarias!B29</f>
        <v>626.53</v>
      </c>
      <c r="C21" s="126" t="s">
        <v>65</v>
      </c>
      <c r="D21" s="126">
        <f>Prodiarias!V29</f>
        <v>171.3</v>
      </c>
      <c r="E21" s="126">
        <f>Prodiarias!AC29</f>
        <v>312.33</v>
      </c>
      <c r="F21" s="126">
        <f>Prodiarias!AM29</f>
        <v>104.02</v>
      </c>
      <c r="G21" s="126">
        <f>Prodiarias!AT29</f>
        <v>725.11051041501037</v>
      </c>
      <c r="H21" s="126">
        <f>Prodiarias!AX29</f>
        <v>379.09683574495148</v>
      </c>
      <c r="I21" s="126">
        <f>Prodiarias!BB29</f>
        <v>13.003657179201781</v>
      </c>
      <c r="J21" s="126">
        <f t="shared" si="11"/>
        <v>2331.391003339163</v>
      </c>
      <c r="K21" s="242">
        <f t="shared" si="12"/>
        <v>14641.135500969944</v>
      </c>
      <c r="N21" s="125">
        <v>19</v>
      </c>
      <c r="O21" s="126">
        <f t="shared" si="9"/>
        <v>501.22399999999999</v>
      </c>
      <c r="P21" s="126" t="s">
        <v>65</v>
      </c>
      <c r="Q21" s="126">
        <f t="shared" si="0"/>
        <v>171.3</v>
      </c>
      <c r="R21" s="126">
        <f t="shared" si="1"/>
        <v>249.864</v>
      </c>
      <c r="S21" s="126">
        <f t="shared" si="2"/>
        <v>83.216000000000008</v>
      </c>
      <c r="T21" s="126">
        <f t="shared" si="3"/>
        <v>725.11051041501037</v>
      </c>
      <c r="U21" s="126">
        <f t="shared" si="4"/>
        <v>379.09683574495148</v>
      </c>
      <c r="V21" s="127">
        <f t="shared" si="5"/>
        <v>4.551280012720623</v>
      </c>
      <c r="W21" s="128">
        <f t="shared" si="6"/>
        <v>2114.3626261726827</v>
      </c>
      <c r="X21" s="138">
        <f t="shared" si="10"/>
        <v>13278.197292364448</v>
      </c>
    </row>
    <row r="22" spans="1:24" ht="14.15" customHeight="1" x14ac:dyDescent="0.2">
      <c r="A22" s="135">
        <v>20</v>
      </c>
      <c r="B22" s="126">
        <f>Prodiarias!B30</f>
        <v>645.80999999999995</v>
      </c>
      <c r="C22" s="126" t="s">
        <v>65</v>
      </c>
      <c r="D22" s="126">
        <f>Prodiarias!V30</f>
        <v>170.4</v>
      </c>
      <c r="E22" s="126">
        <f>Prodiarias!AC30</f>
        <v>305.24</v>
      </c>
      <c r="F22" s="126">
        <f>Prodiarias!AM30</f>
        <v>104.41</v>
      </c>
      <c r="G22" s="126">
        <f>Prodiarias!AT30</f>
        <v>700.60899984099228</v>
      </c>
      <c r="H22" s="126">
        <f>Prodiarias!AX30</f>
        <v>378.82175226586099</v>
      </c>
      <c r="I22" s="126">
        <f>Prodiarias!BB30</f>
        <v>12.439179519796472</v>
      </c>
      <c r="J22" s="126">
        <f t="shared" si="11"/>
        <v>2317.7299316266499</v>
      </c>
      <c r="K22" s="242">
        <f t="shared" si="12"/>
        <v>14555.343970615362</v>
      </c>
      <c r="N22" s="125">
        <v>20</v>
      </c>
      <c r="O22" s="126">
        <f t="shared" si="9"/>
        <v>516.64800000000002</v>
      </c>
      <c r="P22" s="126" t="s">
        <v>65</v>
      </c>
      <c r="Q22" s="126">
        <f t="shared" si="0"/>
        <v>170.4</v>
      </c>
      <c r="R22" s="126">
        <f t="shared" si="1"/>
        <v>244.19200000000001</v>
      </c>
      <c r="S22" s="126">
        <f t="shared" si="2"/>
        <v>83.528000000000006</v>
      </c>
      <c r="T22" s="126">
        <f t="shared" si="3"/>
        <v>700.60899984099228</v>
      </c>
      <c r="U22" s="126">
        <f t="shared" si="4"/>
        <v>378.82175226586099</v>
      </c>
      <c r="V22" s="127">
        <f t="shared" si="5"/>
        <v>4.3537128319287648</v>
      </c>
      <c r="W22" s="128">
        <f t="shared" si="6"/>
        <v>2098.5524649387821</v>
      </c>
      <c r="X22" s="138">
        <f t="shared" si="10"/>
        <v>13178.909479815553</v>
      </c>
    </row>
    <row r="23" spans="1:24" ht="14.15" customHeight="1" x14ac:dyDescent="0.2">
      <c r="A23" s="135">
        <v>21</v>
      </c>
      <c r="B23" s="126">
        <f>Prodiarias!B31</f>
        <v>597.41999999999996</v>
      </c>
      <c r="C23" s="126" t="s">
        <v>65</v>
      </c>
      <c r="D23" s="126">
        <f>Prodiarias!V31</f>
        <v>168</v>
      </c>
      <c r="E23" s="126">
        <f>Prodiarias!AC31</f>
        <v>319.08</v>
      </c>
      <c r="F23" s="126">
        <f>Prodiarias!AM31</f>
        <v>110.17</v>
      </c>
      <c r="G23" s="126">
        <f>Prodiarias!AT31</f>
        <v>701.84767053585631</v>
      </c>
      <c r="H23" s="126">
        <f>Prodiarias!AX31</f>
        <v>378.50214660518367</v>
      </c>
      <c r="I23" s="126">
        <f>Prodiarias!BB31</f>
        <v>12.542534584194625</v>
      </c>
      <c r="J23" s="126">
        <f t="shared" si="11"/>
        <v>2287.5623517252343</v>
      </c>
      <c r="K23" s="242">
        <f t="shared" si="12"/>
        <v>14365.891568834471</v>
      </c>
      <c r="N23" s="125">
        <v>21</v>
      </c>
      <c r="O23" s="126">
        <f t="shared" si="9"/>
        <v>477.93599999999998</v>
      </c>
      <c r="P23" s="126" t="s">
        <v>65</v>
      </c>
      <c r="Q23" s="126">
        <f t="shared" si="0"/>
        <v>168</v>
      </c>
      <c r="R23" s="126">
        <f t="shared" si="1"/>
        <v>255.26400000000001</v>
      </c>
      <c r="S23" s="126">
        <f t="shared" si="2"/>
        <v>88.13600000000001</v>
      </c>
      <c r="T23" s="126">
        <f t="shared" si="3"/>
        <v>701.84767053585631</v>
      </c>
      <c r="U23" s="126">
        <f t="shared" si="4"/>
        <v>378.50214660518367</v>
      </c>
      <c r="V23" s="127">
        <f t="shared" si="5"/>
        <v>4.3898871044681185</v>
      </c>
      <c r="W23" s="128">
        <f t="shared" si="6"/>
        <v>2074.0757042455079</v>
      </c>
      <c r="X23" s="138">
        <f t="shared" si="10"/>
        <v>13025.195422661791</v>
      </c>
    </row>
    <row r="24" spans="1:24" ht="14.15" customHeight="1" x14ac:dyDescent="0.2">
      <c r="A24" s="135">
        <v>22</v>
      </c>
      <c r="B24" s="126">
        <f>Prodiarias!B32</f>
        <v>649.16</v>
      </c>
      <c r="C24" s="126" t="s">
        <v>65</v>
      </c>
      <c r="D24" s="126">
        <f>Prodiarias!V32</f>
        <v>171.2</v>
      </c>
      <c r="E24" s="126">
        <f>Prodiarias!AC32</f>
        <v>307.74</v>
      </c>
      <c r="F24" s="126">
        <f>Prodiarias!AM32</f>
        <v>105.61</v>
      </c>
      <c r="G24" s="126">
        <f>Prodiarias!AT32</f>
        <v>702.14183494991266</v>
      </c>
      <c r="H24" s="126">
        <f>Prodiarias!AX32</f>
        <v>377.53855938941012</v>
      </c>
      <c r="I24" s="126">
        <f>Prodiarias!BB32</f>
        <v>12.660200349817142</v>
      </c>
      <c r="J24" s="126">
        <f t="shared" si="11"/>
        <v>2326.0505946891394</v>
      </c>
      <c r="K24" s="242">
        <f t="shared" si="12"/>
        <v>14607.597734647796</v>
      </c>
      <c r="N24" s="125">
        <v>22</v>
      </c>
      <c r="O24" s="126">
        <f t="shared" si="9"/>
        <v>519.32799999999997</v>
      </c>
      <c r="P24" s="126" t="s">
        <v>65</v>
      </c>
      <c r="Q24" s="126">
        <f t="shared" si="0"/>
        <v>171.2</v>
      </c>
      <c r="R24" s="126">
        <f t="shared" si="1"/>
        <v>246.19200000000001</v>
      </c>
      <c r="S24" s="126">
        <f t="shared" si="2"/>
        <v>84.488</v>
      </c>
      <c r="T24" s="126">
        <f t="shared" si="3"/>
        <v>702.14183494991266</v>
      </c>
      <c r="U24" s="126">
        <f t="shared" si="4"/>
        <v>377.53855938941012</v>
      </c>
      <c r="V24" s="127">
        <f t="shared" si="5"/>
        <v>4.4310701224359992</v>
      </c>
      <c r="W24" s="128">
        <f t="shared" si="6"/>
        <v>2105.3194644617588</v>
      </c>
      <c r="X24" s="138">
        <f t="shared" si="10"/>
        <v>13221.406236819847</v>
      </c>
    </row>
    <row r="25" spans="1:24" ht="14.15" customHeight="1" x14ac:dyDescent="0.2">
      <c r="A25" s="135">
        <v>23</v>
      </c>
      <c r="B25" s="126">
        <f>Prodiarias!B33</f>
        <v>624.87</v>
      </c>
      <c r="C25" s="126" t="s">
        <v>65</v>
      </c>
      <c r="D25" s="126">
        <f>Prodiarias!V33</f>
        <v>168.9</v>
      </c>
      <c r="E25" s="126">
        <f>Prodiarias!AC33</f>
        <v>308.33999999999997</v>
      </c>
      <c r="F25" s="126">
        <f>Prodiarias!AM33</f>
        <v>118.35</v>
      </c>
      <c r="G25" s="126">
        <f>Prodiarias!AT33</f>
        <v>701.96851645730646</v>
      </c>
      <c r="H25" s="126">
        <f>Prodiarias!AX33</f>
        <v>376.89139767848627</v>
      </c>
      <c r="I25" s="126">
        <f>Prodiarias!BB33</f>
        <v>12.173636508188903</v>
      </c>
      <c r="J25" s="126">
        <f t="shared" si="11"/>
        <v>2311.4935506439811</v>
      </c>
      <c r="K25" s="242">
        <f t="shared" si="12"/>
        <v>14516.179498044201</v>
      </c>
      <c r="N25" s="125">
        <v>23</v>
      </c>
      <c r="O25" s="126">
        <f t="shared" si="9"/>
        <v>499.89600000000002</v>
      </c>
      <c r="P25" s="126" t="s">
        <v>65</v>
      </c>
      <c r="Q25" s="126">
        <f t="shared" si="0"/>
        <v>168.9</v>
      </c>
      <c r="R25" s="126">
        <f t="shared" si="1"/>
        <v>246.672</v>
      </c>
      <c r="S25" s="126">
        <f t="shared" si="2"/>
        <v>94.68</v>
      </c>
      <c r="T25" s="126">
        <f t="shared" si="3"/>
        <v>701.96851645730646</v>
      </c>
      <c r="U25" s="126">
        <f t="shared" si="4"/>
        <v>376.89139767848627</v>
      </c>
      <c r="V25" s="127">
        <f t="shared" si="5"/>
        <v>4.2607727778661157</v>
      </c>
      <c r="W25" s="128">
        <f t="shared" si="6"/>
        <v>2093.2686869136587</v>
      </c>
      <c r="X25" s="138">
        <f t="shared" si="10"/>
        <v>13145.727353817778</v>
      </c>
    </row>
    <row r="26" spans="1:24" ht="14.15" customHeight="1" x14ac:dyDescent="0.2">
      <c r="A26" s="135">
        <v>24</v>
      </c>
      <c r="B26" s="126">
        <f>Prodiarias!B34</f>
        <v>618.86</v>
      </c>
      <c r="C26" s="126" t="s">
        <v>65</v>
      </c>
      <c r="D26" s="126">
        <f>Prodiarias!V34</f>
        <v>168.1</v>
      </c>
      <c r="E26" s="126">
        <f>Prodiarias!AC34</f>
        <v>311.44</v>
      </c>
      <c r="F26" s="126">
        <f>Prodiarias!AM34</f>
        <v>106.3</v>
      </c>
      <c r="G26" s="126">
        <f>Prodiarias!AT34</f>
        <v>702.50437271426301</v>
      </c>
      <c r="H26" s="126">
        <f>Prodiarias!AX34</f>
        <v>376.53522022579114</v>
      </c>
      <c r="I26" s="126">
        <f>Prodiarias!BB34</f>
        <v>12.062331054221641</v>
      </c>
      <c r="J26" s="126">
        <f t="shared" si="11"/>
        <v>2295.801923994276</v>
      </c>
      <c r="K26" s="242">
        <f t="shared" si="12"/>
        <v>14417.636082684054</v>
      </c>
      <c r="N26" s="125">
        <v>24</v>
      </c>
      <c r="O26" s="126">
        <f t="shared" si="9"/>
        <v>495.08800000000002</v>
      </c>
      <c r="P26" s="126" t="s">
        <v>65</v>
      </c>
      <c r="Q26" s="126">
        <f t="shared" si="0"/>
        <v>168.1</v>
      </c>
      <c r="R26" s="126">
        <f t="shared" si="1"/>
        <v>249.15200000000002</v>
      </c>
      <c r="S26" s="126">
        <f t="shared" si="2"/>
        <v>85.04</v>
      </c>
      <c r="T26" s="126">
        <f t="shared" si="3"/>
        <v>702.50437271426301</v>
      </c>
      <c r="U26" s="126">
        <f t="shared" si="4"/>
        <v>376.53522022579114</v>
      </c>
      <c r="V26" s="127">
        <f t="shared" si="5"/>
        <v>4.2218158689775738</v>
      </c>
      <c r="W26" s="128">
        <f t="shared" si="6"/>
        <v>2080.6414088090314</v>
      </c>
      <c r="X26" s="138">
        <f t="shared" si="10"/>
        <v>13066.428047320718</v>
      </c>
    </row>
    <row r="27" spans="1:24" ht="14.15" customHeight="1" x14ac:dyDescent="0.2">
      <c r="A27" s="135">
        <v>25</v>
      </c>
      <c r="B27" s="126">
        <f>Prodiarias!B35</f>
        <v>593</v>
      </c>
      <c r="C27" s="126" t="s">
        <v>65</v>
      </c>
      <c r="D27" s="126">
        <f>Prodiarias!V35</f>
        <v>168.6</v>
      </c>
      <c r="E27" s="126">
        <f>Prodiarias!AC35</f>
        <v>286.17</v>
      </c>
      <c r="F27" s="126">
        <f>Prodiarias!AM35</f>
        <v>100.86</v>
      </c>
      <c r="G27" s="126">
        <f>Prodiarias!AT35</f>
        <v>704.14692319923677</v>
      </c>
      <c r="H27" s="126">
        <f>Prodiarias!AX35</f>
        <v>375.92940054062649</v>
      </c>
      <c r="I27" s="126">
        <f>Prodiarias!BB35</f>
        <v>10.655112100492925</v>
      </c>
      <c r="J27" s="126">
        <f t="shared" si="11"/>
        <v>2239.3614358403556</v>
      </c>
      <c r="K27" s="242">
        <f t="shared" si="12"/>
        <v>14063.189817077435</v>
      </c>
      <c r="N27" s="125">
        <v>25</v>
      </c>
      <c r="O27" s="126">
        <f t="shared" si="9"/>
        <v>474.40000000000003</v>
      </c>
      <c r="P27" s="126" t="s">
        <v>65</v>
      </c>
      <c r="Q27" s="126">
        <f t="shared" si="0"/>
        <v>168.6</v>
      </c>
      <c r="R27" s="126">
        <f t="shared" si="1"/>
        <v>228.93600000000004</v>
      </c>
      <c r="S27" s="126">
        <f t="shared" si="2"/>
        <v>80.688000000000002</v>
      </c>
      <c r="T27" s="126">
        <f t="shared" si="3"/>
        <v>704.14692319923677</v>
      </c>
      <c r="U27" s="126">
        <f t="shared" si="4"/>
        <v>375.92940054062649</v>
      </c>
      <c r="V27" s="127">
        <f t="shared" si="5"/>
        <v>3.7292892351725233</v>
      </c>
      <c r="W27" s="128">
        <f t="shared" si="6"/>
        <v>2036.4296129750355</v>
      </c>
      <c r="X27" s="138">
        <f t="shared" si="10"/>
        <v>12788.777969483224</v>
      </c>
    </row>
    <row r="28" spans="1:24" ht="14.15" customHeight="1" x14ac:dyDescent="0.2">
      <c r="A28" s="135">
        <v>26</v>
      </c>
      <c r="B28" s="126">
        <f>Prodiarias!B36</f>
        <v>581.65</v>
      </c>
      <c r="C28" s="126" t="s">
        <v>65</v>
      </c>
      <c r="D28" s="126">
        <f>Prodiarias!V36</f>
        <v>166.7</v>
      </c>
      <c r="E28" s="126">
        <f>Prodiarias!AC36</f>
        <v>302.61</v>
      </c>
      <c r="F28" s="126">
        <f>Prodiarias!AM36</f>
        <v>101.06</v>
      </c>
      <c r="G28" s="126">
        <f>Prodiarias!AT36</f>
        <v>766.48751788837649</v>
      </c>
      <c r="H28" s="126">
        <f>Prodiarias!AX36</f>
        <v>375.60184449038002</v>
      </c>
      <c r="I28" s="126">
        <f>Prodiarias!BB36</f>
        <v>10.02226109079345</v>
      </c>
      <c r="J28" s="126">
        <f t="shared" si="11"/>
        <v>2304.13162346955</v>
      </c>
      <c r="K28" s="242">
        <f t="shared" si="12"/>
        <v>14469.946595388776</v>
      </c>
      <c r="N28" s="125">
        <v>26</v>
      </c>
      <c r="O28" s="126">
        <f t="shared" si="9"/>
        <v>465.32</v>
      </c>
      <c r="P28" s="126" t="s">
        <v>65</v>
      </c>
      <c r="Q28" s="126">
        <f t="shared" si="0"/>
        <v>166.7</v>
      </c>
      <c r="R28" s="126">
        <f t="shared" si="1"/>
        <v>242.08800000000002</v>
      </c>
      <c r="S28" s="126">
        <f t="shared" si="2"/>
        <v>80.848000000000013</v>
      </c>
      <c r="T28" s="126">
        <f t="shared" si="3"/>
        <v>766.48751788837649</v>
      </c>
      <c r="U28" s="126">
        <f t="shared" si="4"/>
        <v>375.60184449038002</v>
      </c>
      <c r="V28" s="127">
        <f t="shared" si="5"/>
        <v>3.5077913817777069</v>
      </c>
      <c r="W28" s="128">
        <f t="shared" si="6"/>
        <v>2100.5531537605339</v>
      </c>
      <c r="X28" s="138">
        <f t="shared" si="10"/>
        <v>13191.473805616153</v>
      </c>
    </row>
    <row r="29" spans="1:24" ht="14.15" customHeight="1" x14ac:dyDescent="0.2">
      <c r="A29" s="135">
        <v>27</v>
      </c>
      <c r="B29" s="126">
        <f>Prodiarias!B37</f>
        <v>649.08000000000004</v>
      </c>
      <c r="C29" s="126" t="s">
        <v>65</v>
      </c>
      <c r="D29" s="126">
        <f>Prodiarias!V37</f>
        <v>162.30000000000001</v>
      </c>
      <c r="E29" s="126">
        <f>Prodiarias!AC37</f>
        <v>312.38</v>
      </c>
      <c r="F29" s="126">
        <f>Prodiarias!AM37</f>
        <v>111.41</v>
      </c>
      <c r="G29" s="126">
        <f>Prodiarias!AT37</f>
        <v>773.02750834790902</v>
      </c>
      <c r="H29" s="126">
        <f>Prodiarias!AX37</f>
        <v>372.75083479090478</v>
      </c>
      <c r="I29" s="126">
        <f>Prodiarias!BB37</f>
        <v>10.219430752106852</v>
      </c>
      <c r="J29" s="126">
        <f t="shared" si="11"/>
        <v>2391.1677738909207</v>
      </c>
      <c r="K29" s="242">
        <f t="shared" si="12"/>
        <v>15016.533620034983</v>
      </c>
      <c r="N29" s="125">
        <v>27</v>
      </c>
      <c r="O29" s="126">
        <f t="shared" si="9"/>
        <v>519.26400000000001</v>
      </c>
      <c r="P29" s="126" t="s">
        <v>65</v>
      </c>
      <c r="Q29" s="126">
        <f t="shared" si="0"/>
        <v>162.30000000000001</v>
      </c>
      <c r="R29" s="126">
        <f t="shared" si="1"/>
        <v>249.904</v>
      </c>
      <c r="S29" s="126">
        <f t="shared" si="2"/>
        <v>89.128</v>
      </c>
      <c r="T29" s="126">
        <f t="shared" si="3"/>
        <v>773.02750834790902</v>
      </c>
      <c r="U29" s="126">
        <f t="shared" si="4"/>
        <v>372.75083479090478</v>
      </c>
      <c r="V29" s="127">
        <f t="shared" si="5"/>
        <v>3.5768007632373982</v>
      </c>
      <c r="W29" s="128">
        <f t="shared" si="6"/>
        <v>2169.9511439020512</v>
      </c>
      <c r="X29" s="138">
        <f t="shared" si="10"/>
        <v>13627.293183704882</v>
      </c>
    </row>
    <row r="30" spans="1:24" ht="14.15" customHeight="1" x14ac:dyDescent="0.2">
      <c r="A30" s="135">
        <v>28</v>
      </c>
      <c r="B30" s="126">
        <f>Prodiarias!B38</f>
        <v>640.83000000000004</v>
      </c>
      <c r="C30" s="126" t="s">
        <v>65</v>
      </c>
      <c r="D30" s="126">
        <f>Prodiarias!V38</f>
        <v>161.1</v>
      </c>
      <c r="E30" s="126">
        <f>Prodiarias!AC38</f>
        <v>309.92</v>
      </c>
      <c r="F30" s="126">
        <f>Prodiarias!AM38</f>
        <v>120.36</v>
      </c>
      <c r="G30" s="126">
        <f>Prodiarias!AT38</f>
        <v>775.77675306089998</v>
      </c>
      <c r="H30" s="126">
        <f>Prodiarias!AX38</f>
        <v>372.14024487199873</v>
      </c>
      <c r="I30" s="126">
        <f>Prodiarias!BB38</f>
        <v>10.079503895690889</v>
      </c>
      <c r="J30" s="126">
        <f t="shared" si="11"/>
        <v>2390.2065018285894</v>
      </c>
      <c r="K30" s="242">
        <f t="shared" si="12"/>
        <v>15010.496831483542</v>
      </c>
      <c r="N30" s="125">
        <v>28</v>
      </c>
      <c r="O30" s="126">
        <f t="shared" si="9"/>
        <v>512.6640000000001</v>
      </c>
      <c r="P30" s="126" t="s">
        <v>65</v>
      </c>
      <c r="Q30" s="126">
        <f t="shared" si="0"/>
        <v>161.1</v>
      </c>
      <c r="R30" s="126">
        <f t="shared" si="1"/>
        <v>247.93600000000004</v>
      </c>
      <c r="S30" s="126">
        <f t="shared" si="2"/>
        <v>96.288000000000011</v>
      </c>
      <c r="T30" s="126">
        <f t="shared" si="3"/>
        <v>775.77675306089998</v>
      </c>
      <c r="U30" s="126">
        <f t="shared" si="4"/>
        <v>372.14024487199873</v>
      </c>
      <c r="V30" s="127">
        <f t="shared" si="5"/>
        <v>3.527826363491811</v>
      </c>
      <c r="W30" s="128">
        <f t="shared" si="6"/>
        <v>2169.4328242963907</v>
      </c>
      <c r="X30" s="138">
        <f t="shared" si="10"/>
        <v>13624.038136581334</v>
      </c>
    </row>
    <row r="31" spans="1:24" ht="14.15" customHeight="1" x14ac:dyDescent="0.2">
      <c r="A31" s="135">
        <v>29</v>
      </c>
      <c r="B31" s="126">
        <f>Prodiarias!B39</f>
        <v>643.74</v>
      </c>
      <c r="C31" s="126" t="s">
        <v>65</v>
      </c>
      <c r="D31" s="126">
        <f>Prodiarias!V39</f>
        <v>160.19999999999999</v>
      </c>
      <c r="E31" s="126">
        <f>Prodiarias!AC39</f>
        <v>321.31</v>
      </c>
      <c r="F31" s="126">
        <f>Prodiarias!AM39</f>
        <v>118.1</v>
      </c>
      <c r="G31" s="126">
        <f>Prodiarias!AM39</f>
        <v>118.1</v>
      </c>
      <c r="H31" s="126">
        <f>Prodiarias!AX39</f>
        <v>371.17506757831137</v>
      </c>
      <c r="I31" s="126">
        <f>Prodiarias!BB39</f>
        <v>10.550166958180951</v>
      </c>
      <c r="J31" s="126">
        <f t="shared" si="11"/>
        <v>1743.1752345364921</v>
      </c>
      <c r="K31" s="242">
        <f t="shared" si="12"/>
        <v>10947.14047288917</v>
      </c>
      <c r="N31" s="125">
        <v>29</v>
      </c>
      <c r="O31" s="126">
        <f t="shared" si="9"/>
        <v>514.99200000000008</v>
      </c>
      <c r="P31" s="126" t="s">
        <v>65</v>
      </c>
      <c r="Q31" s="126">
        <f t="shared" si="0"/>
        <v>160.19999999999999</v>
      </c>
      <c r="R31" s="126">
        <f t="shared" si="1"/>
        <v>257.048</v>
      </c>
      <c r="S31" s="126">
        <f t="shared" si="2"/>
        <v>94.48</v>
      </c>
      <c r="T31" s="126">
        <f t="shared" si="3"/>
        <v>118.1</v>
      </c>
      <c r="U31" s="126">
        <f t="shared" si="4"/>
        <v>371.17506757831137</v>
      </c>
      <c r="V31" s="127">
        <f t="shared" si="5"/>
        <v>3.6925584353633325</v>
      </c>
      <c r="W31" s="128">
        <f t="shared" si="6"/>
        <v>1519.6876260136746</v>
      </c>
      <c r="X31" s="138">
        <f t="shared" si="10"/>
        <v>9543.6382913658763</v>
      </c>
    </row>
    <row r="32" spans="1:24" ht="14.15" customHeight="1" x14ac:dyDescent="0.2">
      <c r="A32" s="135">
        <v>30</v>
      </c>
      <c r="B32" s="126">
        <f>Prodiarias!B40</f>
        <v>613.55999999999995</v>
      </c>
      <c r="C32" s="126" t="s">
        <v>65</v>
      </c>
      <c r="D32" s="126">
        <f>Prodiarias!V40</f>
        <v>160.6</v>
      </c>
      <c r="E32" s="126">
        <f>Prodiarias!AC40</f>
        <v>307.54000000000002</v>
      </c>
      <c r="F32" s="126">
        <f>Prodiarias!AM40</f>
        <v>101.22</v>
      </c>
      <c r="G32" s="126">
        <f>Prodiarias!AT40</f>
        <v>774.98012402607742</v>
      </c>
      <c r="H32" s="126">
        <f>Prodiarias!AX40</f>
        <v>370.67896326920015</v>
      </c>
      <c r="I32" s="126">
        <f>Prodiarias!BB40</f>
        <v>10.462712672920974</v>
      </c>
      <c r="J32" s="126">
        <f t="shared" si="11"/>
        <v>2339.0417999681986</v>
      </c>
      <c r="K32" s="242">
        <f t="shared" si="12"/>
        <v>14689.182503800288</v>
      </c>
      <c r="N32" s="125">
        <v>30</v>
      </c>
      <c r="O32" s="126">
        <f t="shared" si="9"/>
        <v>490.84799999999996</v>
      </c>
      <c r="P32" s="126" t="s">
        <v>65</v>
      </c>
      <c r="Q32" s="126">
        <f t="shared" si="0"/>
        <v>160.6</v>
      </c>
      <c r="R32" s="126">
        <f t="shared" si="1"/>
        <v>246.03200000000004</v>
      </c>
      <c r="S32" s="126">
        <f t="shared" si="2"/>
        <v>80.975999999999999</v>
      </c>
      <c r="T32" s="126">
        <f t="shared" si="3"/>
        <v>774.98012402607742</v>
      </c>
      <c r="U32" s="126">
        <f t="shared" si="4"/>
        <v>370.67896326920015</v>
      </c>
      <c r="V32" s="127">
        <f t="shared" si="5"/>
        <v>3.6619494355223408</v>
      </c>
      <c r="W32" s="128">
        <f t="shared" si="6"/>
        <v>2127.7770367307999</v>
      </c>
      <c r="X32" s="138">
        <f t="shared" si="10"/>
        <v>13362.439790669423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2" t="s">
        <v>78</v>
      </c>
      <c r="C36" s="422"/>
      <c r="D36" s="422"/>
      <c r="E36" s="422"/>
      <c r="F36" s="422"/>
      <c r="G36" s="422"/>
      <c r="H36" s="422"/>
      <c r="I36" s="422"/>
      <c r="O36" s="422" t="s">
        <v>77</v>
      </c>
      <c r="P36" s="422"/>
      <c r="Q36" s="422"/>
      <c r="R36" s="422"/>
      <c r="S36" s="422"/>
      <c r="T36" s="422"/>
      <c r="U36" s="422"/>
      <c r="V36" s="422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166.00379999999998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883.80039999999985</v>
      </c>
      <c r="K39" s="129">
        <f t="shared" ref="K39:K49" si="18">J39*35.336/1000</f>
        <v>31.229970934399994</v>
      </c>
      <c r="L39" s="139">
        <f>J39/1000*6289</f>
        <v>5558.2207155999986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52.656405359999994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521.54976536000004</v>
      </c>
      <c r="X39" s="129">
        <f t="shared" ref="X39:X67" si="21">W39*35.336/1000</f>
        <v>18.429482508760962</v>
      </c>
      <c r="Y39" s="139">
        <f t="shared" ref="Y39:Y53" si="22">W39/1000*6289</f>
        <v>3280.0264743490407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170.03614000000002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894.20614</v>
      </c>
      <c r="K40" s="129">
        <f t="shared" si="18"/>
        <v>31.597668163039998</v>
      </c>
      <c r="L40" s="139">
        <f>J40/1000*6289</f>
        <v>5623.66241446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53.935463607999999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527.87994038219358</v>
      </c>
      <c r="X40" s="129">
        <f t="shared" si="21"/>
        <v>18.653165573345191</v>
      </c>
      <c r="Y40" s="139">
        <f t="shared" si="22"/>
        <v>3319.8369450636151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169.95483999999999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887.4693400000001</v>
      </c>
      <c r="K41" s="129">
        <f t="shared" si="18"/>
        <v>31.359616598240002</v>
      </c>
      <c r="L41" s="139">
        <f t="shared" ref="L41:L49" si="23">J41/1000*6289</f>
        <v>5581.2946792600005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53.909675247999992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522.5873602480001</v>
      </c>
      <c r="X41" s="129">
        <f t="shared" si="21"/>
        <v>18.466146961723332</v>
      </c>
      <c r="Y41" s="139">
        <f t="shared" si="22"/>
        <v>3286.551908599673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169.68701999999999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873.5337199999999</v>
      </c>
      <c r="K42" s="129">
        <f t="shared" si="18"/>
        <v>30.867187529919995</v>
      </c>
      <c r="L42" s="139">
        <f t="shared" si="23"/>
        <v>5493.6535650799997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53.824722743999992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510.89207564722585</v>
      </c>
      <c r="X42" s="129">
        <f t="shared" si="21"/>
        <v>18.052882385070369</v>
      </c>
      <c r="Y42" s="139">
        <f t="shared" si="22"/>
        <v>3213.0002637454031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166.62701999999999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881.21656838709669</v>
      </c>
      <c r="K43" s="129">
        <f t="shared" si="18"/>
        <v>31.138668660526449</v>
      </c>
      <c r="L43" s="139">
        <f t="shared" si="23"/>
        <v>5541.9709985864511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52.85409074399999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519.93317445367734</v>
      </c>
      <c r="X43" s="129">
        <f t="shared" si="21"/>
        <v>18.372358652495141</v>
      </c>
      <c r="Y43" s="139">
        <f t="shared" si="22"/>
        <v>3269.8597341391769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163.59001999999998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871.24512000000004</v>
      </c>
      <c r="K44" s="129">
        <f t="shared" si="18"/>
        <v>30.786317560320001</v>
      </c>
      <c r="L44" s="139">
        <f t="shared" si="23"/>
        <v>5479.2605596800004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51.890754343999994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513.24398934400006</v>
      </c>
      <c r="X44" s="129">
        <f t="shared" si="21"/>
        <v>18.135989607459585</v>
      </c>
      <c r="Y44" s="139">
        <f t="shared" si="22"/>
        <v>3227.7914489844165</v>
      </c>
    </row>
    <row r="45" spans="1:27" x14ac:dyDescent="0.2">
      <c r="A45" s="125">
        <v>8</v>
      </c>
      <c r="B45" s="126">
        <f>Prodiarias!E18/1000</f>
        <v>325.76310967741938</v>
      </c>
      <c r="C45" s="126">
        <f>Prodiarias!O18/1000</f>
        <v>0</v>
      </c>
      <c r="D45" s="126" t="s">
        <v>65</v>
      </c>
      <c r="E45" s="126">
        <f>Prodiarias!AF18/1000</f>
        <v>172.16675000000001</v>
      </c>
      <c r="F45" s="126">
        <f>Prodiarias!AP18/1000</f>
        <v>142.80589032258064</v>
      </c>
      <c r="G45" s="126" t="s">
        <v>65</v>
      </c>
      <c r="H45" s="126" t="s">
        <v>65</v>
      </c>
      <c r="I45" s="126">
        <f>Prodiarias!BE18</f>
        <v>232.88069999999993</v>
      </c>
      <c r="J45" s="126">
        <f t="shared" si="17"/>
        <v>873.61644999999999</v>
      </c>
      <c r="K45" s="129">
        <f t="shared" si="18"/>
        <v>30.870110877199998</v>
      </c>
      <c r="L45" s="139">
        <f t="shared" si="23"/>
        <v>5494.17385405</v>
      </c>
      <c r="N45" s="125">
        <v>8</v>
      </c>
      <c r="O45" s="126">
        <f t="shared" si="19"/>
        <v>260.61048774193551</v>
      </c>
      <c r="P45" s="126">
        <f t="shared" si="20"/>
        <v>0</v>
      </c>
      <c r="Q45" s="126" t="s">
        <v>65</v>
      </c>
      <c r="R45" s="126">
        <f t="shared" si="13"/>
        <v>54.611293099999997</v>
      </c>
      <c r="S45" s="126">
        <f t="shared" si="14"/>
        <v>114.24471225806451</v>
      </c>
      <c r="T45" s="126" t="s">
        <v>65</v>
      </c>
      <c r="U45" s="126" t="s">
        <v>65</v>
      </c>
      <c r="V45" s="126">
        <f t="shared" si="15"/>
        <v>81.508244999999974</v>
      </c>
      <c r="W45" s="126">
        <f t="shared" si="16"/>
        <v>510.97473810000002</v>
      </c>
      <c r="X45" s="129">
        <f t="shared" si="21"/>
        <v>18.055803345501602</v>
      </c>
      <c r="Y45" s="139">
        <f t="shared" si="22"/>
        <v>3213.5201279109001</v>
      </c>
    </row>
    <row r="46" spans="1:27" x14ac:dyDescent="0.2">
      <c r="A46" s="125">
        <v>9</v>
      </c>
      <c r="B46" s="126">
        <f>Prodiarias!E19/1000</f>
        <v>329.15689634408602</v>
      </c>
      <c r="C46" s="126">
        <f>Prodiarias!O19/1000</f>
        <v>0</v>
      </c>
      <c r="D46" s="126" t="s">
        <v>65</v>
      </c>
      <c r="E46" s="126">
        <f>Prodiarias!AF19/1000</f>
        <v>172.73003</v>
      </c>
      <c r="F46" s="126">
        <f>Prodiarias!AP19/1000</f>
        <v>143.704103655914</v>
      </c>
      <c r="G46" s="126" t="s">
        <v>65</v>
      </c>
      <c r="H46" s="126" t="s">
        <v>65</v>
      </c>
      <c r="I46" s="126">
        <f>Prodiarias!BE19</f>
        <v>232.9939</v>
      </c>
      <c r="J46" s="126">
        <f t="shared" si="17"/>
        <v>878.58492999999999</v>
      </c>
      <c r="K46" s="129">
        <f t="shared" si="18"/>
        <v>31.045677086479998</v>
      </c>
      <c r="L46" s="139">
        <f t="shared" si="23"/>
        <v>5525.4206247699994</v>
      </c>
      <c r="N46" s="125">
        <v>9</v>
      </c>
      <c r="O46" s="126">
        <f t="shared" si="19"/>
        <v>263.32551707526881</v>
      </c>
      <c r="P46" s="126">
        <f t="shared" si="20"/>
        <v>0</v>
      </c>
      <c r="Q46" s="126" t="s">
        <v>65</v>
      </c>
      <c r="R46" s="126">
        <f t="shared" si="13"/>
        <v>54.789965515999995</v>
      </c>
      <c r="S46" s="126">
        <f t="shared" si="14"/>
        <v>114.9632829247312</v>
      </c>
      <c r="T46" s="126" t="s">
        <v>65</v>
      </c>
      <c r="U46" s="126" t="s">
        <v>65</v>
      </c>
      <c r="V46" s="126">
        <f t="shared" si="15"/>
        <v>81.547864999999987</v>
      </c>
      <c r="W46" s="126">
        <f t="shared" si="16"/>
        <v>514.62663051599998</v>
      </c>
      <c r="X46" s="129">
        <f t="shared" si="21"/>
        <v>18.184846615913376</v>
      </c>
      <c r="Y46" s="139">
        <f t="shared" si="22"/>
        <v>3236.486879315124</v>
      </c>
    </row>
    <row r="47" spans="1:27" x14ac:dyDescent="0.2">
      <c r="A47" s="125">
        <v>10</v>
      </c>
      <c r="B47" s="126">
        <f>Prodiarias!E20/1000</f>
        <v>324.36820731182797</v>
      </c>
      <c r="C47" s="126">
        <f>Prodiarias!O20/1000</f>
        <v>0.19729677419354838</v>
      </c>
      <c r="D47" s="126" t="s">
        <v>65</v>
      </c>
      <c r="E47" s="126">
        <f>Prodiarias!AF20/1000</f>
        <v>172.51748000000001</v>
      </c>
      <c r="F47" s="126">
        <f>Prodiarias!AP20/1000</f>
        <v>147.77949591397848</v>
      </c>
      <c r="G47" s="126" t="s">
        <v>65</v>
      </c>
      <c r="H47" s="126" t="s">
        <v>65</v>
      </c>
      <c r="I47" s="126">
        <f>Prodiarias!BE20</f>
        <v>233.13539999999998</v>
      </c>
      <c r="J47" s="126">
        <f t="shared" si="17"/>
        <v>877.99788000000001</v>
      </c>
      <c r="K47" s="129">
        <f t="shared" si="18"/>
        <v>31.024933087679997</v>
      </c>
      <c r="L47" s="139">
        <f t="shared" si="23"/>
        <v>5521.7286673199997</v>
      </c>
      <c r="N47" s="125">
        <v>10</v>
      </c>
      <c r="O47" s="126">
        <f t="shared" si="19"/>
        <v>259.49456584946239</v>
      </c>
      <c r="P47" s="126">
        <f t="shared" si="20"/>
        <v>9.864838709677419E-2</v>
      </c>
      <c r="Q47" s="126" t="s">
        <v>65</v>
      </c>
      <c r="R47" s="126">
        <f t="shared" si="13"/>
        <v>54.722544655999997</v>
      </c>
      <c r="S47" s="126">
        <f t="shared" si="14"/>
        <v>118.22359673118279</v>
      </c>
      <c r="T47" s="126" t="s">
        <v>65</v>
      </c>
      <c r="U47" s="126" t="s">
        <v>65</v>
      </c>
      <c r="V47" s="126">
        <f t="shared" si="15"/>
        <v>81.59738999999999</v>
      </c>
      <c r="W47" s="126">
        <f t="shared" si="16"/>
        <v>514.13674562374194</v>
      </c>
      <c r="X47" s="129">
        <f t="shared" si="21"/>
        <v>18.167536043360546</v>
      </c>
      <c r="Y47" s="139">
        <f t="shared" si="22"/>
        <v>3233.4059932277128</v>
      </c>
    </row>
    <row r="48" spans="1:27" x14ac:dyDescent="0.2">
      <c r="A48" s="125">
        <v>11</v>
      </c>
      <c r="B48" s="126">
        <f>Prodiarias!E21/1000</f>
        <v>314.34545935483868</v>
      </c>
      <c r="C48" s="126">
        <f>Prodiarias!O21/1000</f>
        <v>0</v>
      </c>
      <c r="D48" s="126" t="s">
        <v>65</v>
      </c>
      <c r="E48" s="126">
        <f>Prodiarias!AF21/1000</f>
        <v>176.35289</v>
      </c>
      <c r="F48" s="126">
        <f>Prodiarias!AP21/1000</f>
        <v>149.2215406451613</v>
      </c>
      <c r="G48" s="126" t="s">
        <v>65</v>
      </c>
      <c r="H48" s="126" t="s">
        <v>65</v>
      </c>
      <c r="I48" s="126">
        <f>Prodiarias!BE21</f>
        <v>233.19199999999998</v>
      </c>
      <c r="J48" s="126">
        <f t="shared" si="17"/>
        <v>873.11189000000002</v>
      </c>
      <c r="K48" s="129">
        <f t="shared" si="18"/>
        <v>30.852281745039999</v>
      </c>
      <c r="L48" s="139">
        <f t="shared" si="23"/>
        <v>5491.0006762100002</v>
      </c>
      <c r="N48" s="125">
        <v>11</v>
      </c>
      <c r="O48" s="126">
        <f t="shared" si="19"/>
        <v>251.47636748387094</v>
      </c>
      <c r="P48" s="126">
        <f t="shared" si="20"/>
        <v>0</v>
      </c>
      <c r="Q48" s="126" t="s">
        <v>65</v>
      </c>
      <c r="R48" s="126">
        <f t="shared" si="13"/>
        <v>55.939136707999999</v>
      </c>
      <c r="S48" s="126">
        <f t="shared" si="14"/>
        <v>119.37723251612904</v>
      </c>
      <c r="T48" s="126" t="s">
        <v>65</v>
      </c>
      <c r="U48" s="126" t="s">
        <v>65</v>
      </c>
      <c r="V48" s="126">
        <f t="shared" si="15"/>
        <v>81.617199999999983</v>
      </c>
      <c r="W48" s="126">
        <f t="shared" si="16"/>
        <v>508.40993670799992</v>
      </c>
      <c r="X48" s="129">
        <f t="shared" si="21"/>
        <v>17.965173523513883</v>
      </c>
      <c r="Y48" s="139">
        <f t="shared" si="22"/>
        <v>3197.3900919566117</v>
      </c>
    </row>
    <row r="49" spans="1:25" x14ac:dyDescent="0.2">
      <c r="A49" s="125">
        <v>12</v>
      </c>
      <c r="B49" s="126">
        <f>Prodiarias!E22/1000</f>
        <v>318.4840249462365</v>
      </c>
      <c r="C49" s="126">
        <f>Prodiarias!O22/1000</f>
        <v>0</v>
      </c>
      <c r="D49" s="126" t="s">
        <v>65</v>
      </c>
      <c r="E49" s="126">
        <f>Prodiarias!AF22/1000</f>
        <v>173.74789000000001</v>
      </c>
      <c r="F49" s="126">
        <f>Prodiarias!AP22/1000</f>
        <v>147.97897505376346</v>
      </c>
      <c r="G49" s="126" t="s">
        <v>65</v>
      </c>
      <c r="H49" s="126" t="s">
        <v>65</v>
      </c>
      <c r="I49" s="126">
        <f>Prodiarias!BE22</f>
        <v>233.0788</v>
      </c>
      <c r="J49" s="126">
        <f t="shared" si="17"/>
        <v>873.28969000000006</v>
      </c>
      <c r="K49" s="129">
        <f t="shared" si="18"/>
        <v>30.858564485840002</v>
      </c>
      <c r="L49" s="139">
        <f t="shared" si="23"/>
        <v>5492.1188604100007</v>
      </c>
      <c r="N49" s="125">
        <v>12</v>
      </c>
      <c r="O49" s="126">
        <f t="shared" si="19"/>
        <v>254.78721995698922</v>
      </c>
      <c r="P49" s="126">
        <f t="shared" si="20"/>
        <v>0</v>
      </c>
      <c r="Q49" s="126" t="s">
        <v>65</v>
      </c>
      <c r="R49" s="126">
        <f t="shared" si="13"/>
        <v>55.112830708000004</v>
      </c>
      <c r="S49" s="126">
        <f t="shared" si="14"/>
        <v>118.38318004301078</v>
      </c>
      <c r="T49" s="126" t="s">
        <v>65</v>
      </c>
      <c r="U49" s="126" t="s">
        <v>65</v>
      </c>
      <c r="V49" s="126">
        <f t="shared" si="15"/>
        <v>81.577579999999998</v>
      </c>
      <c r="W49" s="126">
        <f t="shared" si="16"/>
        <v>509.86081070800003</v>
      </c>
      <c r="X49" s="129">
        <f t="shared" si="21"/>
        <v>18.016441607177885</v>
      </c>
      <c r="Y49" s="139">
        <f t="shared" si="22"/>
        <v>3206.5146385426124</v>
      </c>
    </row>
    <row r="50" spans="1:25" x14ac:dyDescent="0.2">
      <c r="A50" s="125">
        <v>13</v>
      </c>
      <c r="B50" s="126">
        <f>Prodiarias!E23/1000</f>
        <v>317.96359978494627</v>
      </c>
      <c r="C50" s="126">
        <f>Prodiarias!O23/1000</f>
        <v>0.2996677419354839</v>
      </c>
      <c r="D50" s="126" t="s">
        <v>65</v>
      </c>
      <c r="E50" s="126">
        <f>Prodiarias!AF23/1000</f>
        <v>171.15</v>
      </c>
      <c r="F50" s="126">
        <f>Prodiarias!AP23/1000</f>
        <v>147.33373247311829</v>
      </c>
      <c r="G50" s="126" t="s">
        <v>65</v>
      </c>
      <c r="H50" s="126" t="s">
        <v>65</v>
      </c>
      <c r="I50" s="126">
        <f>Prodiarias!BE23</f>
        <v>231.86189999999996</v>
      </c>
      <c r="J50" s="126">
        <f t="shared" ref="J50:J67" si="24">SUM(B50:I50)</f>
        <v>868.60890000000006</v>
      </c>
      <c r="K50" s="129">
        <f t="shared" ref="K50:K67" si="25">J50*35.336/1000</f>
        <v>30.6931640904</v>
      </c>
      <c r="L50" s="139">
        <f t="shared" ref="L50:L67" si="26">J50/1000*6289</f>
        <v>5462.6813720999999</v>
      </c>
      <c r="N50" s="125">
        <v>13</v>
      </c>
      <c r="O50" s="126">
        <f t="shared" si="19"/>
        <v>254.37087982795703</v>
      </c>
      <c r="P50" s="126">
        <f t="shared" si="20"/>
        <v>0.14983387096774195</v>
      </c>
      <c r="Q50" s="126" t="s">
        <v>65</v>
      </c>
      <c r="R50" s="126">
        <f t="shared" si="13"/>
        <v>54.288779999999996</v>
      </c>
      <c r="S50" s="126">
        <f t="shared" si="14"/>
        <v>117.86698597849464</v>
      </c>
      <c r="T50" s="126" t="s">
        <v>65</v>
      </c>
      <c r="U50" s="126" t="s">
        <v>65</v>
      </c>
      <c r="V50" s="126">
        <f t="shared" si="15"/>
        <v>81.15166499999998</v>
      </c>
      <c r="W50" s="126">
        <f t="shared" si="16"/>
        <v>507.8281446774194</v>
      </c>
      <c r="X50" s="129">
        <f t="shared" si="21"/>
        <v>17.944615320321294</v>
      </c>
      <c r="Y50" s="139">
        <f t="shared" si="22"/>
        <v>3193.7312018762909</v>
      </c>
    </row>
    <row r="51" spans="1:25" x14ac:dyDescent="0.2">
      <c r="A51" s="125">
        <v>14</v>
      </c>
      <c r="B51" s="126">
        <f>Prodiarias!E24/1000</f>
        <v>319.49336236559134</v>
      </c>
      <c r="C51" s="126">
        <f>Prodiarias!O24/1000</f>
        <v>7.6312903225806444E-2</v>
      </c>
      <c r="D51" s="126" t="s">
        <v>65</v>
      </c>
      <c r="E51" s="126">
        <f>Prodiarias!AF24/1000</f>
        <v>171.20699999999999</v>
      </c>
      <c r="F51" s="126">
        <f>Prodiarias!AP24/1000</f>
        <v>144.15432473118281</v>
      </c>
      <c r="G51" s="126" t="s">
        <v>65</v>
      </c>
      <c r="H51" s="126" t="s">
        <v>65</v>
      </c>
      <c r="I51" s="126">
        <f>Prodiarias!BE24</f>
        <v>232.08829999999998</v>
      </c>
      <c r="J51" s="126">
        <f t="shared" si="24"/>
        <v>867.01929999999993</v>
      </c>
      <c r="K51" s="129">
        <f t="shared" si="25"/>
        <v>30.636993984799997</v>
      </c>
      <c r="L51" s="139">
        <f t="shared" si="26"/>
        <v>5452.6843776999995</v>
      </c>
      <c r="N51" s="125">
        <v>14</v>
      </c>
      <c r="O51" s="126">
        <f t="shared" si="19"/>
        <v>255.59468989247307</v>
      </c>
      <c r="P51" s="126">
        <f t="shared" si="20"/>
        <v>3.8156451612903222E-2</v>
      </c>
      <c r="Q51" s="126" t="s">
        <v>65</v>
      </c>
      <c r="R51" s="126">
        <f t="shared" si="13"/>
        <v>54.306860399999998</v>
      </c>
      <c r="S51" s="126">
        <f t="shared" si="14"/>
        <v>115.32345978494625</v>
      </c>
      <c r="T51" s="126" t="s">
        <v>65</v>
      </c>
      <c r="U51" s="126" t="s">
        <v>65</v>
      </c>
      <c r="V51" s="126">
        <f t="shared" si="15"/>
        <v>81.230904999999993</v>
      </c>
      <c r="W51" s="126">
        <f t="shared" si="16"/>
        <v>506.49407152903223</v>
      </c>
      <c r="X51" s="129">
        <f t="shared" si="21"/>
        <v>17.897474511549881</v>
      </c>
      <c r="Y51" s="139">
        <f t="shared" si="22"/>
        <v>3185.3412158460837</v>
      </c>
    </row>
    <row r="52" spans="1:25" x14ac:dyDescent="0.2">
      <c r="A52" s="125">
        <v>15</v>
      </c>
      <c r="B52" s="126">
        <f>Prodiarias!E25/1000</f>
        <v>328.50966580645161</v>
      </c>
      <c r="C52" s="126">
        <f>Prodiarias!O25/1000</f>
        <v>0</v>
      </c>
      <c r="D52" s="126" t="s">
        <v>65</v>
      </c>
      <c r="E52" s="126">
        <f>Prodiarias!AF25/1000</f>
        <v>171.26400000000001</v>
      </c>
      <c r="F52" s="126">
        <f>Prodiarias!AP25/1000</f>
        <v>147.3493341935484</v>
      </c>
      <c r="G52" s="126" t="s">
        <v>65</v>
      </c>
      <c r="H52" s="126" t="s">
        <v>65</v>
      </c>
      <c r="I52" s="126">
        <f>Prodiarias!BE25</f>
        <v>232.42789999999997</v>
      </c>
      <c r="J52" s="126">
        <f t="shared" si="24"/>
        <v>879.55089999999996</v>
      </c>
      <c r="K52" s="129">
        <f t="shared" si="25"/>
        <v>31.079810602399998</v>
      </c>
      <c r="L52" s="139">
        <f t="shared" si="26"/>
        <v>5531.4956100999998</v>
      </c>
      <c r="N52" s="125">
        <v>15</v>
      </c>
      <c r="O52" s="126">
        <f t="shared" si="19"/>
        <v>262.80773264516131</v>
      </c>
      <c r="P52" s="126">
        <f t="shared" si="20"/>
        <v>0</v>
      </c>
      <c r="Q52" s="126" t="s">
        <v>65</v>
      </c>
      <c r="R52" s="126">
        <f t="shared" si="13"/>
        <v>54.3249408</v>
      </c>
      <c r="S52" s="126">
        <f t="shared" si="14"/>
        <v>117.87946735483872</v>
      </c>
      <c r="T52" s="126" t="s">
        <v>65</v>
      </c>
      <c r="U52" s="126" t="s">
        <v>65</v>
      </c>
      <c r="V52" s="126">
        <f t="shared" si="15"/>
        <v>81.349764999999977</v>
      </c>
      <c r="W52" s="126">
        <f t="shared" si="16"/>
        <v>516.36190579999993</v>
      </c>
      <c r="X52" s="129">
        <f t="shared" si="21"/>
        <v>18.246164303348795</v>
      </c>
      <c r="Y52" s="139">
        <f t="shared" si="22"/>
        <v>3247.4000255761998</v>
      </c>
    </row>
    <row r="53" spans="1:25" x14ac:dyDescent="0.2">
      <c r="A53" s="125">
        <v>16</v>
      </c>
      <c r="B53" s="126">
        <f>Prodiarias!E26/1000</f>
        <v>304.27666838709678</v>
      </c>
      <c r="C53" s="126">
        <f>Prodiarias!O26/1000</f>
        <v>0</v>
      </c>
      <c r="D53" s="126" t="s">
        <v>65</v>
      </c>
      <c r="E53" s="126">
        <f>Prodiarias!AF26/1000</f>
        <v>166.953</v>
      </c>
      <c r="F53" s="126">
        <f>Prodiarias!AP26/1000</f>
        <v>129.48233161290324</v>
      </c>
      <c r="G53" s="126" t="s">
        <v>65</v>
      </c>
      <c r="H53" s="126" t="s">
        <v>65</v>
      </c>
      <c r="I53" s="126">
        <f>Prodiarias!BE26</f>
        <v>232.39959999999996</v>
      </c>
      <c r="J53" s="126">
        <f t="shared" si="24"/>
        <v>833.11159999999995</v>
      </c>
      <c r="K53" s="129">
        <f t="shared" si="25"/>
        <v>29.438831497599995</v>
      </c>
      <c r="L53" s="139">
        <f t="shared" si="26"/>
        <v>5239.4388523999996</v>
      </c>
      <c r="N53" s="125">
        <v>16</v>
      </c>
      <c r="O53" s="126">
        <f t="shared" si="19"/>
        <v>243.42133470967744</v>
      </c>
      <c r="P53" s="126">
        <f t="shared" si="20"/>
        <v>0</v>
      </c>
      <c r="Q53" s="126" t="s">
        <v>65</v>
      </c>
      <c r="R53" s="126">
        <f t="shared" si="13"/>
        <v>52.957491599999997</v>
      </c>
      <c r="S53" s="126">
        <f t="shared" si="14"/>
        <v>103.5858652903226</v>
      </c>
      <c r="T53" s="126" t="s">
        <v>65</v>
      </c>
      <c r="U53" s="126" t="s">
        <v>65</v>
      </c>
      <c r="V53" s="126">
        <f t="shared" si="15"/>
        <v>81.339859999999987</v>
      </c>
      <c r="W53" s="126">
        <f t="shared" si="16"/>
        <v>481.30455160000002</v>
      </c>
      <c r="X53" s="129">
        <f t="shared" si="21"/>
        <v>17.007377635337601</v>
      </c>
      <c r="Y53" s="139">
        <f t="shared" si="22"/>
        <v>3026.9243250124</v>
      </c>
    </row>
    <row r="54" spans="1:25" x14ac:dyDescent="0.2">
      <c r="A54" s="125">
        <v>17</v>
      </c>
      <c r="B54" s="126">
        <f>Prodiarias!E27/1000</f>
        <v>318.87273978494619</v>
      </c>
      <c r="C54" s="126">
        <f>Prodiarias!O27/1000</f>
        <v>0</v>
      </c>
      <c r="D54" s="126" t="s">
        <v>65</v>
      </c>
      <c r="E54" s="126">
        <f>Prodiarias!AF27/1000</f>
        <v>172.51300000000001</v>
      </c>
      <c r="F54" s="126">
        <f>Prodiarias!AP27/1000</f>
        <v>145.03826021505378</v>
      </c>
      <c r="G54" s="126" t="s">
        <v>65</v>
      </c>
      <c r="H54" s="126" t="s">
        <v>65</v>
      </c>
      <c r="I54" s="126">
        <f>Prodiarias!BE27</f>
        <v>231.52229999999997</v>
      </c>
      <c r="J54" s="126">
        <f t="shared" si="24"/>
        <v>867.94629999999995</v>
      </c>
      <c r="K54" s="129">
        <f t="shared" si="25"/>
        <v>30.669750456799996</v>
      </c>
      <c r="L54" s="139">
        <f t="shared" si="26"/>
        <v>5458.5142806999993</v>
      </c>
      <c r="N54" s="125">
        <v>17</v>
      </c>
      <c r="O54" s="126">
        <f t="shared" ref="O54:O67" si="27">B54*0.8</f>
        <v>255.09819182795695</v>
      </c>
      <c r="P54" s="126">
        <f t="shared" si="20"/>
        <v>0</v>
      </c>
      <c r="Q54" s="126" t="s">
        <v>65</v>
      </c>
      <c r="R54" s="126">
        <f t="shared" si="13"/>
        <v>54.721123599999999</v>
      </c>
      <c r="S54" s="126">
        <f t="shared" si="14"/>
        <v>116.03060817204303</v>
      </c>
      <c r="T54" s="126" t="s">
        <v>65</v>
      </c>
      <c r="U54" s="126" t="s">
        <v>65</v>
      </c>
      <c r="V54" s="126">
        <f t="shared" si="15"/>
        <v>81.032804999999982</v>
      </c>
      <c r="W54" s="126">
        <f t="shared" si="16"/>
        <v>506.88272860000001</v>
      </c>
      <c r="X54" s="129">
        <f t="shared" si="21"/>
        <v>17.911208097809599</v>
      </c>
      <c r="Y54" s="139">
        <f t="shared" ref="Y54:Y67" si="28">W54/1000*6289</f>
        <v>3187.7854801654003</v>
      </c>
    </row>
    <row r="55" spans="1:25" x14ac:dyDescent="0.2">
      <c r="A55" s="125">
        <v>18</v>
      </c>
      <c r="B55" s="126">
        <f>Prodiarias!E28/1000</f>
        <v>315.81114161290321</v>
      </c>
      <c r="C55" s="126">
        <f>Prodiarias!O28/1000</f>
        <v>7.2883424731182798</v>
      </c>
      <c r="D55" s="126" t="s">
        <v>65</v>
      </c>
      <c r="E55" s="126">
        <f>Prodiarias!AF28/1000</f>
        <v>119.224</v>
      </c>
      <c r="F55" s="126">
        <f>Prodiarias!AP28/1000</f>
        <v>148.27051591397847</v>
      </c>
      <c r="G55" s="126" t="s">
        <v>65</v>
      </c>
      <c r="H55" s="126" t="s">
        <v>65</v>
      </c>
      <c r="I55" s="126">
        <f>Prodiarias!BE28</f>
        <v>231.35249999999999</v>
      </c>
      <c r="J55" s="126">
        <f t="shared" si="24"/>
        <v>821.9464999999999</v>
      </c>
      <c r="K55" s="129">
        <f t="shared" si="25"/>
        <v>29.044301523999994</v>
      </c>
      <c r="L55" s="139">
        <f t="shared" si="26"/>
        <v>5169.221538499999</v>
      </c>
      <c r="N55" s="125">
        <v>18</v>
      </c>
      <c r="O55" s="126">
        <f t="shared" si="27"/>
        <v>252.64891329032258</v>
      </c>
      <c r="P55" s="126">
        <f t="shared" si="20"/>
        <v>3.6441712365591399</v>
      </c>
      <c r="Q55" s="126" t="s">
        <v>65</v>
      </c>
      <c r="R55" s="126">
        <f t="shared" si="13"/>
        <v>37.817852799999997</v>
      </c>
      <c r="S55" s="126">
        <f t="shared" si="14"/>
        <v>118.61641273118278</v>
      </c>
      <c r="T55" s="126" t="s">
        <v>65</v>
      </c>
      <c r="U55" s="126" t="s">
        <v>65</v>
      </c>
      <c r="V55" s="126">
        <f t="shared" si="15"/>
        <v>80.97337499999999</v>
      </c>
      <c r="W55" s="126">
        <f t="shared" si="16"/>
        <v>493.70072505806451</v>
      </c>
      <c r="X55" s="129">
        <f t="shared" si="21"/>
        <v>17.445408820651767</v>
      </c>
      <c r="Y55" s="139">
        <f t="shared" si="28"/>
        <v>3104.8838598901675</v>
      </c>
    </row>
    <row r="56" spans="1:25" x14ac:dyDescent="0.2">
      <c r="A56" s="125">
        <v>19</v>
      </c>
      <c r="B56" s="126">
        <f>Prodiarias!E29/1000</f>
        <v>318.51901010752692</v>
      </c>
      <c r="C56" s="126">
        <f>Prodiarias!O29/1000</f>
        <v>2.9617854838709676</v>
      </c>
      <c r="D56" s="126" t="s">
        <v>65</v>
      </c>
      <c r="E56" s="126">
        <f>Prodiarias!AF29/1000</f>
        <v>165.791</v>
      </c>
      <c r="F56" s="126">
        <f>Prodiarias!AP29/1000</f>
        <v>137.73720440860214</v>
      </c>
      <c r="G56" s="126" t="s">
        <v>65</v>
      </c>
      <c r="H56" s="126" t="s">
        <v>65</v>
      </c>
      <c r="I56" s="126">
        <f>Prodiarias!BE29</f>
        <v>231.12609999999995</v>
      </c>
      <c r="J56" s="126">
        <f t="shared" si="24"/>
        <v>856.13509999999997</v>
      </c>
      <c r="K56" s="129">
        <f t="shared" si="25"/>
        <v>30.252389893599997</v>
      </c>
      <c r="L56" s="139">
        <f t="shared" si="26"/>
        <v>5384.2336438999992</v>
      </c>
      <c r="N56" s="125">
        <v>19</v>
      </c>
      <c r="O56" s="126">
        <f t="shared" si="27"/>
        <v>254.81520808602156</v>
      </c>
      <c r="P56" s="126">
        <f t="shared" si="20"/>
        <v>1.4808927419354838</v>
      </c>
      <c r="Q56" s="126" t="s">
        <v>65</v>
      </c>
      <c r="R56" s="126">
        <f t="shared" si="13"/>
        <v>52.588905199999999</v>
      </c>
      <c r="S56" s="126">
        <f t="shared" si="14"/>
        <v>110.18976352688172</v>
      </c>
      <c r="T56" s="126" t="s">
        <v>65</v>
      </c>
      <c r="U56" s="126" t="s">
        <v>65</v>
      </c>
      <c r="V56" s="126">
        <f t="shared" si="15"/>
        <v>80.894134999999977</v>
      </c>
      <c r="W56" s="126">
        <f t="shared" si="16"/>
        <v>499.96890455483879</v>
      </c>
      <c r="X56" s="129">
        <f t="shared" si="21"/>
        <v>17.666901211349781</v>
      </c>
      <c r="Y56" s="139">
        <f t="shared" si="28"/>
        <v>3144.3044407453813</v>
      </c>
    </row>
    <row r="57" spans="1:25" x14ac:dyDescent="0.2">
      <c r="A57" s="125">
        <v>20</v>
      </c>
      <c r="B57" s="126">
        <f>Prodiarias!E30/1000</f>
        <v>332.17433483870968</v>
      </c>
      <c r="C57" s="126">
        <f>Prodiarias!O30/1000</f>
        <v>6.7544623655913974E-2</v>
      </c>
      <c r="D57" s="126" t="s">
        <v>65</v>
      </c>
      <c r="E57" s="126">
        <f>Prodiarias!AF30/1000</f>
        <v>164.208</v>
      </c>
      <c r="F57" s="126">
        <f>Prodiarias!AP30/1000</f>
        <v>132.10812053763442</v>
      </c>
      <c r="G57" s="126" t="s">
        <v>65</v>
      </c>
      <c r="H57" s="126" t="s">
        <v>65</v>
      </c>
      <c r="I57" s="126">
        <f>Prodiarias!BE30</f>
        <v>230.61669999999995</v>
      </c>
      <c r="J57" s="126">
        <f t="shared" si="24"/>
        <v>859.17469999999992</v>
      </c>
      <c r="K57" s="129">
        <f t="shared" si="25"/>
        <v>30.359797199199996</v>
      </c>
      <c r="L57" s="139">
        <f t="shared" si="26"/>
        <v>5403.3496882999998</v>
      </c>
      <c r="N57" s="125">
        <v>20</v>
      </c>
      <c r="O57" s="126">
        <f t="shared" si="27"/>
        <v>265.73946787096776</v>
      </c>
      <c r="P57" s="126">
        <f t="shared" si="20"/>
        <v>3.3772311827956987E-2</v>
      </c>
      <c r="Q57" s="126" t="s">
        <v>65</v>
      </c>
      <c r="R57" s="126">
        <f t="shared" si="13"/>
        <v>52.086777599999998</v>
      </c>
      <c r="S57" s="126">
        <f t="shared" si="14"/>
        <v>105.68649643010754</v>
      </c>
      <c r="T57" s="126" t="s">
        <v>65</v>
      </c>
      <c r="U57" s="126" t="s">
        <v>65</v>
      </c>
      <c r="V57" s="126">
        <f t="shared" si="15"/>
        <v>80.715844999999973</v>
      </c>
      <c r="W57" s="126">
        <f t="shared" si="16"/>
        <v>504.26235921290322</v>
      </c>
      <c r="X57" s="129">
        <f t="shared" si="21"/>
        <v>17.81861472514715</v>
      </c>
      <c r="Y57" s="139">
        <f t="shared" si="28"/>
        <v>3171.3059770899481</v>
      </c>
    </row>
    <row r="58" spans="1:25" x14ac:dyDescent="0.2">
      <c r="A58" s="125">
        <v>21</v>
      </c>
      <c r="B58" s="126">
        <f>Prodiarias!E31/1000</f>
        <v>320.37403290322578</v>
      </c>
      <c r="C58" s="126">
        <f>Prodiarias!O31/1000</f>
        <v>0</v>
      </c>
      <c r="D58" s="126" t="s">
        <v>65</v>
      </c>
      <c r="E58" s="126">
        <f>Prodiarias!AF31/1000</f>
        <v>138.625</v>
      </c>
      <c r="F58" s="126">
        <f>Prodiarias!AP31/1000</f>
        <v>140.57296709677419</v>
      </c>
      <c r="G58" s="126" t="s">
        <v>65</v>
      </c>
      <c r="H58" s="126" t="s">
        <v>65</v>
      </c>
      <c r="I58" s="126">
        <f>Prodiarias!BE31</f>
        <v>230.58839999999998</v>
      </c>
      <c r="J58" s="126">
        <f t="shared" si="24"/>
        <v>830.16039999999998</v>
      </c>
      <c r="K58" s="129">
        <f t="shared" si="25"/>
        <v>29.3345478944</v>
      </c>
      <c r="L58" s="139">
        <f t="shared" si="26"/>
        <v>5220.8787555999997</v>
      </c>
      <c r="N58" s="125">
        <v>21</v>
      </c>
      <c r="O58" s="126">
        <f t="shared" si="27"/>
        <v>256.29922632258064</v>
      </c>
      <c r="P58" s="126">
        <f t="shared" si="20"/>
        <v>0</v>
      </c>
      <c r="Q58" s="126" t="s">
        <v>65</v>
      </c>
      <c r="R58" s="126">
        <f t="shared" si="13"/>
        <v>43.971849999999996</v>
      </c>
      <c r="S58" s="126">
        <f t="shared" si="14"/>
        <v>112.45837367741936</v>
      </c>
      <c r="T58" s="126" t="s">
        <v>65</v>
      </c>
      <c r="U58" s="126" t="s">
        <v>65</v>
      </c>
      <c r="V58" s="126">
        <f t="shared" si="15"/>
        <v>80.705939999999984</v>
      </c>
      <c r="W58" s="126">
        <f t="shared" si="16"/>
        <v>493.43539000000004</v>
      </c>
      <c r="X58" s="129">
        <f t="shared" si="21"/>
        <v>17.436032941040001</v>
      </c>
      <c r="Y58" s="139">
        <f t="shared" si="28"/>
        <v>3103.2151677100001</v>
      </c>
    </row>
    <row r="59" spans="1:25" x14ac:dyDescent="0.2">
      <c r="A59" s="125">
        <v>22</v>
      </c>
      <c r="B59" s="126">
        <f>Prodiarias!E32/1000</f>
        <v>330.53553430107524</v>
      </c>
      <c r="C59" s="126">
        <f>Prodiarias!O32/1000</f>
        <v>0</v>
      </c>
      <c r="D59" s="126" t="s">
        <v>65</v>
      </c>
      <c r="E59" s="126">
        <f>Prodiarias!AF32/1000</f>
        <v>168.77699999999999</v>
      </c>
      <c r="F59" s="126">
        <f>Prodiarias!AP32/1000</f>
        <v>136.49746569892474</v>
      </c>
      <c r="G59" s="126" t="s">
        <v>65</v>
      </c>
      <c r="H59" s="126" t="s">
        <v>65</v>
      </c>
      <c r="I59" s="126">
        <f>Prodiarias!BE32</f>
        <v>230.39029999999997</v>
      </c>
      <c r="J59" s="126">
        <f t="shared" si="24"/>
        <v>866.20029999999997</v>
      </c>
      <c r="K59" s="129">
        <f t="shared" si="25"/>
        <v>30.608053800799997</v>
      </c>
      <c r="L59" s="139">
        <f t="shared" si="26"/>
        <v>5447.5336866999996</v>
      </c>
      <c r="N59" s="125">
        <v>22</v>
      </c>
      <c r="O59" s="126">
        <f t="shared" si="27"/>
        <v>264.42842744086022</v>
      </c>
      <c r="P59" s="126">
        <f t="shared" si="20"/>
        <v>0</v>
      </c>
      <c r="Q59" s="126" t="s">
        <v>65</v>
      </c>
      <c r="R59" s="126">
        <f t="shared" si="13"/>
        <v>53.536064399999994</v>
      </c>
      <c r="S59" s="126">
        <f t="shared" si="14"/>
        <v>109.1979725591398</v>
      </c>
      <c r="T59" s="126" t="s">
        <v>65</v>
      </c>
      <c r="U59" s="126" t="s">
        <v>65</v>
      </c>
      <c r="V59" s="126">
        <f t="shared" si="15"/>
        <v>80.636604999999989</v>
      </c>
      <c r="W59" s="126">
        <f t="shared" si="16"/>
        <v>507.79906939999995</v>
      </c>
      <c r="X59" s="129">
        <f t="shared" si="21"/>
        <v>17.943587916318396</v>
      </c>
      <c r="Y59" s="139">
        <f t="shared" si="28"/>
        <v>3193.5483474565999</v>
      </c>
    </row>
    <row r="60" spans="1:25" x14ac:dyDescent="0.2">
      <c r="A60" s="125">
        <v>23</v>
      </c>
      <c r="B60" s="126">
        <f>Prodiarias!E33/1000</f>
        <v>331.08390473118277</v>
      </c>
      <c r="C60" s="126">
        <f>Prodiarias!O33/1000</f>
        <v>0</v>
      </c>
      <c r="D60" s="126" t="s">
        <v>65</v>
      </c>
      <c r="E60" s="126">
        <f>Prodiarias!AF33/1000</f>
        <v>166.75800000000001</v>
      </c>
      <c r="F60" s="126">
        <f>Prodiarias!AP33/1000</f>
        <v>141.93109526881722</v>
      </c>
      <c r="G60" s="126" t="s">
        <v>65</v>
      </c>
      <c r="H60" s="126" t="s">
        <v>65</v>
      </c>
      <c r="I60" s="126">
        <f>Prodiarias!BE33</f>
        <v>228.8338</v>
      </c>
      <c r="J60" s="126">
        <f t="shared" si="24"/>
        <v>868.60680000000002</v>
      </c>
      <c r="K60" s="129">
        <f t="shared" si="25"/>
        <v>30.693089884799999</v>
      </c>
      <c r="L60" s="139">
        <f t="shared" si="26"/>
        <v>5462.6681651999997</v>
      </c>
      <c r="N60" s="125">
        <v>23</v>
      </c>
      <c r="O60" s="126">
        <f t="shared" si="27"/>
        <v>264.86712378494622</v>
      </c>
      <c r="P60" s="126">
        <f t="shared" si="20"/>
        <v>0</v>
      </c>
      <c r="Q60" s="126" t="s">
        <v>65</v>
      </c>
      <c r="R60" s="126">
        <f t="shared" si="13"/>
        <v>52.895637600000001</v>
      </c>
      <c r="S60" s="126">
        <f t="shared" si="14"/>
        <v>113.54487621505378</v>
      </c>
      <c r="T60" s="126" t="s">
        <v>65</v>
      </c>
      <c r="U60" s="126" t="s">
        <v>65</v>
      </c>
      <c r="V60" s="126">
        <f t="shared" si="15"/>
        <v>80.091829999999987</v>
      </c>
      <c r="W60" s="126">
        <f t="shared" si="16"/>
        <v>511.39946759999998</v>
      </c>
      <c r="X60" s="129">
        <f t="shared" si="21"/>
        <v>18.070811587113599</v>
      </c>
      <c r="Y60" s="139">
        <f t="shared" si="28"/>
        <v>3216.1912517363999</v>
      </c>
    </row>
    <row r="61" spans="1:25" x14ac:dyDescent="0.2">
      <c r="A61" s="125">
        <v>24</v>
      </c>
      <c r="B61" s="126">
        <f>Prodiarias!E34/1000</f>
        <v>321.99184666666667</v>
      </c>
      <c r="C61" s="126">
        <f>Prodiarias!O34/1000</f>
        <v>0.54405806451612893</v>
      </c>
      <c r="D61" s="126" t="s">
        <v>65</v>
      </c>
      <c r="E61" s="126">
        <f>Prodiarias!AF34/1000</f>
        <v>168.84800000000001</v>
      </c>
      <c r="F61" s="126">
        <f>Prodiarias!AP34/1000</f>
        <v>141.93109526881722</v>
      </c>
      <c r="G61" s="126" t="s">
        <v>65</v>
      </c>
      <c r="H61" s="126" t="s">
        <v>65</v>
      </c>
      <c r="I61" s="126">
        <f>Prodiarias!BE34</f>
        <v>230.64499999999933</v>
      </c>
      <c r="J61" s="126">
        <f t="shared" si="24"/>
        <v>863.95999999999935</v>
      </c>
      <c r="K61" s="129">
        <f t="shared" si="25"/>
        <v>30.528890559999976</v>
      </c>
      <c r="L61" s="139">
        <f t="shared" si="26"/>
        <v>5433.4444399999966</v>
      </c>
      <c r="N61" s="125">
        <v>24</v>
      </c>
      <c r="O61" s="126">
        <f t="shared" si="27"/>
        <v>257.59347733333334</v>
      </c>
      <c r="P61" s="126">
        <f t="shared" si="20"/>
        <v>0.27202903225806446</v>
      </c>
      <c r="Q61" s="126" t="s">
        <v>65</v>
      </c>
      <c r="R61" s="126">
        <f t="shared" si="13"/>
        <v>53.558585600000001</v>
      </c>
      <c r="S61" s="126">
        <f t="shared" si="14"/>
        <v>113.54487621505378</v>
      </c>
      <c r="T61" s="126" t="s">
        <v>65</v>
      </c>
      <c r="U61" s="126" t="s">
        <v>65</v>
      </c>
      <c r="V61" s="126">
        <f t="shared" si="15"/>
        <v>80.725749999999763</v>
      </c>
      <c r="W61" s="126">
        <f t="shared" si="16"/>
        <v>505.69471818064494</v>
      </c>
      <c r="X61" s="129">
        <f t="shared" si="21"/>
        <v>17.869228561631271</v>
      </c>
      <c r="Y61" s="139">
        <f t="shared" si="28"/>
        <v>3180.3140826380759</v>
      </c>
    </row>
    <row r="62" spans="1:25" x14ac:dyDescent="0.2">
      <c r="A62" s="125">
        <v>25</v>
      </c>
      <c r="B62" s="126">
        <f>Prodiarias!E35/1000</f>
        <v>312.83520569892471</v>
      </c>
      <c r="C62" s="126">
        <f>Prodiarias!O35/1000</f>
        <v>8.1173833333333327</v>
      </c>
      <c r="D62" s="126" t="s">
        <v>65</v>
      </c>
      <c r="E62" s="126">
        <f>Prodiarias!AF35/1000</f>
        <v>169.88900000000001</v>
      </c>
      <c r="F62" s="126">
        <f>Prodiarias!AP35/1000</f>
        <v>149.11041096774196</v>
      </c>
      <c r="G62" s="126" t="s">
        <v>65</v>
      </c>
      <c r="H62" s="126" t="s">
        <v>65</v>
      </c>
      <c r="I62" s="126">
        <f>Prodiarias!BE35</f>
        <v>230.13559999999998</v>
      </c>
      <c r="J62" s="126">
        <f t="shared" si="24"/>
        <v>870.08759999999995</v>
      </c>
      <c r="K62" s="129">
        <f t="shared" si="25"/>
        <v>30.745415433599995</v>
      </c>
      <c r="L62" s="139">
        <f t="shared" si="26"/>
        <v>5471.9809163999998</v>
      </c>
      <c r="N62" s="125">
        <v>25</v>
      </c>
      <c r="O62" s="126">
        <f t="shared" si="27"/>
        <v>250.26816455913979</v>
      </c>
      <c r="P62" s="126">
        <f t="shared" si="20"/>
        <v>4.0586916666666664</v>
      </c>
      <c r="Q62" s="126" t="s">
        <v>65</v>
      </c>
      <c r="R62" s="126">
        <f t="shared" si="13"/>
        <v>53.888790800000002</v>
      </c>
      <c r="S62" s="126">
        <f t="shared" si="14"/>
        <v>119.28832877419357</v>
      </c>
      <c r="T62" s="126" t="s">
        <v>65</v>
      </c>
      <c r="U62" s="126" t="s">
        <v>65</v>
      </c>
      <c r="V62" s="126">
        <f t="shared" si="15"/>
        <v>80.547459999999987</v>
      </c>
      <c r="W62" s="126">
        <f t="shared" si="16"/>
        <v>508.05143580000004</v>
      </c>
      <c r="X62" s="129">
        <f t="shared" si="21"/>
        <v>17.952505535428802</v>
      </c>
      <c r="Y62" s="139">
        <f t="shared" si="28"/>
        <v>3195.1354797462</v>
      </c>
    </row>
    <row r="63" spans="1:25" x14ac:dyDescent="0.2">
      <c r="A63" s="125">
        <v>26</v>
      </c>
      <c r="B63" s="126">
        <f>Prodiarias!E36/1000</f>
        <v>313.48962258064518</v>
      </c>
      <c r="C63" s="126">
        <f>Prodiarias!O36/1000</f>
        <v>14.583161827956989</v>
      </c>
      <c r="D63" s="126" t="s">
        <v>65</v>
      </c>
      <c r="E63" s="126">
        <f>Prodiarias!AF36/1000</f>
        <v>167.96</v>
      </c>
      <c r="F63" s="126">
        <f>Prodiarias!AP36/1000</f>
        <v>149.56721559139783</v>
      </c>
      <c r="G63" s="126" t="s">
        <v>65</v>
      </c>
      <c r="H63" s="126" t="s">
        <v>65</v>
      </c>
      <c r="I63" s="126">
        <f>Prodiarias!BE36</f>
        <v>229.31489999999997</v>
      </c>
      <c r="J63" s="126">
        <f t="shared" si="24"/>
        <v>874.91489999999999</v>
      </c>
      <c r="K63" s="129">
        <f t="shared" si="25"/>
        <v>30.9159929064</v>
      </c>
      <c r="L63" s="139">
        <f t="shared" si="26"/>
        <v>5502.3398060999998</v>
      </c>
      <c r="N63" s="125">
        <v>26</v>
      </c>
      <c r="O63" s="126">
        <f t="shared" si="27"/>
        <v>250.79169806451614</v>
      </c>
      <c r="P63" s="126">
        <f t="shared" si="20"/>
        <v>7.2915809139784944</v>
      </c>
      <c r="Q63" s="126" t="s">
        <v>65</v>
      </c>
      <c r="R63" s="126">
        <f t="shared" si="13"/>
        <v>53.276912000000003</v>
      </c>
      <c r="S63" s="126">
        <f t="shared" si="14"/>
        <v>119.65377247311827</v>
      </c>
      <c r="T63" s="126" t="s">
        <v>65</v>
      </c>
      <c r="U63" s="126" t="s">
        <v>65</v>
      </c>
      <c r="V63" s="126">
        <f t="shared" si="15"/>
        <v>80.260214999999988</v>
      </c>
      <c r="W63" s="126">
        <f t="shared" si="16"/>
        <v>511.2741784516129</v>
      </c>
      <c r="X63" s="129">
        <f t="shared" si="21"/>
        <v>18.066384369766194</v>
      </c>
      <c r="Y63" s="139">
        <f t="shared" si="28"/>
        <v>3215.4033082821938</v>
      </c>
    </row>
    <row r="64" spans="1:25" x14ac:dyDescent="0.2">
      <c r="A64" s="125">
        <v>27</v>
      </c>
      <c r="B64" s="126">
        <f>Prodiarias!E37/1000</f>
        <v>316.18063290322584</v>
      </c>
      <c r="C64" s="126">
        <f>Prodiarias!O37/1000</f>
        <v>3.4142419354838709</v>
      </c>
      <c r="D64" s="126" t="s">
        <v>65</v>
      </c>
      <c r="E64" s="126">
        <f>Prodiarias!AF37/1000</f>
        <v>166.03200000000001</v>
      </c>
      <c r="F64" s="126">
        <f>Prodiarias!AP37/1000</f>
        <v>149.18412516129032</v>
      </c>
      <c r="G64" s="126" t="s">
        <v>65</v>
      </c>
      <c r="H64" s="126" t="s">
        <v>65</v>
      </c>
      <c r="I64" s="126">
        <f>Prodiarias!BE37</f>
        <v>228.09800000000001</v>
      </c>
      <c r="J64" s="126">
        <f t="shared" si="24"/>
        <v>862.90900000000011</v>
      </c>
      <c r="K64" s="129">
        <f t="shared" si="25"/>
        <v>30.491752424000001</v>
      </c>
      <c r="L64" s="139">
        <f t="shared" si="26"/>
        <v>5426.8347010000007</v>
      </c>
      <c r="N64" s="125">
        <v>27</v>
      </c>
      <c r="O64" s="126">
        <f t="shared" si="27"/>
        <v>252.94450632258068</v>
      </c>
      <c r="P64" s="126">
        <f t="shared" si="20"/>
        <v>1.7071209677419354</v>
      </c>
      <c r="Q64" s="126" t="s">
        <v>65</v>
      </c>
      <c r="R64" s="126">
        <f t="shared" si="13"/>
        <v>52.665350400000001</v>
      </c>
      <c r="S64" s="126">
        <f t="shared" si="14"/>
        <v>119.34730012903226</v>
      </c>
      <c r="T64" s="126" t="s">
        <v>65</v>
      </c>
      <c r="U64" s="126" t="s">
        <v>65</v>
      </c>
      <c r="V64" s="126">
        <f t="shared" si="15"/>
        <v>79.834299999999999</v>
      </c>
      <c r="W64" s="126">
        <f t="shared" si="16"/>
        <v>506.49857781935486</v>
      </c>
      <c r="X64" s="129">
        <f t="shared" si="21"/>
        <v>17.89763374582472</v>
      </c>
      <c r="Y64" s="139">
        <f t="shared" si="28"/>
        <v>3185.3695559059224</v>
      </c>
    </row>
    <row r="65" spans="1:25" x14ac:dyDescent="0.2">
      <c r="A65" s="125">
        <v>28</v>
      </c>
      <c r="B65" s="126">
        <f>Prodiarias!E38/1000</f>
        <v>318.21966731182795</v>
      </c>
      <c r="C65" s="126">
        <f>Prodiarias!O38/1000</f>
        <v>0</v>
      </c>
      <c r="D65" s="126" t="s">
        <v>65</v>
      </c>
      <c r="E65" s="126">
        <f>Prodiarias!AF38/1000</f>
        <v>167.99600000000001</v>
      </c>
      <c r="F65" s="126">
        <f>Prodiarias!AP38/1000</f>
        <v>149.39633268817207</v>
      </c>
      <c r="G65" s="126" t="s">
        <v>65</v>
      </c>
      <c r="H65" s="126" t="s">
        <v>65</v>
      </c>
      <c r="I65" s="126">
        <f>Prodiarias!BE38</f>
        <v>228.74889999999999</v>
      </c>
      <c r="J65" s="126">
        <f t="shared" si="24"/>
        <v>864.3608999999999</v>
      </c>
      <c r="K65" s="129">
        <f t="shared" si="25"/>
        <v>30.543056762399996</v>
      </c>
      <c r="L65" s="139">
        <f t="shared" si="26"/>
        <v>5435.9657000999996</v>
      </c>
      <c r="N65" s="125">
        <v>28</v>
      </c>
      <c r="O65" s="126">
        <f t="shared" si="27"/>
        <v>254.57573384946238</v>
      </c>
      <c r="P65" s="126">
        <f t="shared" si="20"/>
        <v>0</v>
      </c>
      <c r="Q65" s="126" t="s">
        <v>65</v>
      </c>
      <c r="R65" s="126">
        <f t="shared" si="13"/>
        <v>53.288331200000002</v>
      </c>
      <c r="S65" s="126">
        <f t="shared" si="14"/>
        <v>119.51706615053766</v>
      </c>
      <c r="T65" s="126" t="s">
        <v>65</v>
      </c>
      <c r="U65" s="126" t="s">
        <v>65</v>
      </c>
      <c r="V65" s="126">
        <f t="shared" si="15"/>
        <v>80.062114999999991</v>
      </c>
      <c r="W65" s="126">
        <f t="shared" si="16"/>
        <v>507.44324620000003</v>
      </c>
      <c r="X65" s="129">
        <f t="shared" si="21"/>
        <v>17.931014547723201</v>
      </c>
      <c r="Y65" s="139">
        <f t="shared" si="28"/>
        <v>3191.3105753518003</v>
      </c>
    </row>
    <row r="66" spans="1:25" x14ac:dyDescent="0.2">
      <c r="A66" s="125">
        <v>29</v>
      </c>
      <c r="B66" s="126">
        <f>Prodiarias!E39/1000</f>
        <v>309.26924096774195</v>
      </c>
      <c r="C66" s="126">
        <f>Prodiarias!O39/1000</f>
        <v>0</v>
      </c>
      <c r="D66" s="126" t="s">
        <v>65</v>
      </c>
      <c r="E66" s="126">
        <f>Prodiarias!AF39/1000</f>
        <v>167.36500000000001</v>
      </c>
      <c r="F66" s="126">
        <f>Prodiarias!AP39/1000</f>
        <v>151.17775903225805</v>
      </c>
      <c r="G66" s="126" t="s">
        <v>65</v>
      </c>
      <c r="H66" s="126" t="s">
        <v>65</v>
      </c>
      <c r="I66" s="126">
        <f>Prodiarias!BE39</f>
        <v>229.22999999999996</v>
      </c>
      <c r="J66" s="126">
        <f t="shared" si="24"/>
        <v>857.04199999999992</v>
      </c>
      <c r="K66" s="129">
        <f t="shared" si="25"/>
        <v>30.284436111999995</v>
      </c>
      <c r="L66" s="139">
        <f t="shared" si="26"/>
        <v>5389.9371380000002</v>
      </c>
      <c r="N66" s="125">
        <v>29</v>
      </c>
      <c r="O66" s="126">
        <f t="shared" si="27"/>
        <v>247.41539277419358</v>
      </c>
      <c r="P66" s="126">
        <f t="shared" si="20"/>
        <v>0</v>
      </c>
      <c r="Q66" s="126" t="s">
        <v>65</v>
      </c>
      <c r="R66" s="126">
        <f t="shared" si="13"/>
        <v>53.088177999999999</v>
      </c>
      <c r="S66" s="126">
        <f t="shared" si="14"/>
        <v>120.94220722580644</v>
      </c>
      <c r="T66" s="126" t="s">
        <v>65</v>
      </c>
      <c r="U66" s="126" t="s">
        <v>65</v>
      </c>
      <c r="V66" s="126">
        <f t="shared" si="15"/>
        <v>80.230499999999978</v>
      </c>
      <c r="W66" s="126">
        <f t="shared" si="16"/>
        <v>501.67627800000002</v>
      </c>
      <c r="X66" s="129">
        <f t="shared" si="21"/>
        <v>17.727232959407999</v>
      </c>
      <c r="Y66" s="139">
        <f t="shared" si="28"/>
        <v>3155.0421123420001</v>
      </c>
    </row>
    <row r="67" spans="1:25" x14ac:dyDescent="0.2">
      <c r="A67" s="125">
        <v>30</v>
      </c>
      <c r="B67" s="126">
        <f>Prodiarias!E40/1000</f>
        <v>303.55862086021506</v>
      </c>
      <c r="C67" s="126">
        <f>Prodiarias!O40/1000</f>
        <v>0</v>
      </c>
      <c r="D67" s="126" t="s">
        <v>65</v>
      </c>
      <c r="E67" s="126">
        <f>Prodiarias!AF40/1000</f>
        <v>169.41399999999999</v>
      </c>
      <c r="F67" s="126">
        <f>Prodiarias!AP40/1000</f>
        <v>153.79237913978497</v>
      </c>
      <c r="G67" s="126" t="s">
        <v>65</v>
      </c>
      <c r="H67" s="126" t="s">
        <v>65</v>
      </c>
      <c r="I67" s="126">
        <f>Prodiarias!BE40</f>
        <v>229.17339999999999</v>
      </c>
      <c r="J67" s="126">
        <f t="shared" si="24"/>
        <v>855.9384</v>
      </c>
      <c r="K67" s="129">
        <f t="shared" si="25"/>
        <v>30.245439302399998</v>
      </c>
      <c r="L67" s="139">
        <f t="shared" si="26"/>
        <v>5382.9965976000003</v>
      </c>
      <c r="N67" s="125">
        <v>30</v>
      </c>
      <c r="O67" s="126">
        <f t="shared" si="27"/>
        <v>242.84689668817205</v>
      </c>
      <c r="P67" s="126">
        <f t="shared" si="20"/>
        <v>0</v>
      </c>
      <c r="Q67" s="126" t="s">
        <v>65</v>
      </c>
      <c r="R67" s="126">
        <f t="shared" si="13"/>
        <v>53.73812079999999</v>
      </c>
      <c r="S67" s="126">
        <f t="shared" si="14"/>
        <v>123.03390331182798</v>
      </c>
      <c r="T67" s="126" t="s">
        <v>65</v>
      </c>
      <c r="U67" s="126" t="s">
        <v>65</v>
      </c>
      <c r="V67" s="126">
        <f t="shared" si="15"/>
        <v>80.210689999999985</v>
      </c>
      <c r="W67" s="126">
        <f t="shared" si="16"/>
        <v>499.82961080000007</v>
      </c>
      <c r="X67" s="129">
        <f t="shared" si="21"/>
        <v>17.6619791272288</v>
      </c>
      <c r="Y67" s="139">
        <f t="shared" si="28"/>
        <v>3143.4284223212003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3" t="s">
        <v>86</v>
      </c>
      <c r="F70" s="424"/>
      <c r="G70" s="424"/>
      <c r="H70" s="425"/>
      <c r="I70" s="155" t="str">
        <f>D1</f>
        <v>Septiembre 2021</v>
      </c>
      <c r="J70" s="156"/>
      <c r="Q70" s="423" t="s">
        <v>87</v>
      </c>
      <c r="R70" s="424"/>
      <c r="S70" s="424"/>
      <c r="T70" s="425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5558.2207155999986</v>
      </c>
      <c r="H73" s="153">
        <f t="shared" ref="H73:H84" si="36">F73+G73</f>
        <v>20992.901779743741</v>
      </c>
      <c r="I73" s="152">
        <f t="shared" ref="I73:I84" si="37">H73+I72</f>
        <v>41481.538893743586</v>
      </c>
      <c r="J73" s="146">
        <f t="shared" si="29"/>
        <v>20740.769446871793</v>
      </c>
      <c r="Q73" s="126">
        <v>2</v>
      </c>
      <c r="R73" s="144">
        <f t="shared" si="30"/>
        <v>13893.533129642234</v>
      </c>
      <c r="S73" s="151">
        <f t="shared" si="31"/>
        <v>3280.0264743490407</v>
      </c>
      <c r="T73" s="153">
        <f t="shared" si="32"/>
        <v>17173.559603991274</v>
      </c>
      <c r="U73" s="152">
        <f t="shared" ref="U73:U84" si="38">T73+U72</f>
        <v>33901.335951694084</v>
      </c>
      <c r="V73" s="146">
        <f t="shared" si="33"/>
        <v>16950.667975847042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5623.66241446</v>
      </c>
      <c r="H74" s="153">
        <f t="shared" si="36"/>
        <v>20652.297571527895</v>
      </c>
      <c r="I74" s="152">
        <f t="shared" si="37"/>
        <v>62133.836465271481</v>
      </c>
      <c r="J74" s="146">
        <f t="shared" si="29"/>
        <v>20711.278821757161</v>
      </c>
      <c r="Q74" s="126">
        <v>3</v>
      </c>
      <c r="R74" s="144">
        <f t="shared" si="30"/>
        <v>13566.719037786612</v>
      </c>
      <c r="S74" s="151">
        <f t="shared" si="31"/>
        <v>3319.8369450636151</v>
      </c>
      <c r="T74" s="153">
        <f t="shared" si="32"/>
        <v>16886.555982850226</v>
      </c>
      <c r="U74" s="152">
        <f t="shared" si="38"/>
        <v>50787.891934544314</v>
      </c>
      <c r="V74" s="146">
        <f t="shared" si="33"/>
        <v>16929.297311514772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5581.2946792600005</v>
      </c>
      <c r="H75" s="153">
        <f t="shared" si="36"/>
        <v>20822.481274394366</v>
      </c>
      <c r="I75" s="152">
        <f t="shared" si="37"/>
        <v>82956.317739665843</v>
      </c>
      <c r="J75" s="146">
        <f t="shared" si="29"/>
        <v>20739.079434916461</v>
      </c>
      <c r="Q75" s="126">
        <v>4</v>
      </c>
      <c r="R75" s="144">
        <f t="shared" si="30"/>
        <v>13737.530903711244</v>
      </c>
      <c r="S75" s="151">
        <f t="shared" si="31"/>
        <v>3286.551908599673</v>
      </c>
      <c r="T75" s="153">
        <f t="shared" si="32"/>
        <v>17024.082812310917</v>
      </c>
      <c r="U75" s="152">
        <f t="shared" si="38"/>
        <v>67811.974746855238</v>
      </c>
      <c r="V75" s="146">
        <f t="shared" si="33"/>
        <v>16952.993686713809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5493.6535650799997</v>
      </c>
      <c r="H76" s="153">
        <f t="shared" si="36"/>
        <v>19981.472157733842</v>
      </c>
      <c r="I76" s="152">
        <f t="shared" si="37"/>
        <v>102937.78989739969</v>
      </c>
      <c r="J76" s="146">
        <f t="shared" si="29"/>
        <v>20587.557979479938</v>
      </c>
      <c r="Q76" s="126">
        <v>5</v>
      </c>
      <c r="R76" s="144">
        <f t="shared" si="30"/>
        <v>13115.125190421373</v>
      </c>
      <c r="S76" s="151">
        <f t="shared" si="31"/>
        <v>3213.0002637454031</v>
      </c>
      <c r="T76" s="153">
        <f t="shared" si="32"/>
        <v>16328.125454166777</v>
      </c>
      <c r="U76" s="152">
        <f t="shared" si="38"/>
        <v>84140.100201022011</v>
      </c>
      <c r="V76" s="146">
        <f t="shared" si="33"/>
        <v>16828.020040204403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5541.9709985864511</v>
      </c>
      <c r="H77" s="153">
        <f t="shared" si="36"/>
        <v>20106.723166117059</v>
      </c>
      <c r="I77" s="152">
        <f t="shared" si="37"/>
        <v>123044.51306351676</v>
      </c>
      <c r="J77" s="146">
        <f t="shared" si="29"/>
        <v>20507.418843919459</v>
      </c>
      <c r="Q77" s="126">
        <v>6</v>
      </c>
      <c r="R77" s="144">
        <f t="shared" si="30"/>
        <v>13154.414508074417</v>
      </c>
      <c r="S77" s="151">
        <f t="shared" si="31"/>
        <v>3269.8597341391769</v>
      </c>
      <c r="T77" s="153">
        <f t="shared" si="32"/>
        <v>16424.274242213593</v>
      </c>
      <c r="U77" s="152">
        <f t="shared" si="38"/>
        <v>100564.3744432356</v>
      </c>
      <c r="V77" s="146">
        <f t="shared" si="33"/>
        <v>16760.729073872601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5479.2605596800004</v>
      </c>
      <c r="H78" s="153">
        <f t="shared" si="36"/>
        <v>19780.739130136353</v>
      </c>
      <c r="I78" s="152">
        <f t="shared" si="37"/>
        <v>142825.25219365311</v>
      </c>
      <c r="J78" s="146">
        <f t="shared" si="29"/>
        <v>20403.607456236157</v>
      </c>
      <c r="Q78" s="126">
        <v>7</v>
      </c>
      <c r="R78" s="144">
        <f t="shared" si="30"/>
        <v>12958.870706007317</v>
      </c>
      <c r="S78" s="151">
        <f t="shared" si="31"/>
        <v>3227.7914489844165</v>
      </c>
      <c r="T78" s="153">
        <f t="shared" si="32"/>
        <v>16186.662154991734</v>
      </c>
      <c r="U78" s="152">
        <f t="shared" si="38"/>
        <v>116751.03659822734</v>
      </c>
      <c r="V78" s="146">
        <f t="shared" si="33"/>
        <v>16678.719514032477</v>
      </c>
    </row>
    <row r="79" spans="1:25" ht="14.15" customHeight="1" x14ac:dyDescent="0.2">
      <c r="E79" s="126">
        <v>8</v>
      </c>
      <c r="F79" s="144">
        <f t="shared" si="34"/>
        <v>14463.366974781364</v>
      </c>
      <c r="G79" s="151">
        <f t="shared" si="35"/>
        <v>5494.17385405</v>
      </c>
      <c r="H79" s="153">
        <f t="shared" si="36"/>
        <v>19957.540828831363</v>
      </c>
      <c r="I79" s="152">
        <f t="shared" si="37"/>
        <v>162782.79302248446</v>
      </c>
      <c r="J79" s="146">
        <f t="shared" si="29"/>
        <v>20347.849127810558</v>
      </c>
      <c r="Q79" s="126">
        <v>8</v>
      </c>
      <c r="R79" s="144">
        <f t="shared" si="30"/>
        <v>13114.117526525681</v>
      </c>
      <c r="S79" s="151">
        <f t="shared" si="31"/>
        <v>3213.5201279109001</v>
      </c>
      <c r="T79" s="153">
        <f t="shared" si="32"/>
        <v>16327.637654436581</v>
      </c>
      <c r="U79" s="152">
        <f t="shared" si="38"/>
        <v>133078.67425266391</v>
      </c>
      <c r="V79" s="146">
        <f t="shared" si="33"/>
        <v>16634.834281582989</v>
      </c>
    </row>
    <row r="80" spans="1:25" ht="14.15" customHeight="1" x14ac:dyDescent="0.2">
      <c r="E80" s="126">
        <v>9</v>
      </c>
      <c r="F80" s="144">
        <f t="shared" si="34"/>
        <v>13662.810039751948</v>
      </c>
      <c r="G80" s="151">
        <f t="shared" si="35"/>
        <v>5525.4206247699994</v>
      </c>
      <c r="H80" s="153">
        <f t="shared" si="36"/>
        <v>19188.230664521947</v>
      </c>
      <c r="I80" s="152">
        <f t="shared" si="37"/>
        <v>181971.02368700641</v>
      </c>
      <c r="J80" s="146">
        <f t="shared" si="29"/>
        <v>20219.002631889602</v>
      </c>
      <c r="Q80" s="126">
        <v>9</v>
      </c>
      <c r="R80" s="144">
        <f t="shared" si="30"/>
        <v>12371.7509836222</v>
      </c>
      <c r="S80" s="151">
        <f t="shared" si="31"/>
        <v>3236.486879315124</v>
      </c>
      <c r="T80" s="153">
        <f t="shared" si="32"/>
        <v>15608.237862937323</v>
      </c>
      <c r="U80" s="152">
        <f t="shared" si="38"/>
        <v>148686.91211560124</v>
      </c>
      <c r="V80" s="146">
        <f t="shared" si="33"/>
        <v>16520.768012844583</v>
      </c>
    </row>
    <row r="81" spans="5:22" ht="14.15" customHeight="1" x14ac:dyDescent="0.2">
      <c r="E81" s="126">
        <v>10</v>
      </c>
      <c r="F81" s="144">
        <f t="shared" si="34"/>
        <v>14507.768442105264</v>
      </c>
      <c r="G81" s="151">
        <f t="shared" si="35"/>
        <v>5521.7286673199997</v>
      </c>
      <c r="H81" s="153">
        <f t="shared" si="36"/>
        <v>20029.497109425261</v>
      </c>
      <c r="I81" s="152">
        <f t="shared" si="37"/>
        <v>202000.52079643167</v>
      </c>
      <c r="J81" s="146">
        <f t="shared" si="29"/>
        <v>20200.052079643167</v>
      </c>
      <c r="Q81" s="126">
        <v>10</v>
      </c>
      <c r="R81" s="144">
        <f t="shared" si="30"/>
        <v>13127.069924172365</v>
      </c>
      <c r="S81" s="151">
        <f t="shared" si="31"/>
        <v>3233.4059932277128</v>
      </c>
      <c r="T81" s="153">
        <f t="shared" si="32"/>
        <v>16360.475917400077</v>
      </c>
      <c r="U81" s="152">
        <f t="shared" si="38"/>
        <v>165047.38803300131</v>
      </c>
      <c r="V81" s="146">
        <f t="shared" si="33"/>
        <v>16504.73880330013</v>
      </c>
    </row>
    <row r="82" spans="5:22" ht="14.15" customHeight="1" x14ac:dyDescent="0.2">
      <c r="E82" s="126">
        <v>11</v>
      </c>
      <c r="F82" s="144">
        <f t="shared" si="34"/>
        <v>14563.431020893626</v>
      </c>
      <c r="G82" s="151">
        <f t="shared" si="35"/>
        <v>5491.0006762100002</v>
      </c>
      <c r="H82" s="153">
        <f t="shared" si="36"/>
        <v>20054.431697103624</v>
      </c>
      <c r="I82" s="152">
        <f t="shared" si="37"/>
        <v>222054.9524935353</v>
      </c>
      <c r="J82" s="146">
        <f t="shared" si="29"/>
        <v>20186.813863048665</v>
      </c>
      <c r="Q82" s="126">
        <v>11</v>
      </c>
      <c r="R82" s="144">
        <f t="shared" si="30"/>
        <v>13191.684423774846</v>
      </c>
      <c r="S82" s="151">
        <f t="shared" si="31"/>
        <v>3197.3900919566117</v>
      </c>
      <c r="T82" s="153">
        <f t="shared" si="32"/>
        <v>16389.07451573146</v>
      </c>
      <c r="U82" s="152">
        <f t="shared" si="38"/>
        <v>181436.46254873276</v>
      </c>
      <c r="V82" s="146">
        <f t="shared" si="33"/>
        <v>16494.223868066616</v>
      </c>
    </row>
    <row r="83" spans="5:22" ht="14.15" customHeight="1" x14ac:dyDescent="0.2">
      <c r="E83" s="126">
        <v>12</v>
      </c>
      <c r="F83" s="144">
        <f t="shared" si="34"/>
        <v>14722.578992590235</v>
      </c>
      <c r="G83" s="151">
        <f t="shared" si="35"/>
        <v>5492.1188604100007</v>
      </c>
      <c r="H83" s="153">
        <f t="shared" si="36"/>
        <v>20214.697853000238</v>
      </c>
      <c r="I83" s="152">
        <f t="shared" si="37"/>
        <v>242269.65034653555</v>
      </c>
      <c r="J83" s="146">
        <f t="shared" si="29"/>
        <v>20189.137528877964</v>
      </c>
      <c r="Q83" s="126">
        <v>12</v>
      </c>
      <c r="R83" s="144">
        <f t="shared" si="30"/>
        <v>13318.260025619336</v>
      </c>
      <c r="S83" s="151">
        <f t="shared" si="31"/>
        <v>3206.5146385426124</v>
      </c>
      <c r="T83" s="153">
        <f t="shared" si="32"/>
        <v>16524.774664161949</v>
      </c>
      <c r="U83" s="152">
        <f t="shared" si="38"/>
        <v>197961.23721289472</v>
      </c>
      <c r="V83" s="146">
        <f t="shared" si="33"/>
        <v>16496.769767741225</v>
      </c>
    </row>
    <row r="84" spans="5:22" ht="14.15" customHeight="1" x14ac:dyDescent="0.2">
      <c r="E84" s="126">
        <v>13</v>
      </c>
      <c r="F84" s="144">
        <f t="shared" si="34"/>
        <v>14531.494759421212</v>
      </c>
      <c r="G84" s="151">
        <f t="shared" si="35"/>
        <v>5462.6813720999999</v>
      </c>
      <c r="H84" s="153">
        <f t="shared" si="36"/>
        <v>19994.176131521213</v>
      </c>
      <c r="I84" s="152">
        <f t="shared" si="37"/>
        <v>262263.82647805678</v>
      </c>
      <c r="J84" s="146">
        <f t="shared" si="29"/>
        <v>20174.140498312059</v>
      </c>
      <c r="Q84" s="126">
        <v>13</v>
      </c>
      <c r="R84" s="144">
        <f t="shared" si="30"/>
        <v>13167.197752138654</v>
      </c>
      <c r="S84" s="151">
        <f t="shared" si="31"/>
        <v>3193.7312018762909</v>
      </c>
      <c r="T84" s="153">
        <f t="shared" si="32"/>
        <v>16360.928954014946</v>
      </c>
      <c r="U84" s="152">
        <f t="shared" si="38"/>
        <v>214322.16616690965</v>
      </c>
      <c r="V84" s="146">
        <f t="shared" si="33"/>
        <v>16486.320474377666</v>
      </c>
    </row>
    <row r="85" spans="5:22" ht="14.15" customHeight="1" x14ac:dyDescent="0.2">
      <c r="E85" s="126">
        <v>14</v>
      </c>
      <c r="F85" s="144">
        <f t="shared" ref="F85:F102" si="39">K16</f>
        <v>14581.403653935442</v>
      </c>
      <c r="G85" s="151">
        <f t="shared" ref="G85:G102" si="40">L51</f>
        <v>5452.6843776999995</v>
      </c>
      <c r="H85" s="153">
        <f t="shared" ref="H85:H102" si="41">F85+G85</f>
        <v>20034.088031635441</v>
      </c>
      <c r="I85" s="152">
        <f t="shared" ref="I85:I102" si="42">H85+I84</f>
        <v>282297.91450969223</v>
      </c>
      <c r="J85" s="146">
        <f t="shared" ref="J85:J102" si="43">IF(F85=0,"",I85/E85)</f>
        <v>20164.136750692302</v>
      </c>
      <c r="Q85" s="126">
        <v>14</v>
      </c>
      <c r="R85" s="144">
        <f t="shared" ref="R85:R102" si="44">X16</f>
        <v>13207.292587387505</v>
      </c>
      <c r="S85" s="151">
        <f t="shared" ref="S85:S102" si="45">Y51</f>
        <v>3185.3412158460837</v>
      </c>
      <c r="T85" s="153">
        <f t="shared" ref="T85:T102" si="46">R85+S85</f>
        <v>16392.633803233588</v>
      </c>
      <c r="U85" s="152">
        <f t="shared" ref="U85:U102" si="47">T85+U84</f>
        <v>230714.79997014324</v>
      </c>
      <c r="V85" s="146">
        <f t="shared" ref="V85:V102" si="48">IF(R85=0,"",U85/Q85)</f>
        <v>16479.628569295946</v>
      </c>
    </row>
    <row r="86" spans="5:22" ht="14.15" customHeight="1" x14ac:dyDescent="0.2">
      <c r="E86" s="126">
        <v>15</v>
      </c>
      <c r="F86" s="144">
        <f t="shared" si="39"/>
        <v>14997.411704054701</v>
      </c>
      <c r="G86" s="151">
        <f t="shared" si="40"/>
        <v>5531.4956100999998</v>
      </c>
      <c r="H86" s="153">
        <f t="shared" si="41"/>
        <v>20528.907314154701</v>
      </c>
      <c r="I86" s="152">
        <f t="shared" si="42"/>
        <v>302826.82182384696</v>
      </c>
      <c r="J86" s="146">
        <f t="shared" si="43"/>
        <v>20188.454788256462</v>
      </c>
      <c r="Q86" s="126">
        <v>15</v>
      </c>
      <c r="R86" s="144">
        <f t="shared" si="44"/>
        <v>13530.694165787883</v>
      </c>
      <c r="S86" s="151">
        <f t="shared" si="45"/>
        <v>3247.4000255761998</v>
      </c>
      <c r="T86" s="153">
        <f t="shared" si="46"/>
        <v>16778.094191364082</v>
      </c>
      <c r="U86" s="152">
        <f t="shared" si="47"/>
        <v>247492.89416150731</v>
      </c>
      <c r="V86" s="146">
        <f t="shared" si="48"/>
        <v>16499.526277433823</v>
      </c>
    </row>
    <row r="87" spans="5:22" ht="14.15" customHeight="1" x14ac:dyDescent="0.2">
      <c r="E87" s="126">
        <v>16</v>
      </c>
      <c r="F87" s="144">
        <f t="shared" si="39"/>
        <v>14629.289907139449</v>
      </c>
      <c r="G87" s="151">
        <f t="shared" si="40"/>
        <v>5239.4388523999996</v>
      </c>
      <c r="H87" s="153">
        <f t="shared" si="41"/>
        <v>19868.728759539448</v>
      </c>
      <c r="I87" s="152">
        <f t="shared" si="42"/>
        <v>322695.55058338639</v>
      </c>
      <c r="J87" s="146">
        <f t="shared" si="43"/>
        <v>20168.471911461649</v>
      </c>
      <c r="Q87" s="126">
        <v>16</v>
      </c>
      <c r="R87" s="144">
        <f t="shared" si="44"/>
        <v>13239.321629893464</v>
      </c>
      <c r="S87" s="151">
        <f t="shared" si="45"/>
        <v>3026.9243250124</v>
      </c>
      <c r="T87" s="153">
        <f t="shared" si="46"/>
        <v>16266.245954905864</v>
      </c>
      <c r="U87" s="152">
        <f t="shared" si="47"/>
        <v>263759.14011641318</v>
      </c>
      <c r="V87" s="146">
        <f t="shared" si="48"/>
        <v>16484.946257275824</v>
      </c>
    </row>
    <row r="88" spans="5:22" ht="14.15" customHeight="1" x14ac:dyDescent="0.2">
      <c r="E88" s="126">
        <v>17</v>
      </c>
      <c r="F88" s="144">
        <f t="shared" si="39"/>
        <v>14496.364515312451</v>
      </c>
      <c r="G88" s="151">
        <f t="shared" si="40"/>
        <v>5458.5142806999993</v>
      </c>
      <c r="H88" s="153">
        <f t="shared" si="41"/>
        <v>19954.87879601245</v>
      </c>
      <c r="I88" s="152">
        <f t="shared" si="42"/>
        <v>342650.42937939882</v>
      </c>
      <c r="J88" s="146">
        <f t="shared" si="43"/>
        <v>20155.907610552873</v>
      </c>
      <c r="Q88" s="126">
        <v>17</v>
      </c>
      <c r="R88" s="144">
        <f t="shared" si="44"/>
        <v>13140.487958505328</v>
      </c>
      <c r="S88" s="151">
        <f t="shared" si="45"/>
        <v>3187.7854801654003</v>
      </c>
      <c r="T88" s="153">
        <f t="shared" si="46"/>
        <v>16328.273438670727</v>
      </c>
      <c r="U88" s="152">
        <f t="shared" si="47"/>
        <v>280087.41355508391</v>
      </c>
      <c r="V88" s="146">
        <f t="shared" si="48"/>
        <v>16475.730209122583</v>
      </c>
    </row>
    <row r="89" spans="5:22" ht="14.15" customHeight="1" x14ac:dyDescent="0.2">
      <c r="E89" s="126">
        <v>18</v>
      </c>
      <c r="F89" s="144">
        <f t="shared" si="39"/>
        <v>13790.590854380664</v>
      </c>
      <c r="G89" s="151">
        <f t="shared" si="40"/>
        <v>5169.221538499999</v>
      </c>
      <c r="H89" s="153">
        <f t="shared" si="41"/>
        <v>18959.812392880664</v>
      </c>
      <c r="I89" s="152">
        <f t="shared" si="42"/>
        <v>361610.24177227949</v>
      </c>
      <c r="J89" s="146">
        <f t="shared" si="43"/>
        <v>20089.45787623775</v>
      </c>
      <c r="Q89" s="126">
        <v>18</v>
      </c>
      <c r="R89" s="144">
        <f t="shared" si="44"/>
        <v>12604.703626293531</v>
      </c>
      <c r="S89" s="151">
        <f t="shared" si="45"/>
        <v>3104.8838598901675</v>
      </c>
      <c r="T89" s="153">
        <f t="shared" si="46"/>
        <v>15709.587486183698</v>
      </c>
      <c r="U89" s="152">
        <f t="shared" si="47"/>
        <v>295797.00104126759</v>
      </c>
      <c r="V89" s="146">
        <f t="shared" si="48"/>
        <v>16433.166724514867</v>
      </c>
    </row>
    <row r="90" spans="5:22" ht="14.15" customHeight="1" x14ac:dyDescent="0.2">
      <c r="E90" s="126">
        <v>19</v>
      </c>
      <c r="F90" s="144">
        <f t="shared" si="39"/>
        <v>14641.135500969944</v>
      </c>
      <c r="G90" s="151">
        <f t="shared" si="40"/>
        <v>5384.2336438999992</v>
      </c>
      <c r="H90" s="153">
        <f t="shared" si="41"/>
        <v>20025.369144869943</v>
      </c>
      <c r="I90" s="152">
        <f t="shared" si="42"/>
        <v>381635.61091714946</v>
      </c>
      <c r="J90" s="146">
        <f t="shared" si="43"/>
        <v>20086.084785113129</v>
      </c>
      <c r="Q90" s="126">
        <v>19</v>
      </c>
      <c r="R90" s="144">
        <f t="shared" si="44"/>
        <v>13278.197292364448</v>
      </c>
      <c r="S90" s="151">
        <f t="shared" si="45"/>
        <v>3144.3044407453813</v>
      </c>
      <c r="T90" s="153">
        <f t="shared" si="46"/>
        <v>16422.501733109828</v>
      </c>
      <c r="U90" s="152">
        <f t="shared" si="47"/>
        <v>312219.50277437741</v>
      </c>
      <c r="V90" s="146">
        <f t="shared" si="48"/>
        <v>16432.605409177759</v>
      </c>
    </row>
    <row r="91" spans="5:22" ht="14.15" customHeight="1" x14ac:dyDescent="0.2">
      <c r="E91" s="126">
        <v>20</v>
      </c>
      <c r="F91" s="144">
        <f t="shared" si="39"/>
        <v>14555.343970615362</v>
      </c>
      <c r="G91" s="151">
        <f t="shared" si="40"/>
        <v>5403.3496882999998</v>
      </c>
      <c r="H91" s="153">
        <f t="shared" si="41"/>
        <v>19958.693658915363</v>
      </c>
      <c r="I91" s="152">
        <f t="shared" si="42"/>
        <v>401594.30457606481</v>
      </c>
      <c r="J91" s="146">
        <f t="shared" si="43"/>
        <v>20079.715228803241</v>
      </c>
      <c r="Q91" s="126">
        <v>20</v>
      </c>
      <c r="R91" s="144">
        <f t="shared" si="44"/>
        <v>13178.909479815553</v>
      </c>
      <c r="S91" s="151">
        <f t="shared" si="45"/>
        <v>3171.3059770899481</v>
      </c>
      <c r="T91" s="153">
        <f t="shared" si="46"/>
        <v>16350.215456905502</v>
      </c>
      <c r="U91" s="152">
        <f t="shared" si="47"/>
        <v>328569.7182312829</v>
      </c>
      <c r="V91" s="146">
        <f t="shared" si="48"/>
        <v>16428.485911564145</v>
      </c>
    </row>
    <row r="92" spans="5:22" ht="14.15" customHeight="1" x14ac:dyDescent="0.2">
      <c r="E92" s="126">
        <v>21</v>
      </c>
      <c r="F92" s="144">
        <f>K23</f>
        <v>14365.891568834471</v>
      </c>
      <c r="G92" s="151">
        <f t="shared" si="40"/>
        <v>5220.8787555999997</v>
      </c>
      <c r="H92" s="153">
        <f t="shared" si="41"/>
        <v>19586.77032443447</v>
      </c>
      <c r="I92" s="152">
        <f t="shared" si="42"/>
        <v>421181.07490049925</v>
      </c>
      <c r="J92" s="146">
        <f t="shared" si="43"/>
        <v>20056.241661928536</v>
      </c>
      <c r="Q92" s="126">
        <v>21</v>
      </c>
      <c r="R92" s="144">
        <f t="shared" si="44"/>
        <v>13025.195422661791</v>
      </c>
      <c r="S92" s="151">
        <f t="shared" si="45"/>
        <v>3103.2151677100001</v>
      </c>
      <c r="T92" s="153">
        <f t="shared" si="46"/>
        <v>16128.41059037179</v>
      </c>
      <c r="U92" s="152">
        <f t="shared" si="47"/>
        <v>344698.12882165471</v>
      </c>
      <c r="V92" s="146">
        <f t="shared" si="48"/>
        <v>16414.196610554987</v>
      </c>
    </row>
    <row r="93" spans="5:22" ht="14.15" customHeight="1" x14ac:dyDescent="0.2">
      <c r="E93" s="126">
        <v>22</v>
      </c>
      <c r="F93" s="144">
        <f t="shared" si="39"/>
        <v>14607.597734647796</v>
      </c>
      <c r="G93" s="151">
        <f t="shared" si="40"/>
        <v>5447.5336866999996</v>
      </c>
      <c r="H93" s="153">
        <f t="shared" si="41"/>
        <v>20055.131421347796</v>
      </c>
      <c r="I93" s="152">
        <f t="shared" si="42"/>
        <v>441236.20632184704</v>
      </c>
      <c r="J93" s="146">
        <f t="shared" si="43"/>
        <v>20056.191196447591</v>
      </c>
      <c r="Q93" s="126">
        <v>22</v>
      </c>
      <c r="R93" s="144">
        <f t="shared" si="44"/>
        <v>13221.406236819847</v>
      </c>
      <c r="S93" s="151">
        <f t="shared" si="45"/>
        <v>3193.5483474565999</v>
      </c>
      <c r="T93" s="153">
        <f t="shared" si="46"/>
        <v>16414.954584276446</v>
      </c>
      <c r="U93" s="152">
        <f t="shared" si="47"/>
        <v>361113.08340593113</v>
      </c>
      <c r="V93" s="146">
        <f t="shared" si="48"/>
        <v>16414.231063905961</v>
      </c>
    </row>
    <row r="94" spans="5:22" ht="14.15" customHeight="1" x14ac:dyDescent="0.2">
      <c r="E94" s="126">
        <v>23</v>
      </c>
      <c r="F94" s="144">
        <f t="shared" si="39"/>
        <v>14516.179498044201</v>
      </c>
      <c r="G94" s="151">
        <f t="shared" si="40"/>
        <v>5462.6681651999997</v>
      </c>
      <c r="H94" s="153">
        <f t="shared" si="41"/>
        <v>19978.8476632442</v>
      </c>
      <c r="I94" s="152">
        <f t="shared" si="42"/>
        <v>461215.05398509122</v>
      </c>
      <c r="J94" s="146">
        <f t="shared" si="43"/>
        <v>20052.828434134401</v>
      </c>
      <c r="Q94" s="126">
        <v>23</v>
      </c>
      <c r="R94" s="144">
        <f t="shared" si="44"/>
        <v>13145.727353817778</v>
      </c>
      <c r="S94" s="151">
        <f t="shared" si="45"/>
        <v>3216.1912517363999</v>
      </c>
      <c r="T94" s="153">
        <f t="shared" si="46"/>
        <v>16361.918605554178</v>
      </c>
      <c r="U94" s="152">
        <f t="shared" si="47"/>
        <v>377475.00201148528</v>
      </c>
      <c r="V94" s="146">
        <f t="shared" si="48"/>
        <v>16411.956609195011</v>
      </c>
    </row>
    <row r="95" spans="5:22" ht="14.15" customHeight="1" x14ac:dyDescent="0.2">
      <c r="E95" s="126">
        <v>24</v>
      </c>
      <c r="F95" s="144">
        <f t="shared" si="39"/>
        <v>14417.636082684054</v>
      </c>
      <c r="G95" s="151">
        <f t="shared" si="40"/>
        <v>5433.4444399999966</v>
      </c>
      <c r="H95" s="153">
        <f t="shared" si="41"/>
        <v>19851.080522684049</v>
      </c>
      <c r="I95" s="152">
        <f t="shared" si="42"/>
        <v>481066.13450777525</v>
      </c>
      <c r="J95" s="146">
        <f t="shared" si="43"/>
        <v>20044.422271157302</v>
      </c>
      <c r="Q95" s="126">
        <v>24</v>
      </c>
      <c r="R95" s="144">
        <f t="shared" si="44"/>
        <v>13066.428047320718</v>
      </c>
      <c r="S95" s="151">
        <f t="shared" si="45"/>
        <v>3180.3140826380759</v>
      </c>
      <c r="T95" s="153">
        <f t="shared" si="46"/>
        <v>16246.742129958795</v>
      </c>
      <c r="U95" s="152">
        <f t="shared" si="47"/>
        <v>393721.7441414441</v>
      </c>
      <c r="V95" s="146">
        <f t="shared" si="48"/>
        <v>16405.072672560171</v>
      </c>
    </row>
    <row r="96" spans="5:22" ht="14.15" customHeight="1" x14ac:dyDescent="0.2">
      <c r="E96" s="126">
        <v>25</v>
      </c>
      <c r="F96" s="144">
        <f t="shared" si="39"/>
        <v>14063.189817077435</v>
      </c>
      <c r="G96" s="151">
        <f t="shared" si="40"/>
        <v>5471.9809163999998</v>
      </c>
      <c r="H96" s="153">
        <f t="shared" si="41"/>
        <v>19535.170733477433</v>
      </c>
      <c r="I96" s="152">
        <f t="shared" si="42"/>
        <v>500601.3052412527</v>
      </c>
      <c r="J96" s="146">
        <f t="shared" si="43"/>
        <v>20024.052209650108</v>
      </c>
      <c r="Q96" s="126">
        <v>25</v>
      </c>
      <c r="R96" s="144">
        <f t="shared" si="44"/>
        <v>12788.777969483224</v>
      </c>
      <c r="S96" s="151">
        <f t="shared" si="45"/>
        <v>3195.1354797462</v>
      </c>
      <c r="T96" s="153">
        <f t="shared" si="46"/>
        <v>15983.913449229425</v>
      </c>
      <c r="U96" s="152">
        <f t="shared" si="47"/>
        <v>409705.65759067354</v>
      </c>
      <c r="V96" s="146">
        <f t="shared" si="48"/>
        <v>16388.226303626943</v>
      </c>
    </row>
    <row r="97" spans="5:22" ht="14.15" customHeight="1" x14ac:dyDescent="0.2">
      <c r="E97" s="126">
        <v>26</v>
      </c>
      <c r="F97" s="144">
        <f t="shared" si="39"/>
        <v>14469.946595388776</v>
      </c>
      <c r="G97" s="151">
        <f t="shared" si="40"/>
        <v>5502.3398060999998</v>
      </c>
      <c r="H97" s="153">
        <f t="shared" si="41"/>
        <v>19972.286401488775</v>
      </c>
      <c r="I97" s="152">
        <f t="shared" si="42"/>
        <v>520573.59164274146</v>
      </c>
      <c r="J97" s="146">
        <f t="shared" si="43"/>
        <v>20022.061217028517</v>
      </c>
      <c r="Q97" s="126">
        <v>26</v>
      </c>
      <c r="R97" s="144">
        <f t="shared" si="44"/>
        <v>13191.473805616153</v>
      </c>
      <c r="S97" s="151">
        <f t="shared" si="45"/>
        <v>3215.4033082821938</v>
      </c>
      <c r="T97" s="153">
        <f t="shared" si="46"/>
        <v>16406.877113898347</v>
      </c>
      <c r="U97" s="152">
        <f t="shared" si="47"/>
        <v>426112.53470457188</v>
      </c>
      <c r="V97" s="146">
        <f t="shared" si="48"/>
        <v>16388.943642483533</v>
      </c>
    </row>
    <row r="98" spans="5:22" ht="14.15" customHeight="1" x14ac:dyDescent="0.2">
      <c r="E98" s="126">
        <v>27</v>
      </c>
      <c r="F98" s="144">
        <f t="shared" si="39"/>
        <v>15016.533620034983</v>
      </c>
      <c r="G98" s="151">
        <f t="shared" si="40"/>
        <v>5426.8347010000007</v>
      </c>
      <c r="H98" s="153">
        <f t="shared" si="41"/>
        <v>20443.368321034985</v>
      </c>
      <c r="I98" s="152">
        <f t="shared" si="42"/>
        <v>541016.9599637764</v>
      </c>
      <c r="J98" s="146">
        <f t="shared" si="43"/>
        <v>20037.665183843572</v>
      </c>
      <c r="Q98" s="126">
        <v>27</v>
      </c>
      <c r="R98" s="144">
        <f t="shared" si="44"/>
        <v>13627.293183704882</v>
      </c>
      <c r="S98" s="151">
        <f t="shared" si="45"/>
        <v>3185.3695559059224</v>
      </c>
      <c r="T98" s="153">
        <f t="shared" si="46"/>
        <v>16812.662739610805</v>
      </c>
      <c r="U98" s="152">
        <f t="shared" si="47"/>
        <v>442925.1974441827</v>
      </c>
      <c r="V98" s="146">
        <f t="shared" si="48"/>
        <v>16404.636942377136</v>
      </c>
    </row>
    <row r="99" spans="5:22" ht="14.15" customHeight="1" x14ac:dyDescent="0.2">
      <c r="E99" s="126">
        <v>28</v>
      </c>
      <c r="F99" s="144">
        <f t="shared" si="39"/>
        <v>15010.496831483542</v>
      </c>
      <c r="G99" s="151">
        <f t="shared" si="40"/>
        <v>5435.9657000999996</v>
      </c>
      <c r="H99" s="153">
        <f t="shared" si="41"/>
        <v>20446.462531583544</v>
      </c>
      <c r="I99" s="152">
        <f t="shared" si="42"/>
        <v>561463.4224953599</v>
      </c>
      <c r="J99" s="146">
        <f t="shared" si="43"/>
        <v>20052.265089119996</v>
      </c>
      <c r="Q99" s="126">
        <v>28</v>
      </c>
      <c r="R99" s="144">
        <f t="shared" si="44"/>
        <v>13624.038136581334</v>
      </c>
      <c r="S99" s="151">
        <f t="shared" si="45"/>
        <v>3191.3105753518003</v>
      </c>
      <c r="T99" s="153">
        <f t="shared" si="46"/>
        <v>16815.348711933133</v>
      </c>
      <c r="U99" s="152">
        <f t="shared" si="47"/>
        <v>459740.54615611583</v>
      </c>
      <c r="V99" s="146">
        <f t="shared" si="48"/>
        <v>16419.305219861279</v>
      </c>
    </row>
    <row r="100" spans="5:22" ht="14.15" customHeight="1" x14ac:dyDescent="0.2">
      <c r="E100" s="126">
        <v>29</v>
      </c>
      <c r="F100" s="144">
        <f t="shared" si="39"/>
        <v>10947.14047288917</v>
      </c>
      <c r="G100" s="151">
        <f t="shared" si="40"/>
        <v>5389.9371380000002</v>
      </c>
      <c r="H100" s="153">
        <f t="shared" si="41"/>
        <v>16337.07761088917</v>
      </c>
      <c r="I100" s="152">
        <f t="shared" si="42"/>
        <v>577800.50010624912</v>
      </c>
      <c r="J100" s="146">
        <f t="shared" si="43"/>
        <v>19924.155176077555</v>
      </c>
      <c r="Q100" s="126">
        <v>29</v>
      </c>
      <c r="R100" s="144">
        <f t="shared" si="44"/>
        <v>9543.6382913658763</v>
      </c>
      <c r="S100" s="151">
        <f t="shared" si="45"/>
        <v>3155.0421123420001</v>
      </c>
      <c r="T100" s="153">
        <f t="shared" si="46"/>
        <v>12698.680403707876</v>
      </c>
      <c r="U100" s="152">
        <f t="shared" si="47"/>
        <v>472439.22655982373</v>
      </c>
      <c r="V100" s="146">
        <f t="shared" si="48"/>
        <v>16291.007812407715</v>
      </c>
    </row>
    <row r="101" spans="5:22" ht="14.15" customHeight="1" x14ac:dyDescent="0.2">
      <c r="E101" s="126">
        <v>30</v>
      </c>
      <c r="F101" s="144">
        <f t="shared" si="39"/>
        <v>14689.182503800288</v>
      </c>
      <c r="G101" s="151">
        <f t="shared" si="40"/>
        <v>5382.9965976000003</v>
      </c>
      <c r="H101" s="153">
        <f t="shared" si="41"/>
        <v>20072.179101400288</v>
      </c>
      <c r="I101" s="152">
        <f t="shared" si="42"/>
        <v>597872.67920764943</v>
      </c>
      <c r="J101" s="146">
        <f t="shared" si="43"/>
        <v>19929.089306921647</v>
      </c>
      <c r="Q101" s="126">
        <v>30</v>
      </c>
      <c r="R101" s="144">
        <f t="shared" si="44"/>
        <v>13362.439790669423</v>
      </c>
      <c r="S101" s="151">
        <f t="shared" si="45"/>
        <v>3143.4284223212003</v>
      </c>
      <c r="T101" s="153">
        <f t="shared" si="46"/>
        <v>16505.868212990623</v>
      </c>
      <c r="U101" s="152">
        <f t="shared" si="47"/>
        <v>488945.09477281437</v>
      </c>
      <c r="V101" s="146">
        <f t="shared" si="48"/>
        <v>16298.169825760478</v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597872.67920764943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488945.09477281437</v>
      </c>
      <c r="V102" s="146" t="str">
        <f t="shared" si="48"/>
        <v/>
      </c>
    </row>
    <row r="103" spans="5:22" x14ac:dyDescent="0.2">
      <c r="F103" s="273">
        <f>AVERAGE(F72:F99)</f>
        <v>14590.378572861913</v>
      </c>
      <c r="G103" s="273">
        <f>AVERAGE(G72:G99)</f>
        <v>5461.8865162580887</v>
      </c>
      <c r="H103" s="273">
        <f>AVERAGE(H72:H99)</f>
        <v>20052.265089119996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7" activePane="bottomRight" state="frozen"/>
      <selection pane="topRight" activeCell="E1" sqref="E1"/>
      <selection pane="bottomLeft" activeCell="A9" sqref="A9"/>
      <selection pane="bottomRight" activeCell="G38" sqref="G38:G39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>
        <v>72.319999999999993</v>
      </c>
      <c r="F16" s="247">
        <v>8.2289999999999992</v>
      </c>
      <c r="G16" s="246">
        <v>4399.17</v>
      </c>
      <c r="H16" s="236">
        <v>2399.33</v>
      </c>
      <c r="K16" s="251"/>
    </row>
    <row r="17" spans="3:13" ht="15.5" x14ac:dyDescent="0.35">
      <c r="C17" s="14" t="s">
        <v>116</v>
      </c>
      <c r="D17" s="225">
        <f t="shared" si="0"/>
        <v>44448</v>
      </c>
      <c r="E17" s="233">
        <v>71.430000000000007</v>
      </c>
      <c r="F17" s="247">
        <v>8.2330000000000005</v>
      </c>
      <c r="G17" s="246">
        <v>3889</v>
      </c>
      <c r="H17" s="236">
        <v>2398.42</v>
      </c>
      <c r="I17" s="251"/>
    </row>
    <row r="18" spans="3:13" ht="15.5" x14ac:dyDescent="0.35">
      <c r="C18" s="14" t="s">
        <v>110</v>
      </c>
      <c r="D18" s="225">
        <f t="shared" si="0"/>
        <v>44449</v>
      </c>
      <c r="E18" s="233">
        <v>69.88</v>
      </c>
      <c r="F18" s="247">
        <v>8.2379999999999995</v>
      </c>
      <c r="G18" s="246">
        <v>4286.2</v>
      </c>
      <c r="H18" s="236">
        <v>2396.3200000000002</v>
      </c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>
        <v>73.02</v>
      </c>
      <c r="F19" s="247">
        <v>8.24</v>
      </c>
      <c r="G19" s="246">
        <v>4397.42</v>
      </c>
      <c r="H19" s="236">
        <v>2393.36</v>
      </c>
    </row>
    <row r="20" spans="3:13" ht="15.5" x14ac:dyDescent="0.35">
      <c r="C20" s="14" t="s">
        <v>112</v>
      </c>
      <c r="D20" s="225">
        <f t="shared" si="0"/>
        <v>44451</v>
      </c>
      <c r="E20" s="252">
        <v>75.31</v>
      </c>
      <c r="F20" s="247">
        <v>8.2360000000000007</v>
      </c>
      <c r="G20" s="246">
        <v>4401.93</v>
      </c>
      <c r="H20" s="236">
        <v>2392.17</v>
      </c>
    </row>
    <row r="21" spans="3:13" ht="15.5" x14ac:dyDescent="0.35">
      <c r="C21" s="14" t="s">
        <v>113</v>
      </c>
      <c r="D21" s="225">
        <f t="shared" si="0"/>
        <v>44452</v>
      </c>
      <c r="E21" s="252">
        <v>71.16</v>
      </c>
      <c r="F21" s="247">
        <v>8.1929999999999996</v>
      </c>
      <c r="G21" s="246">
        <v>4407.76</v>
      </c>
      <c r="H21" s="236">
        <v>2392.33</v>
      </c>
    </row>
    <row r="22" spans="3:13" ht="15.5" x14ac:dyDescent="0.35">
      <c r="C22" s="14" t="s">
        <v>114</v>
      </c>
      <c r="D22" s="225">
        <f t="shared" si="0"/>
        <v>44453</v>
      </c>
      <c r="E22" s="252">
        <v>76.45</v>
      </c>
      <c r="F22" s="247">
        <v>8.2010000000000005</v>
      </c>
      <c r="G22" s="246">
        <v>4417.1499999999996</v>
      </c>
      <c r="H22" s="246">
        <v>2391.2800000000002</v>
      </c>
    </row>
    <row r="23" spans="3:13" ht="15.5" x14ac:dyDescent="0.35">
      <c r="C23" s="14" t="s">
        <v>115</v>
      </c>
      <c r="D23" s="225">
        <f t="shared" si="0"/>
        <v>44454</v>
      </c>
      <c r="E23" s="252">
        <v>78.91</v>
      </c>
      <c r="F23" s="247">
        <v>8.2129999999999992</v>
      </c>
      <c r="G23" s="246">
        <v>4378.42</v>
      </c>
      <c r="H23" s="236">
        <v>2390.34</v>
      </c>
    </row>
    <row r="24" spans="3:13" ht="15.5" x14ac:dyDescent="0.35">
      <c r="C24" s="14" t="s">
        <v>116</v>
      </c>
      <c r="D24" s="225">
        <f t="shared" si="0"/>
        <v>44455</v>
      </c>
      <c r="E24" s="233">
        <v>76.459999999999994</v>
      </c>
      <c r="F24" s="247">
        <v>8.2119999999999997</v>
      </c>
      <c r="G24" s="246">
        <v>4392.1000000000004</v>
      </c>
      <c r="H24" s="236">
        <v>2389.31</v>
      </c>
    </row>
    <row r="25" spans="3:13" ht="15.5" x14ac:dyDescent="0.35">
      <c r="C25" s="14" t="s">
        <v>110</v>
      </c>
      <c r="D25" s="225">
        <f t="shared" si="0"/>
        <v>44456</v>
      </c>
      <c r="E25" s="233">
        <v>77.17</v>
      </c>
      <c r="F25" s="247">
        <v>8.1809999999999992</v>
      </c>
      <c r="G25" s="246">
        <v>4429.25</v>
      </c>
      <c r="H25" s="236">
        <v>2388.1999999999998</v>
      </c>
    </row>
    <row r="26" spans="3:13" ht="15.5" x14ac:dyDescent="0.35">
      <c r="C26" s="14" t="s">
        <v>111</v>
      </c>
      <c r="D26" s="225">
        <f t="shared" si="0"/>
        <v>44457</v>
      </c>
      <c r="E26" s="233">
        <v>80.34</v>
      </c>
      <c r="F26" s="247">
        <v>8.1750000000000007</v>
      </c>
      <c r="G26" s="246">
        <v>4591.8</v>
      </c>
      <c r="H26" s="236">
        <v>2384.08</v>
      </c>
    </row>
    <row r="27" spans="3:13" ht="15.5" x14ac:dyDescent="0.35">
      <c r="C27" s="14" t="s">
        <v>112</v>
      </c>
      <c r="D27" s="225">
        <f t="shared" si="0"/>
        <v>44458</v>
      </c>
      <c r="E27" s="233">
        <v>81.78</v>
      </c>
      <c r="F27" s="247">
        <v>8.1669999999999998</v>
      </c>
      <c r="G27" s="246">
        <v>4560.22</v>
      </c>
      <c r="H27" s="236">
        <v>2384.14</v>
      </c>
    </row>
    <row r="28" spans="3:13" ht="15.5" x14ac:dyDescent="0.35">
      <c r="C28" s="14" t="s">
        <v>113</v>
      </c>
      <c r="D28" s="225">
        <f t="shared" si="0"/>
        <v>44459</v>
      </c>
      <c r="E28" s="233">
        <v>78.23</v>
      </c>
      <c r="F28" s="247">
        <v>8.1489999999999991</v>
      </c>
      <c r="G28" s="246">
        <v>4406.13</v>
      </c>
      <c r="H28" s="236">
        <v>2382.41</v>
      </c>
    </row>
    <row r="29" spans="3:13" ht="15.5" x14ac:dyDescent="0.35">
      <c r="C29" s="14" t="s">
        <v>114</v>
      </c>
      <c r="D29" s="225">
        <f t="shared" si="0"/>
        <v>44460</v>
      </c>
      <c r="E29" s="233">
        <v>78.88</v>
      </c>
      <c r="F29" s="247">
        <v>8.1479999999999997</v>
      </c>
      <c r="G29" s="246">
        <v>4413.92</v>
      </c>
      <c r="H29" s="236">
        <v>2380.4</v>
      </c>
    </row>
    <row r="30" spans="3:13" ht="15.5" x14ac:dyDescent="0.35">
      <c r="C30" s="14" t="s">
        <v>115</v>
      </c>
      <c r="D30" s="225">
        <f t="shared" si="0"/>
        <v>44461</v>
      </c>
      <c r="E30" s="252">
        <v>79.62</v>
      </c>
      <c r="F30" s="247">
        <v>8.141</v>
      </c>
      <c r="G30" s="246">
        <v>4415.7700000000004</v>
      </c>
      <c r="H30" s="236">
        <v>2374.34</v>
      </c>
    </row>
    <row r="31" spans="3:13" ht="15.5" x14ac:dyDescent="0.35">
      <c r="C31" s="14" t="s">
        <v>116</v>
      </c>
      <c r="D31" s="225">
        <f t="shared" si="0"/>
        <v>44462</v>
      </c>
      <c r="E31" s="233">
        <v>76.56</v>
      </c>
      <c r="F31" s="247">
        <v>8.0860000000000003</v>
      </c>
      <c r="G31" s="246">
        <v>4414.68</v>
      </c>
      <c r="H31" s="236">
        <v>2370.27</v>
      </c>
    </row>
    <row r="32" spans="3:13" ht="15.5" x14ac:dyDescent="0.35">
      <c r="C32" s="14" t="s">
        <v>110</v>
      </c>
      <c r="D32" s="225">
        <f t="shared" si="0"/>
        <v>44463</v>
      </c>
      <c r="E32" s="233">
        <v>75.8599999999999</v>
      </c>
      <c r="F32" s="247">
        <v>8.1499999999999773</v>
      </c>
      <c r="G32" s="246">
        <v>4418.05</v>
      </c>
      <c r="H32" s="236">
        <v>2368.0300000000002</v>
      </c>
    </row>
    <row r="33" spans="3:11" ht="15.5" x14ac:dyDescent="0.35">
      <c r="C33" s="14" t="s">
        <v>111</v>
      </c>
      <c r="D33" s="225">
        <f t="shared" si="0"/>
        <v>44464</v>
      </c>
      <c r="E33" s="233">
        <v>67.010000000000005</v>
      </c>
      <c r="F33" s="247">
        <v>8.1319999999999997</v>
      </c>
      <c r="G33" s="246">
        <v>4428.38</v>
      </c>
      <c r="H33" s="236">
        <v>2364.2199999999998</v>
      </c>
      <c r="J33" s="286"/>
      <c r="K33" s="286"/>
    </row>
    <row r="34" spans="3:11" ht="15.5" x14ac:dyDescent="0.35">
      <c r="C34" s="14" t="s">
        <v>112</v>
      </c>
      <c r="D34" s="225">
        <f t="shared" si="0"/>
        <v>44465</v>
      </c>
      <c r="E34" s="233">
        <v>63.03</v>
      </c>
      <c r="F34" s="247">
        <v>8.1029999999999998</v>
      </c>
      <c r="G34" s="246">
        <v>4820.4399999999996</v>
      </c>
      <c r="H34" s="236">
        <v>2362.16</v>
      </c>
      <c r="J34" s="286"/>
      <c r="K34" s="286"/>
    </row>
    <row r="35" spans="3:11" ht="15.5" x14ac:dyDescent="0.35">
      <c r="C35" s="14" t="s">
        <v>113</v>
      </c>
      <c r="D35" s="225">
        <f t="shared" si="0"/>
        <v>44466</v>
      </c>
      <c r="E35" s="233">
        <v>64.27</v>
      </c>
      <c r="F35" s="247">
        <v>8.06</v>
      </c>
      <c r="G35" s="246">
        <v>4861.57</v>
      </c>
      <c r="H35" s="236">
        <v>2344.23</v>
      </c>
    </row>
    <row r="36" spans="3:11" ht="15.5" x14ac:dyDescent="0.35">
      <c r="C36" s="14" t="s">
        <v>114</v>
      </c>
      <c r="D36" s="225">
        <f t="shared" si="0"/>
        <v>44467</v>
      </c>
      <c r="E36" s="233">
        <v>63.39</v>
      </c>
      <c r="F36" s="247">
        <v>8.0830000000000002</v>
      </c>
      <c r="G36" s="246">
        <v>4878.8599999999997</v>
      </c>
      <c r="H36" s="246">
        <v>2340.39</v>
      </c>
    </row>
    <row r="37" spans="3:11" ht="15.5" x14ac:dyDescent="0.35">
      <c r="C37" s="14" t="s">
        <v>115</v>
      </c>
      <c r="D37" s="225">
        <f t="shared" si="0"/>
        <v>44468</v>
      </c>
      <c r="E37" s="233">
        <v>66.349999999999994</v>
      </c>
      <c r="F37" s="247">
        <v>8.1</v>
      </c>
      <c r="G37" s="246">
        <v>4868.9399999999996</v>
      </c>
      <c r="H37" s="236">
        <v>2334.3200000000002</v>
      </c>
    </row>
    <row r="38" spans="3:11" ht="15.5" x14ac:dyDescent="0.35">
      <c r="C38" s="14" t="s">
        <v>116</v>
      </c>
      <c r="D38" s="225">
        <f t="shared" si="0"/>
        <v>44469</v>
      </c>
      <c r="E38" s="238">
        <v>65.8</v>
      </c>
      <c r="F38" s="247">
        <v>8.0980000000000008</v>
      </c>
      <c r="G38" s="246">
        <v>4873.8500000000004</v>
      </c>
      <c r="H38" s="236">
        <v>2331.1999999999998</v>
      </c>
    </row>
    <row r="39" spans="3:11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0" spans="3:11" x14ac:dyDescent="0.25">
      <c r="E40">
        <f>SUM(E9:E39)</f>
        <v>2198.67</v>
      </c>
      <c r="F40">
        <f t="shared" ref="F40:H40" si="1">SUM(F9:F39)</f>
        <v>245.48400000000001</v>
      </c>
      <c r="G40">
        <f t="shared" si="1"/>
        <v>133970.75</v>
      </c>
      <c r="H40">
        <f t="shared" si="1"/>
        <v>71444.430000000008</v>
      </c>
    </row>
    <row r="41" spans="3:11" ht="12.75" customHeight="1" x14ac:dyDescent="0.25"/>
    <row r="42" spans="3:11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2021-10-01T18:43:53Z</dcterms:modified>
</cp:coreProperties>
</file>