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JOSE\Google Drive\Maestria\Modelos Predictivos\proyecto\consolidado\"/>
    </mc:Choice>
  </mc:AlternateContent>
  <xr:revisionPtr revIDLastSave="0" documentId="13_ncr:1_{7270B0E4-D45A-4065-9F7A-BA394954281F}" xr6:coauthVersionLast="47" xr6:coauthVersionMax="47" xr10:uidLastSave="{00000000-0000-0000-0000-000000000000}"/>
  <bookViews>
    <workbookView xWindow="-108" yWindow="-108" windowWidth="23256" windowHeight="12456" xr2:uid="{2E22A27A-9745-4C07-A22B-8BE23E48525F}"/>
  </bookViews>
  <sheets>
    <sheet name="Dataset Anuncions" sheetId="1" r:id="rId1"/>
    <sheet name="Solicitudes de Anuncios" sheetId="27" r:id="rId2"/>
    <sheet name="Autocorrelación " sheetId="32" r:id="rId3"/>
    <sheet name="Holt Anuncios" sheetId="7" r:id="rId4"/>
    <sheet name="Winter Anuncios" sheetId="10" r:id="rId5"/>
    <sheet name="Polinomial" sheetId="12" r:id="rId6"/>
    <sheet name="ARIMA" sheetId="14" r:id="rId7"/>
    <sheet name="Resumen" sheetId="13" r:id="rId8"/>
    <sheet name="Info Modelos" sheetId="9" r:id="rId9"/>
  </sheets>
  <definedNames>
    <definedName name="_xlnm._FilterDatabase" localSheetId="0" hidden="1">'Dataset Anuncions'!$A$1:$H$518</definedName>
    <definedName name="NativeTimeline_Fecha1">#N/A</definedName>
    <definedName name="solver_adj" localSheetId="3" hidden="1">'Holt Anuncios'!$C$38:$C$39</definedName>
    <definedName name="solver_adj" localSheetId="4" hidden="1">'Winter Anuncios'!$B$106:$B$108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3</definedName>
    <definedName name="solver_eng" localSheetId="4" hidden="1">3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'Holt Anuncios'!$C$38</definedName>
    <definedName name="solver_lhs1" localSheetId="4" hidden="1">'Winter Anuncios'!$B$106</definedName>
    <definedName name="solver_lhs2" localSheetId="3" hidden="1">'Holt Anuncios'!$C$39</definedName>
    <definedName name="solver_lhs2" localSheetId="4" hidden="1">'Winter Anuncios'!$B$107</definedName>
    <definedName name="solver_lhs3" localSheetId="4" hidden="1">'Winter Anuncios'!$B$108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'Holt Anuncios'!$J$34</definedName>
    <definedName name="solver_opt" localSheetId="4" hidden="1">'Winter Anuncios'!$J$68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1</definedName>
    <definedName name="solver_rel2" localSheetId="4" hidden="1">1</definedName>
    <definedName name="solver_rel3" localSheetId="4" hidden="1">1</definedName>
    <definedName name="solver_rhs1" localSheetId="3" hidden="1">1</definedName>
    <definedName name="solver_rhs1" localSheetId="4" hidden="1">1</definedName>
    <definedName name="solver_rhs2" localSheetId="3" hidden="1">1</definedName>
    <definedName name="solver_rhs2" localSheetId="4" hidden="1">1</definedName>
    <definedName name="solver_rhs3" localSheetId="4" hidden="1">1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2" l="1"/>
  <c r="C37" i="32"/>
  <c r="D23" i="32" s="1"/>
  <c r="M23" i="32" s="1"/>
  <c r="C23" i="32"/>
  <c r="C24" i="32"/>
  <c r="E24" i="32" s="1"/>
  <c r="C25" i="32"/>
  <c r="E25" i="32" s="1"/>
  <c r="C26" i="32"/>
  <c r="E26" i="32" s="1"/>
  <c r="D26" i="32"/>
  <c r="C27" i="32"/>
  <c r="E27" i="32" s="1"/>
  <c r="D27" i="32"/>
  <c r="M27" i="32" s="1"/>
  <c r="C28" i="32"/>
  <c r="E28" i="32" s="1"/>
  <c r="D28" i="32"/>
  <c r="C29" i="32"/>
  <c r="D29" i="32"/>
  <c r="C30" i="32"/>
  <c r="D30" i="32"/>
  <c r="C31" i="32"/>
  <c r="C32" i="32"/>
  <c r="E32" i="32" s="1"/>
  <c r="H32" i="32"/>
  <c r="C33" i="32"/>
  <c r="E33" i="32" s="1"/>
  <c r="D33" i="32"/>
  <c r="D15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N28" i="32" l="1"/>
  <c r="N26" i="32"/>
  <c r="M28" i="32"/>
  <c r="M26" i="32"/>
  <c r="E23" i="32"/>
  <c r="N23" i="32" s="1"/>
  <c r="M33" i="32"/>
  <c r="F32" i="32"/>
  <c r="E30" i="32"/>
  <c r="N30" i="32" s="1"/>
  <c r="E29" i="32"/>
  <c r="N29" i="32" s="1"/>
  <c r="F28" i="32"/>
  <c r="O28" i="32" s="1"/>
  <c r="K33" i="32"/>
  <c r="T33" i="32" s="1"/>
  <c r="D32" i="32"/>
  <c r="I31" i="32"/>
  <c r="M30" i="32"/>
  <c r="D24" i="32"/>
  <c r="N24" i="32" s="1"/>
  <c r="J33" i="32"/>
  <c r="S33" i="32" s="1"/>
  <c r="H31" i="32"/>
  <c r="K30" i="32"/>
  <c r="T30" i="32" s="1"/>
  <c r="H27" i="32"/>
  <c r="H33" i="32"/>
  <c r="Q33" i="32" s="1"/>
  <c r="G33" i="32"/>
  <c r="P33" i="32" s="1"/>
  <c r="D31" i="32"/>
  <c r="F25" i="32"/>
  <c r="I32" i="32"/>
  <c r="J29" i="32"/>
  <c r="S29" i="32" s="1"/>
  <c r="E31" i="32"/>
  <c r="G26" i="32"/>
  <c r="P26" i="32" s="1"/>
  <c r="J32" i="32"/>
  <c r="H30" i="32"/>
  <c r="Q30" i="32" s="1"/>
  <c r="G29" i="32"/>
  <c r="P29" i="32" s="1"/>
  <c r="I28" i="32"/>
  <c r="N27" i="32"/>
  <c r="D25" i="32"/>
  <c r="F29" i="32"/>
  <c r="G30" i="32"/>
  <c r="P30" i="32" s="1"/>
  <c r="N33" i="32"/>
  <c r="G32" i="32"/>
  <c r="G31" i="32"/>
  <c r="F31" i="32"/>
  <c r="R28" i="32"/>
  <c r="M29" i="32"/>
  <c r="F30" i="32"/>
  <c r="O30" i="32" s="1"/>
  <c r="O29" i="32"/>
  <c r="Q27" i="32"/>
  <c r="I33" i="32"/>
  <c r="R33" i="32" s="1"/>
  <c r="E16" i="32"/>
  <c r="E10" i="32"/>
  <c r="E20" i="32"/>
  <c r="E13" i="32"/>
  <c r="E17" i="32"/>
  <c r="E12" i="32"/>
  <c r="E6" i="32"/>
  <c r="E22" i="32"/>
  <c r="E4" i="32"/>
  <c r="H19" i="32"/>
  <c r="M15" i="32"/>
  <c r="K22" i="32"/>
  <c r="G18" i="32"/>
  <c r="J21" i="32"/>
  <c r="F17" i="32"/>
  <c r="I20" i="32"/>
  <c r="D17" i="32"/>
  <c r="D16" i="32"/>
  <c r="K23" i="32" s="1"/>
  <c r="T23" i="32" s="1"/>
  <c r="D6" i="32"/>
  <c r="D10" i="32"/>
  <c r="D18" i="32"/>
  <c r="D3" i="32"/>
  <c r="D5" i="32"/>
  <c r="D7" i="32"/>
  <c r="D9" i="32"/>
  <c r="D11" i="32"/>
  <c r="E18" i="32"/>
  <c r="D19" i="32"/>
  <c r="E5" i="32"/>
  <c r="E7" i="32"/>
  <c r="E9" i="32"/>
  <c r="E11" i="32"/>
  <c r="D12" i="32"/>
  <c r="E19" i="32"/>
  <c r="D20" i="32"/>
  <c r="D13" i="32"/>
  <c r="D21" i="32"/>
  <c r="E15" i="32"/>
  <c r="N15" i="32" s="1"/>
  <c r="D4" i="32"/>
  <c r="D8" i="32"/>
  <c r="D14" i="32"/>
  <c r="E21" i="32"/>
  <c r="D22" i="32"/>
  <c r="E8" i="32"/>
  <c r="E14" i="32"/>
  <c r="D35" i="32" l="1"/>
  <c r="N31" i="32"/>
  <c r="F33" i="32"/>
  <c r="O33" i="32" s="1"/>
  <c r="Q31" i="32"/>
  <c r="R31" i="32"/>
  <c r="M31" i="32"/>
  <c r="N25" i="32"/>
  <c r="M25" i="32"/>
  <c r="O25" i="32"/>
  <c r="F27" i="32"/>
  <c r="O27" i="32" s="1"/>
  <c r="H29" i="32"/>
  <c r="Q29" i="32" s="1"/>
  <c r="I30" i="32"/>
  <c r="R30" i="32" s="1"/>
  <c r="K32" i="32"/>
  <c r="T32" i="32" s="1"/>
  <c r="R25" i="32"/>
  <c r="J31" i="32"/>
  <c r="S31" i="32" s="1"/>
  <c r="G28" i="32"/>
  <c r="P28" i="32" s="1"/>
  <c r="J24" i="32"/>
  <c r="I23" i="32"/>
  <c r="R23" i="32" s="1"/>
  <c r="K25" i="32"/>
  <c r="T25" i="32" s="1"/>
  <c r="S32" i="32"/>
  <c r="M32" i="32"/>
  <c r="Q32" i="32"/>
  <c r="R32" i="32"/>
  <c r="F23" i="32"/>
  <c r="O23" i="32" s="1"/>
  <c r="K28" i="32"/>
  <c r="T28" i="32" s="1"/>
  <c r="H25" i="32"/>
  <c r="Q25" i="32" s="1"/>
  <c r="I26" i="32"/>
  <c r="R26" i="32" s="1"/>
  <c r="J27" i="32"/>
  <c r="S27" i="32" s="1"/>
  <c r="G24" i="32"/>
  <c r="I24" i="32"/>
  <c r="R24" i="32" s="1"/>
  <c r="H23" i="32"/>
  <c r="Q23" i="32" s="1"/>
  <c r="J25" i="32"/>
  <c r="S25" i="32" s="1"/>
  <c r="K26" i="32"/>
  <c r="T26" i="32" s="1"/>
  <c r="G25" i="32"/>
  <c r="P25" i="32" s="1"/>
  <c r="J28" i="32"/>
  <c r="S28" i="32" s="1"/>
  <c r="H26" i="32"/>
  <c r="Q26" i="32" s="1"/>
  <c r="I27" i="32"/>
  <c r="R27" i="32" s="1"/>
  <c r="K29" i="32"/>
  <c r="T29" i="32" s="1"/>
  <c r="F24" i="32"/>
  <c r="O24" i="32" s="1"/>
  <c r="H24" i="32"/>
  <c r="Q24" i="32" s="1"/>
  <c r="G23" i="32"/>
  <c r="P23" i="32" s="1"/>
  <c r="I25" i="32"/>
  <c r="J26" i="32"/>
  <c r="S26" i="32" s="1"/>
  <c r="K27" i="32"/>
  <c r="T27" i="32" s="1"/>
  <c r="P32" i="32"/>
  <c r="S24" i="32"/>
  <c r="H28" i="32"/>
  <c r="Q28" i="32" s="1"/>
  <c r="G27" i="32"/>
  <c r="P27" i="32" s="1"/>
  <c r="I29" i="32"/>
  <c r="R29" i="32" s="1"/>
  <c r="F26" i="32"/>
  <c r="O26" i="32" s="1"/>
  <c r="J30" i="32"/>
  <c r="S30" i="32" s="1"/>
  <c r="M24" i="32"/>
  <c r="P24" i="32"/>
  <c r="K31" i="32"/>
  <c r="T31" i="32" s="1"/>
  <c r="O31" i="32"/>
  <c r="P31" i="32"/>
  <c r="K24" i="32"/>
  <c r="T24" i="32" s="1"/>
  <c r="J23" i="32"/>
  <c r="S23" i="32" s="1"/>
  <c r="N32" i="32"/>
  <c r="O32" i="32"/>
  <c r="G19" i="32"/>
  <c r="P19" i="32" s="1"/>
  <c r="H20" i="32"/>
  <c r="Q20" i="32" s="1"/>
  <c r="J22" i="32"/>
  <c r="S22" i="32" s="1"/>
  <c r="F18" i="32"/>
  <c r="O18" i="32" s="1"/>
  <c r="M16" i="32"/>
  <c r="I21" i="32"/>
  <c r="R21" i="32" s="1"/>
  <c r="N16" i="32"/>
  <c r="J17" i="32"/>
  <c r="S17" i="32" s="1"/>
  <c r="F13" i="32"/>
  <c r="O13" i="32" s="1"/>
  <c r="I16" i="32"/>
  <c r="R16" i="32" s="1"/>
  <c r="N11" i="32"/>
  <c r="H15" i="32"/>
  <c r="Q15" i="32" s="1"/>
  <c r="M11" i="32"/>
  <c r="K18" i="32"/>
  <c r="T18" i="32" s="1"/>
  <c r="G14" i="32"/>
  <c r="P14" i="32" s="1"/>
  <c r="K16" i="32"/>
  <c r="T16" i="32" s="1"/>
  <c r="G12" i="32"/>
  <c r="P12" i="32" s="1"/>
  <c r="J15" i="32"/>
  <c r="S15" i="32" s="1"/>
  <c r="F11" i="32"/>
  <c r="O11" i="32" s="1"/>
  <c r="I14" i="32"/>
  <c r="R14" i="32" s="1"/>
  <c r="N9" i="32"/>
  <c r="M9" i="32"/>
  <c r="H13" i="32"/>
  <c r="Q13" i="32" s="1"/>
  <c r="H11" i="32"/>
  <c r="Q11" i="32" s="1"/>
  <c r="M7" i="32"/>
  <c r="K14" i="32"/>
  <c r="T14" i="32" s="1"/>
  <c r="G10" i="32"/>
  <c r="P10" i="32" s="1"/>
  <c r="F9" i="32"/>
  <c r="O9" i="32" s="1"/>
  <c r="J13" i="32"/>
  <c r="S13" i="32" s="1"/>
  <c r="I12" i="32"/>
  <c r="R12" i="32" s="1"/>
  <c r="N7" i="32"/>
  <c r="J10" i="32"/>
  <c r="S10" i="32" s="1"/>
  <c r="G7" i="32"/>
  <c r="P7" i="32" s="1"/>
  <c r="F6" i="32"/>
  <c r="O6" i="32" s="1"/>
  <c r="I9" i="32"/>
  <c r="R9" i="32" s="1"/>
  <c r="M4" i="32"/>
  <c r="K11" i="32"/>
  <c r="T11" i="32" s="1"/>
  <c r="H8" i="32"/>
  <c r="Q8" i="32" s="1"/>
  <c r="N4" i="32"/>
  <c r="F20" i="32"/>
  <c r="O20" i="32" s="1"/>
  <c r="G21" i="32"/>
  <c r="P21" i="32" s="1"/>
  <c r="P18" i="32"/>
  <c r="N18" i="32"/>
  <c r="H22" i="32"/>
  <c r="Q22" i="32" s="1"/>
  <c r="M18" i="32"/>
  <c r="F14" i="32"/>
  <c r="O14" i="32" s="1"/>
  <c r="I17" i="32"/>
  <c r="R17" i="32" s="1"/>
  <c r="N12" i="32"/>
  <c r="H16" i="32"/>
  <c r="Q16" i="32" s="1"/>
  <c r="M12" i="32"/>
  <c r="K19" i="32"/>
  <c r="T19" i="32" s="1"/>
  <c r="G15" i="32"/>
  <c r="P15" i="32" s="1"/>
  <c r="J18" i="32"/>
  <c r="S18" i="32" s="1"/>
  <c r="N21" i="32"/>
  <c r="M21" i="32"/>
  <c r="S21" i="32"/>
  <c r="I18" i="32"/>
  <c r="R18" i="32" s="1"/>
  <c r="N13" i="32"/>
  <c r="H17" i="32"/>
  <c r="Q17" i="32" s="1"/>
  <c r="M13" i="32"/>
  <c r="K20" i="32"/>
  <c r="T20" i="32" s="1"/>
  <c r="G16" i="32"/>
  <c r="P16" i="32" s="1"/>
  <c r="J19" i="32"/>
  <c r="S19" i="32" s="1"/>
  <c r="F15" i="32"/>
  <c r="O15" i="32" s="1"/>
  <c r="F21" i="32"/>
  <c r="O21" i="32" s="1"/>
  <c r="Q19" i="32"/>
  <c r="N19" i="32"/>
  <c r="M19" i="32"/>
  <c r="G22" i="32"/>
  <c r="P22" i="32" s="1"/>
  <c r="J16" i="32"/>
  <c r="S16" i="32" s="1"/>
  <c r="F12" i="32"/>
  <c r="O12" i="32" s="1"/>
  <c r="K17" i="32"/>
  <c r="T17" i="32" s="1"/>
  <c r="I15" i="32"/>
  <c r="R15" i="32" s="1"/>
  <c r="N10" i="32"/>
  <c r="G13" i="32"/>
  <c r="P13" i="32" s="1"/>
  <c r="H14" i="32"/>
  <c r="Q14" i="32" s="1"/>
  <c r="M10" i="32"/>
  <c r="N14" i="32"/>
  <c r="H18" i="32"/>
  <c r="Q18" i="32" s="1"/>
  <c r="M14" i="32"/>
  <c r="I19" i="32"/>
  <c r="R19" i="32" s="1"/>
  <c r="K21" i="32"/>
  <c r="T21" i="32" s="1"/>
  <c r="G17" i="32"/>
  <c r="P17" i="32" s="1"/>
  <c r="J20" i="32"/>
  <c r="S20" i="32" s="1"/>
  <c r="F16" i="32"/>
  <c r="O16" i="32" s="1"/>
  <c r="G20" i="32"/>
  <c r="P20" i="32" s="1"/>
  <c r="F19" i="32"/>
  <c r="O19" i="32" s="1"/>
  <c r="I22" i="32"/>
  <c r="R22" i="32" s="1"/>
  <c r="O17" i="32"/>
  <c r="N17" i="32"/>
  <c r="H21" i="32"/>
  <c r="Q21" i="32" s="1"/>
  <c r="M17" i="32"/>
  <c r="K15" i="32"/>
  <c r="T15" i="32" s="1"/>
  <c r="G11" i="32"/>
  <c r="P11" i="32" s="1"/>
  <c r="N8" i="32"/>
  <c r="H12" i="32"/>
  <c r="Q12" i="32" s="1"/>
  <c r="J14" i="32"/>
  <c r="S14" i="32" s="1"/>
  <c r="F10" i="32"/>
  <c r="O10" i="32" s="1"/>
  <c r="M8" i="32"/>
  <c r="I13" i="32"/>
  <c r="R13" i="32" s="1"/>
  <c r="I10" i="32"/>
  <c r="R10" i="32" s="1"/>
  <c r="H9" i="32"/>
  <c r="Q9" i="32" s="1"/>
  <c r="N5" i="32"/>
  <c r="M5" i="32"/>
  <c r="F7" i="32"/>
  <c r="O7" i="32" s="1"/>
  <c r="K12" i="32"/>
  <c r="T12" i="32" s="1"/>
  <c r="J11" i="32"/>
  <c r="S11" i="32" s="1"/>
  <c r="G8" i="32"/>
  <c r="P8" i="32" s="1"/>
  <c r="H7" i="32"/>
  <c r="Q7" i="32" s="1"/>
  <c r="G6" i="32"/>
  <c r="P6" i="32" s="1"/>
  <c r="F5" i="32"/>
  <c r="O5" i="32" s="1"/>
  <c r="M3" i="32"/>
  <c r="I8" i="32"/>
  <c r="R8" i="32" s="1"/>
  <c r="K10" i="32"/>
  <c r="T10" i="32" s="1"/>
  <c r="J9" i="32"/>
  <c r="S9" i="32" s="1"/>
  <c r="N22" i="32"/>
  <c r="M22" i="32"/>
  <c r="T22" i="32"/>
  <c r="N20" i="32"/>
  <c r="F22" i="32"/>
  <c r="O22" i="32" s="1"/>
  <c r="M20" i="32"/>
  <c r="R20" i="32"/>
  <c r="N6" i="32"/>
  <c r="F8" i="32"/>
  <c r="O8" i="32" s="1"/>
  <c r="H10" i="32"/>
  <c r="Q10" i="32" s="1"/>
  <c r="G9" i="32"/>
  <c r="P9" i="32" s="1"/>
  <c r="M6" i="32"/>
  <c r="K13" i="32"/>
  <c r="T13" i="32" s="1"/>
  <c r="I11" i="32"/>
  <c r="R11" i="32" s="1"/>
  <c r="J12" i="32"/>
  <c r="S12" i="32" s="1"/>
  <c r="P35" i="32" l="1"/>
  <c r="T35" i="32"/>
  <c r="M35" i="32"/>
  <c r="R35" i="32"/>
  <c r="O35" i="32"/>
  <c r="Q35" i="32"/>
  <c r="N35" i="32"/>
  <c r="C39" i="32" s="1"/>
  <c r="S35" i="32"/>
  <c r="C41" i="32" l="1"/>
  <c r="C40" i="32"/>
  <c r="C42" i="32"/>
  <c r="C43" i="32"/>
  <c r="C45" i="32"/>
  <c r="C44" i="32"/>
  <c r="E23" i="14" l="1"/>
  <c r="F23" i="14" s="1"/>
  <c r="E24" i="14"/>
  <c r="F24" i="14" s="1"/>
  <c r="I24" i="14" s="1"/>
  <c r="E25" i="14"/>
  <c r="F25" i="14" s="1"/>
  <c r="I25" i="14" s="1"/>
  <c r="E26" i="14"/>
  <c r="F26" i="14"/>
  <c r="I26" i="14" s="1"/>
  <c r="E27" i="14"/>
  <c r="F27" i="14" s="1"/>
  <c r="I27" i="14" s="1"/>
  <c r="E28" i="14"/>
  <c r="F28" i="14" s="1"/>
  <c r="I28" i="14" s="1"/>
  <c r="E29" i="14"/>
  <c r="F29" i="14" s="1"/>
  <c r="I29" i="14" s="1"/>
  <c r="E30" i="14"/>
  <c r="F30" i="14" s="1"/>
  <c r="I30" i="14" s="1"/>
  <c r="E31" i="14"/>
  <c r="F31" i="14" s="1"/>
  <c r="I31" i="14" s="1"/>
  <c r="E32" i="14"/>
  <c r="F32" i="14" s="1"/>
  <c r="I32" i="14" s="1"/>
  <c r="E33" i="14"/>
  <c r="F33" i="14" s="1"/>
  <c r="I33" i="14" s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" i="12"/>
  <c r="B23" i="12"/>
  <c r="B24" i="12"/>
  <c r="E24" i="12" s="1"/>
  <c r="F24" i="12" s="1"/>
  <c r="G24" i="12" s="1"/>
  <c r="J24" i="12" s="1"/>
  <c r="B25" i="12"/>
  <c r="E25" i="12" s="1"/>
  <c r="F25" i="12" s="1"/>
  <c r="G25" i="12" s="1"/>
  <c r="J25" i="12" s="1"/>
  <c r="B26" i="12"/>
  <c r="B27" i="12"/>
  <c r="B28" i="12"/>
  <c r="B29" i="12"/>
  <c r="E29" i="12" s="1"/>
  <c r="F29" i="12" s="1"/>
  <c r="G29" i="12" s="1"/>
  <c r="J29" i="12" s="1"/>
  <c r="B30" i="12"/>
  <c r="B31" i="12"/>
  <c r="B32" i="12"/>
  <c r="E32" i="12" s="1"/>
  <c r="F32" i="12" s="1"/>
  <c r="G32" i="12" s="1"/>
  <c r="J32" i="12" s="1"/>
  <c r="B33" i="12"/>
  <c r="E33" i="12" s="1"/>
  <c r="F33" i="12" s="1"/>
  <c r="G33" i="12" s="1"/>
  <c r="J33" i="12" s="1"/>
  <c r="E27" i="12" l="1"/>
  <c r="F27" i="12" s="1"/>
  <c r="G27" i="12" s="1"/>
  <c r="J27" i="12" s="1"/>
  <c r="E23" i="12"/>
  <c r="F23" i="12" s="1"/>
  <c r="G23" i="12" s="1"/>
  <c r="E31" i="12"/>
  <c r="F31" i="12" s="1"/>
  <c r="G31" i="12" s="1"/>
  <c r="J31" i="12" s="1"/>
  <c r="I23" i="14"/>
  <c r="E30" i="12"/>
  <c r="F30" i="12" s="1"/>
  <c r="G30" i="12" s="1"/>
  <c r="J30" i="12" s="1"/>
  <c r="E26" i="12"/>
  <c r="F26" i="12" s="1"/>
  <c r="G26" i="12" s="1"/>
  <c r="J26" i="12" s="1"/>
  <c r="E28" i="12"/>
  <c r="F28" i="12" s="1"/>
  <c r="G28" i="12" s="1"/>
  <c r="J28" i="12" s="1"/>
  <c r="J23" i="12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E15" i="14" l="1"/>
  <c r="F15" i="14" s="1"/>
  <c r="E16" i="14"/>
  <c r="F16" i="14" s="1"/>
  <c r="I16" i="14" s="1"/>
  <c r="E17" i="14"/>
  <c r="F17" i="14" s="1"/>
  <c r="I17" i="14" s="1"/>
  <c r="E18" i="14"/>
  <c r="F18" i="14" s="1"/>
  <c r="I18" i="14" s="1"/>
  <c r="E19" i="14"/>
  <c r="F19" i="14" s="1"/>
  <c r="I19" i="14" s="1"/>
  <c r="E20" i="14"/>
  <c r="F20" i="14" s="1"/>
  <c r="I20" i="14" s="1"/>
  <c r="E21" i="14"/>
  <c r="F21" i="14" s="1"/>
  <c r="I21" i="14" s="1"/>
  <c r="E22" i="14"/>
  <c r="F22" i="14"/>
  <c r="I22" i="14" s="1"/>
  <c r="I15" i="14" l="1"/>
  <c r="B15" i="12" l="1"/>
  <c r="E15" i="12" s="1"/>
  <c r="B16" i="12"/>
  <c r="E16" i="12" s="1"/>
  <c r="B17" i="12"/>
  <c r="E17" i="12" s="1"/>
  <c r="B18" i="12"/>
  <c r="E18" i="12" s="1"/>
  <c r="B19" i="12"/>
  <c r="B20" i="12"/>
  <c r="E20" i="12" s="1"/>
  <c r="B21" i="12"/>
  <c r="B22" i="12"/>
  <c r="E22" i="12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2" i="1"/>
  <c r="E21" i="12" l="1"/>
  <c r="F21" i="12" s="1"/>
  <c r="G21" i="12" s="1"/>
  <c r="J21" i="12" s="1"/>
  <c r="E19" i="12"/>
  <c r="F19" i="12" s="1"/>
  <c r="G19" i="12" s="1"/>
  <c r="J19" i="12" s="1"/>
  <c r="F22" i="12"/>
  <c r="G22" i="12" s="1"/>
  <c r="J22" i="12" s="1"/>
  <c r="F20" i="12"/>
  <c r="G20" i="12" s="1"/>
  <c r="J20" i="12" s="1"/>
  <c r="F18" i="12"/>
  <c r="G18" i="12" s="1"/>
  <c r="J18" i="12" s="1"/>
  <c r="F17" i="12"/>
  <c r="G17" i="12" s="1"/>
  <c r="J17" i="12" s="1"/>
  <c r="F16" i="12"/>
  <c r="G16" i="12" s="1"/>
  <c r="J16" i="12" s="1"/>
  <c r="F15" i="12"/>
  <c r="G15" i="12" s="1"/>
  <c r="J15" i="12" s="1"/>
  <c r="E4" i="14"/>
  <c r="F4" i="14" s="1"/>
  <c r="I4" i="14" s="1"/>
  <c r="E5" i="14"/>
  <c r="F5" i="14" s="1"/>
  <c r="I5" i="14" s="1"/>
  <c r="E6" i="14"/>
  <c r="F6" i="14" s="1"/>
  <c r="I6" i="14" s="1"/>
  <c r="E7" i="14"/>
  <c r="F7" i="14" s="1"/>
  <c r="I7" i="14" s="1"/>
  <c r="E8" i="14"/>
  <c r="F8" i="14" s="1"/>
  <c r="I8" i="14" s="1"/>
  <c r="E9" i="14"/>
  <c r="E10" i="14"/>
  <c r="E11" i="14"/>
  <c r="F11" i="14" s="1"/>
  <c r="I11" i="14" s="1"/>
  <c r="E12" i="14"/>
  <c r="F12" i="14" s="1"/>
  <c r="I12" i="14" s="1"/>
  <c r="E13" i="14"/>
  <c r="F13" i="14" s="1"/>
  <c r="I13" i="14" s="1"/>
  <c r="E14" i="14"/>
  <c r="F14" i="14" s="1"/>
  <c r="I14" i="14" s="1"/>
  <c r="E3" i="14"/>
  <c r="B4" i="12"/>
  <c r="E4" i="12" s="1"/>
  <c r="B5" i="12"/>
  <c r="E5" i="12" s="1"/>
  <c r="B6" i="12"/>
  <c r="E6" i="12" s="1"/>
  <c r="B7" i="12"/>
  <c r="E7" i="12" s="1"/>
  <c r="B8" i="12"/>
  <c r="E8" i="12" s="1"/>
  <c r="B9" i="12"/>
  <c r="E9" i="12" s="1"/>
  <c r="B10" i="12"/>
  <c r="E10" i="12" s="1"/>
  <c r="B11" i="12"/>
  <c r="E11" i="12" s="1"/>
  <c r="B12" i="12"/>
  <c r="E12" i="12" s="1"/>
  <c r="B13" i="12"/>
  <c r="E13" i="12" s="1"/>
  <c r="B14" i="12"/>
  <c r="E14" i="12" s="1"/>
  <c r="B3" i="12"/>
  <c r="E3" i="12" s="1"/>
  <c r="D37" i="10"/>
  <c r="C37" i="10"/>
  <c r="C4" i="10"/>
  <c r="D4" i="10" s="1"/>
  <c r="C5" i="10"/>
  <c r="D5" i="10" s="1"/>
  <c r="C6" i="10"/>
  <c r="D6" i="10" s="1"/>
  <c r="C7" i="10"/>
  <c r="D7" i="10" s="1"/>
  <c r="C8" i="10"/>
  <c r="D8" i="10" s="1"/>
  <c r="J14" i="10" s="1"/>
  <c r="E43" i="10" s="1"/>
  <c r="C9" i="10"/>
  <c r="D9" i="10" s="1"/>
  <c r="J15" i="10" s="1"/>
  <c r="E44" i="10" s="1"/>
  <c r="C10" i="10"/>
  <c r="D10" i="10" s="1"/>
  <c r="C11" i="10"/>
  <c r="D11" i="10" s="1"/>
  <c r="C12" i="10"/>
  <c r="D12" i="10" s="1"/>
  <c r="C13" i="10"/>
  <c r="D13" i="10" s="1"/>
  <c r="C14" i="10"/>
  <c r="D14" i="10" s="1"/>
  <c r="C3" i="10"/>
  <c r="D3" i="10" s="1"/>
  <c r="G23" i="14" l="1"/>
  <c r="G26" i="14"/>
  <c r="G31" i="14"/>
  <c r="G32" i="14"/>
  <c r="G25" i="14"/>
  <c r="G29" i="14"/>
  <c r="G30" i="14"/>
  <c r="G27" i="14"/>
  <c r="G24" i="14"/>
  <c r="G33" i="14"/>
  <c r="G28" i="14"/>
  <c r="J13" i="10"/>
  <c r="J12" i="10"/>
  <c r="E41" i="10" s="1"/>
  <c r="J9" i="10"/>
  <c r="E38" i="10" s="1"/>
  <c r="C38" i="10" s="1"/>
  <c r="J11" i="10"/>
  <c r="E40" i="10" s="1"/>
  <c r="J10" i="10"/>
  <c r="E39" i="10" s="1"/>
  <c r="G3" i="14"/>
  <c r="G15" i="14"/>
  <c r="G18" i="14"/>
  <c r="G19" i="14"/>
  <c r="G21" i="14"/>
  <c r="G16" i="14"/>
  <c r="G17" i="14"/>
  <c r="G20" i="14"/>
  <c r="G22" i="14"/>
  <c r="F14" i="12"/>
  <c r="G14" i="12" s="1"/>
  <c r="J14" i="12" s="1"/>
  <c r="F6" i="12"/>
  <c r="G6" i="12" s="1"/>
  <c r="J6" i="12" s="1"/>
  <c r="F13" i="12"/>
  <c r="G13" i="12" s="1"/>
  <c r="J13" i="12" s="1"/>
  <c r="F5" i="12"/>
  <c r="G5" i="12" s="1"/>
  <c r="J5" i="12" s="1"/>
  <c r="E42" i="10"/>
  <c r="F10" i="12"/>
  <c r="G10" i="12" s="1"/>
  <c r="J10" i="12" s="1"/>
  <c r="F9" i="12"/>
  <c r="G9" i="12" s="1"/>
  <c r="J9" i="12" s="1"/>
  <c r="F8" i="12"/>
  <c r="G8" i="12" s="1"/>
  <c r="J8" i="12" s="1"/>
  <c r="F7" i="12"/>
  <c r="G7" i="12" s="1"/>
  <c r="J7" i="12" s="1"/>
  <c r="F12" i="12"/>
  <c r="G12" i="12" s="1"/>
  <c r="J12" i="12" s="1"/>
  <c r="F4" i="12"/>
  <c r="F3" i="12"/>
  <c r="F11" i="12"/>
  <c r="G11" i="12" s="1"/>
  <c r="J11" i="12" s="1"/>
  <c r="F9" i="14"/>
  <c r="I9" i="14" s="1"/>
  <c r="G9" i="14"/>
  <c r="G8" i="14"/>
  <c r="G7" i="14"/>
  <c r="G10" i="14"/>
  <c r="G14" i="14"/>
  <c r="G6" i="14"/>
  <c r="G13" i="14"/>
  <c r="G5" i="14"/>
  <c r="F10" i="14"/>
  <c r="I10" i="14" s="1"/>
  <c r="G11" i="14"/>
  <c r="F3" i="14"/>
  <c r="G12" i="14"/>
  <c r="G4" i="14"/>
  <c r="E45" i="10" l="1"/>
  <c r="H26" i="14"/>
  <c r="K26" i="14" s="1"/>
  <c r="H25" i="14"/>
  <c r="K25" i="14" s="1"/>
  <c r="H30" i="14"/>
  <c r="K30" i="14" s="1"/>
  <c r="H32" i="14"/>
  <c r="K32" i="14" s="1"/>
  <c r="H33" i="14"/>
  <c r="H29" i="14"/>
  <c r="K29" i="14" s="1"/>
  <c r="H24" i="14"/>
  <c r="K24" i="14" s="1"/>
  <c r="H23" i="14"/>
  <c r="K23" i="14" s="1"/>
  <c r="H31" i="14"/>
  <c r="K31" i="14" s="1"/>
  <c r="H28" i="14"/>
  <c r="K28" i="14" s="1"/>
  <c r="H27" i="14"/>
  <c r="K27" i="14" s="1"/>
  <c r="H23" i="12"/>
  <c r="H26" i="12"/>
  <c r="H32" i="12"/>
  <c r="H27" i="12"/>
  <c r="H24" i="12"/>
  <c r="H33" i="12"/>
  <c r="H28" i="12"/>
  <c r="H30" i="12"/>
  <c r="H25" i="12"/>
  <c r="H31" i="12"/>
  <c r="H29" i="12"/>
  <c r="H18" i="14"/>
  <c r="K18" i="14" s="1"/>
  <c r="H20" i="14"/>
  <c r="K20" i="14" s="1"/>
  <c r="H15" i="14"/>
  <c r="K15" i="14" s="1"/>
  <c r="H22" i="14"/>
  <c r="H17" i="14"/>
  <c r="K17" i="14" s="1"/>
  <c r="H19" i="14"/>
  <c r="K19" i="14" s="1"/>
  <c r="H16" i="14"/>
  <c r="K16" i="14" s="1"/>
  <c r="H21" i="14"/>
  <c r="K21" i="14" s="1"/>
  <c r="H18" i="12"/>
  <c r="H15" i="12"/>
  <c r="H19" i="12"/>
  <c r="H20" i="12"/>
  <c r="H22" i="12"/>
  <c r="H21" i="12"/>
  <c r="H16" i="12"/>
  <c r="H17" i="12"/>
  <c r="H10" i="12"/>
  <c r="G4" i="12"/>
  <c r="H6" i="12"/>
  <c r="H12" i="12"/>
  <c r="G3" i="12"/>
  <c r="H5" i="12"/>
  <c r="H13" i="12"/>
  <c r="H9" i="12"/>
  <c r="H7" i="12"/>
  <c r="H14" i="12"/>
  <c r="H8" i="12"/>
  <c r="H11" i="12"/>
  <c r="H3" i="12"/>
  <c r="H4" i="12"/>
  <c r="F38" i="10"/>
  <c r="G38" i="10" s="1"/>
  <c r="H38" i="10" s="1"/>
  <c r="D38" i="10"/>
  <c r="C39" i="10" s="1"/>
  <c r="E46" i="10" s="1"/>
  <c r="H4" i="14"/>
  <c r="K4" i="14" s="1"/>
  <c r="H12" i="14"/>
  <c r="K12" i="14" s="1"/>
  <c r="I3" i="14"/>
  <c r="H5" i="14"/>
  <c r="K5" i="14" s="1"/>
  <c r="H13" i="14"/>
  <c r="K13" i="14" s="1"/>
  <c r="H11" i="14"/>
  <c r="K11" i="14" s="1"/>
  <c r="H3" i="14"/>
  <c r="K3" i="14" s="1"/>
  <c r="H6" i="14"/>
  <c r="K6" i="14" s="1"/>
  <c r="H14" i="14"/>
  <c r="H10" i="14"/>
  <c r="K10" i="14" s="1"/>
  <c r="H7" i="14"/>
  <c r="K7" i="14" s="1"/>
  <c r="H8" i="14"/>
  <c r="K8" i="14" s="1"/>
  <c r="H9" i="14"/>
  <c r="K9" i="14" s="1"/>
  <c r="D38" i="14" l="1"/>
  <c r="E38" i="14"/>
  <c r="K33" i="14"/>
  <c r="B38" i="14"/>
  <c r="J28" i="14"/>
  <c r="J24" i="14"/>
  <c r="J32" i="14"/>
  <c r="J23" i="14"/>
  <c r="J27" i="14"/>
  <c r="J26" i="14"/>
  <c r="J25" i="14"/>
  <c r="J31" i="14"/>
  <c r="J30" i="14"/>
  <c r="J33" i="14"/>
  <c r="C38" i="14" s="1"/>
  <c r="J29" i="14"/>
  <c r="J4" i="12"/>
  <c r="I25" i="12"/>
  <c r="L25" i="12" s="1"/>
  <c r="I30" i="12"/>
  <c r="L30" i="12" s="1"/>
  <c r="I28" i="12"/>
  <c r="L28" i="12" s="1"/>
  <c r="I32" i="12"/>
  <c r="L32" i="12" s="1"/>
  <c r="I33" i="12"/>
  <c r="I29" i="12"/>
  <c r="L29" i="12" s="1"/>
  <c r="I26" i="12"/>
  <c r="L26" i="12" s="1"/>
  <c r="I24" i="12"/>
  <c r="L24" i="12" s="1"/>
  <c r="I23" i="12"/>
  <c r="L23" i="12" s="1"/>
  <c r="I27" i="12"/>
  <c r="L27" i="12" s="1"/>
  <c r="I31" i="12"/>
  <c r="L31" i="12" s="1"/>
  <c r="K22" i="14"/>
  <c r="F38" i="14"/>
  <c r="J20" i="14"/>
  <c r="J15" i="14"/>
  <c r="J22" i="14"/>
  <c r="J19" i="14"/>
  <c r="J21" i="14"/>
  <c r="J18" i="14"/>
  <c r="J17" i="14"/>
  <c r="J16" i="14"/>
  <c r="K14" i="14"/>
  <c r="I3" i="12"/>
  <c r="L3" i="12" s="1"/>
  <c r="I18" i="12"/>
  <c r="L18" i="12" s="1"/>
  <c r="I20" i="12"/>
  <c r="L20" i="12" s="1"/>
  <c r="I17" i="12"/>
  <c r="L17" i="12" s="1"/>
  <c r="I15" i="12"/>
  <c r="L15" i="12" s="1"/>
  <c r="I19" i="12"/>
  <c r="L19" i="12" s="1"/>
  <c r="I21" i="12"/>
  <c r="L21" i="12" s="1"/>
  <c r="I16" i="12"/>
  <c r="L16" i="12" s="1"/>
  <c r="I22" i="12"/>
  <c r="I13" i="12"/>
  <c r="L13" i="12" s="1"/>
  <c r="I9" i="12"/>
  <c r="L9" i="12" s="1"/>
  <c r="I11" i="12"/>
  <c r="L11" i="12" s="1"/>
  <c r="J3" i="12"/>
  <c r="I14" i="12"/>
  <c r="I6" i="12"/>
  <c r="L6" i="12" s="1"/>
  <c r="I10" i="12"/>
  <c r="L10" i="12" s="1"/>
  <c r="I12" i="12"/>
  <c r="L12" i="12" s="1"/>
  <c r="I8" i="12"/>
  <c r="L8" i="12" s="1"/>
  <c r="I4" i="12"/>
  <c r="L4" i="12" s="1"/>
  <c r="I5" i="12"/>
  <c r="L5" i="12" s="1"/>
  <c r="I7" i="12"/>
  <c r="L7" i="12" s="1"/>
  <c r="I38" i="10"/>
  <c r="F39" i="10"/>
  <c r="G39" i="10" s="1"/>
  <c r="D39" i="10"/>
  <c r="F40" i="10" s="1"/>
  <c r="G40" i="10" s="1"/>
  <c r="J38" i="10"/>
  <c r="M38" i="10" s="1"/>
  <c r="J4" i="14"/>
  <c r="J12" i="14"/>
  <c r="J5" i="14"/>
  <c r="J13" i="14"/>
  <c r="J10" i="14"/>
  <c r="J3" i="14"/>
  <c r="J6" i="14"/>
  <c r="J14" i="14"/>
  <c r="J7" i="14"/>
  <c r="J8" i="14"/>
  <c r="J9" i="14"/>
  <c r="J11" i="14"/>
  <c r="K38" i="10"/>
  <c r="C6" i="13" l="1"/>
  <c r="L33" i="12"/>
  <c r="B39" i="12"/>
  <c r="K9" i="12"/>
  <c r="K28" i="12"/>
  <c r="K32" i="12"/>
  <c r="K30" i="12"/>
  <c r="K23" i="12"/>
  <c r="K31" i="12"/>
  <c r="K29" i="12"/>
  <c r="K26" i="12"/>
  <c r="K25" i="12"/>
  <c r="K33" i="12"/>
  <c r="D39" i="12" s="1"/>
  <c r="K24" i="12"/>
  <c r="K27" i="12"/>
  <c r="K3" i="12"/>
  <c r="K11" i="12"/>
  <c r="D6" i="13"/>
  <c r="E6" i="13"/>
  <c r="K13" i="12"/>
  <c r="K20" i="12"/>
  <c r="K15" i="12"/>
  <c r="K22" i="12"/>
  <c r="K21" i="12"/>
  <c r="K19" i="12"/>
  <c r="K17" i="12"/>
  <c r="K18" i="12"/>
  <c r="K16" i="12"/>
  <c r="K10" i="12"/>
  <c r="K5" i="12"/>
  <c r="K4" i="12"/>
  <c r="L22" i="12"/>
  <c r="B5" i="13"/>
  <c r="F5" i="13" s="1"/>
  <c r="K7" i="12"/>
  <c r="K12" i="12"/>
  <c r="K8" i="12"/>
  <c r="K14" i="12"/>
  <c r="K6" i="12"/>
  <c r="H39" i="10"/>
  <c r="J39" i="10" s="1"/>
  <c r="M39" i="10" s="1"/>
  <c r="B6" i="13"/>
  <c r="F6" i="13" s="1"/>
  <c r="L14" i="12"/>
  <c r="F39" i="12" s="1"/>
  <c r="I39" i="10"/>
  <c r="I40" i="10"/>
  <c r="C40" i="10"/>
  <c r="E47" i="10" s="1"/>
  <c r="L38" i="10"/>
  <c r="H40" i="10"/>
  <c r="K40" i="10" s="1"/>
  <c r="E39" i="12" l="1"/>
  <c r="D5" i="13" s="1"/>
  <c r="C5" i="13"/>
  <c r="E5" i="13"/>
  <c r="G39" i="12"/>
  <c r="K39" i="10"/>
  <c r="L39" i="10" s="1"/>
  <c r="D40" i="10"/>
  <c r="C41" i="10" s="1"/>
  <c r="E48" i="10" s="1"/>
  <c r="J40" i="10"/>
  <c r="M40" i="10" s="1"/>
  <c r="L40" i="10" l="1"/>
  <c r="D41" i="10"/>
  <c r="F42" i="10" s="1"/>
  <c r="G42" i="10" s="1"/>
  <c r="H42" i="10" s="1"/>
  <c r="K42" i="10" s="1"/>
  <c r="F41" i="10"/>
  <c r="G41" i="10" s="1"/>
  <c r="C42" i="10" l="1"/>
  <c r="E49" i="10" s="1"/>
  <c r="I41" i="10"/>
  <c r="H41" i="10"/>
  <c r="I42" i="10"/>
  <c r="D42" i="10" l="1"/>
  <c r="F43" i="10" s="1"/>
  <c r="G43" i="10" s="1"/>
  <c r="J42" i="10"/>
  <c r="M42" i="10" s="1"/>
  <c r="K41" i="10"/>
  <c r="J41" i="10"/>
  <c r="M41" i="10" s="1"/>
  <c r="C43" i="10" l="1"/>
  <c r="E50" i="10" s="1"/>
  <c r="L42" i="10"/>
  <c r="L41" i="10"/>
  <c r="I43" i="10"/>
  <c r="H43" i="10"/>
  <c r="D43" i="10" l="1"/>
  <c r="F44" i="10" s="1"/>
  <c r="G44" i="10" s="1"/>
  <c r="K43" i="10"/>
  <c r="J43" i="10"/>
  <c r="M43" i="10" s="1"/>
  <c r="I44" i="10" l="1"/>
  <c r="C44" i="10"/>
  <c r="E51" i="10" s="1"/>
  <c r="H44" i="10"/>
  <c r="L43" i="10"/>
  <c r="K44" i="10" l="1"/>
  <c r="L44" i="10" s="1"/>
  <c r="D44" i="10"/>
  <c r="C45" i="10" s="1"/>
  <c r="E52" i="10" s="1"/>
  <c r="J44" i="10"/>
  <c r="M44" i="10" s="1"/>
  <c r="F45" i="10" l="1"/>
  <c r="G45" i="10" s="1"/>
  <c r="D45" i="10"/>
  <c r="F46" i="10" s="1"/>
  <c r="G46" i="10" s="1"/>
  <c r="H46" i="10" s="1"/>
  <c r="K46" i="10" s="1"/>
  <c r="I45" i="10" l="1"/>
  <c r="H45" i="10"/>
  <c r="C46" i="10"/>
  <c r="E53" i="10" s="1"/>
  <c r="I46" i="10"/>
  <c r="D3" i="7"/>
  <c r="E3" i="7"/>
  <c r="J45" i="10" l="1"/>
  <c r="M45" i="10" s="1"/>
  <c r="K45" i="10"/>
  <c r="J46" i="10"/>
  <c r="M46" i="10" s="1"/>
  <c r="D46" i="10"/>
  <c r="F47" i="10" s="1"/>
  <c r="G47" i="10" s="1"/>
  <c r="F4" i="7"/>
  <c r="G4" i="7" s="1"/>
  <c r="D4" i="7"/>
  <c r="E4" i="7" s="1"/>
  <c r="I47" i="10" l="1"/>
  <c r="L46" i="10"/>
  <c r="L45" i="10"/>
  <c r="H47" i="10"/>
  <c r="C47" i="10"/>
  <c r="E54" i="10" s="1"/>
  <c r="F5" i="7"/>
  <c r="G5" i="7" s="1"/>
  <c r="D5" i="7"/>
  <c r="J47" i="10" l="1"/>
  <c r="M47" i="10" s="1"/>
  <c r="K47" i="10"/>
  <c r="D47" i="10"/>
  <c r="F48" i="10" s="1"/>
  <c r="G48" i="10" s="1"/>
  <c r="E5" i="7"/>
  <c r="I48" i="10" l="1"/>
  <c r="L47" i="10"/>
  <c r="C48" i="10"/>
  <c r="E55" i="10" s="1"/>
  <c r="H48" i="10"/>
  <c r="F6" i="7"/>
  <c r="G6" i="7" s="1"/>
  <c r="D6" i="7"/>
  <c r="I4" i="7"/>
  <c r="I5" i="7"/>
  <c r="H5" i="7"/>
  <c r="H4" i="7"/>
  <c r="J48" i="10" l="1"/>
  <c r="M48" i="10" s="1"/>
  <c r="K48" i="10"/>
  <c r="D48" i="10"/>
  <c r="F49" i="10" s="1"/>
  <c r="G49" i="10" s="1"/>
  <c r="H49" i="10" s="1"/>
  <c r="K5" i="7"/>
  <c r="J4" i="7"/>
  <c r="M4" i="7" s="1"/>
  <c r="K4" i="7"/>
  <c r="I6" i="7"/>
  <c r="E6" i="7"/>
  <c r="F7" i="7" s="1"/>
  <c r="G7" i="7" s="1"/>
  <c r="J5" i="7"/>
  <c r="M5" i="7" s="1"/>
  <c r="L48" i="10" l="1"/>
  <c r="C49" i="10"/>
  <c r="E56" i="10" s="1"/>
  <c r="I49" i="10"/>
  <c r="D7" i="7"/>
  <c r="E7" i="7" s="1"/>
  <c r="D8" i="7" s="1"/>
  <c r="K49" i="10"/>
  <c r="L49" i="10" s="1"/>
  <c r="J49" i="10"/>
  <c r="I7" i="7"/>
  <c r="L5" i="7"/>
  <c r="L4" i="7"/>
  <c r="D49" i="10" l="1"/>
  <c r="F50" i="10" s="1"/>
  <c r="G50" i="10" s="1"/>
  <c r="H50" i="10" s="1"/>
  <c r="M49" i="10"/>
  <c r="F8" i="7"/>
  <c r="H7" i="7"/>
  <c r="K7" i="7" s="1"/>
  <c r="H6" i="7"/>
  <c r="C50" i="10" l="1"/>
  <c r="I50" i="10"/>
  <c r="K50" i="10"/>
  <c r="L50" i="10" s="1"/>
  <c r="J50" i="10"/>
  <c r="M50" i="10" s="1"/>
  <c r="K6" i="7"/>
  <c r="G8" i="7"/>
  <c r="E8" i="7"/>
  <c r="J7" i="7"/>
  <c r="M7" i="7" s="1"/>
  <c r="J6" i="7"/>
  <c r="M6" i="7" s="1"/>
  <c r="D50" i="10" l="1"/>
  <c r="C51" i="10" s="1"/>
  <c r="E58" i="10" s="1"/>
  <c r="E57" i="10"/>
  <c r="I8" i="7"/>
  <c r="D9" i="7"/>
  <c r="F9" i="7"/>
  <c r="L6" i="7"/>
  <c r="L7" i="7"/>
  <c r="H8" i="7"/>
  <c r="F51" i="10" l="1"/>
  <c r="G51" i="10" s="1"/>
  <c r="H51" i="10" s="1"/>
  <c r="D51" i="10"/>
  <c r="C52" i="10" s="1"/>
  <c r="E59" i="10" s="1"/>
  <c r="K8" i="7"/>
  <c r="G9" i="7"/>
  <c r="E9" i="7"/>
  <c r="F10" i="7" s="1"/>
  <c r="G10" i="7" s="1"/>
  <c r="J8" i="7"/>
  <c r="M8" i="7" s="1"/>
  <c r="F52" i="10" l="1"/>
  <c r="G52" i="10" s="1"/>
  <c r="H52" i="10" s="1"/>
  <c r="D52" i="10"/>
  <c r="C53" i="10" s="1"/>
  <c r="E60" i="10" s="1"/>
  <c r="I51" i="10"/>
  <c r="K51" i="10"/>
  <c r="L51" i="10" s="1"/>
  <c r="J51" i="10"/>
  <c r="M51" i="10" s="1"/>
  <c r="I9" i="7"/>
  <c r="H9" i="7"/>
  <c r="I10" i="7"/>
  <c r="H10" i="7"/>
  <c r="K10" i="7" s="1"/>
  <c r="D10" i="7"/>
  <c r="L8" i="7"/>
  <c r="I52" i="10" l="1"/>
  <c r="F53" i="10"/>
  <c r="G53" i="10" s="1"/>
  <c r="D53" i="10"/>
  <c r="F54" i="10" s="1"/>
  <c r="G54" i="10" s="1"/>
  <c r="H54" i="10" s="1"/>
  <c r="K52" i="10"/>
  <c r="L52" i="10" s="1"/>
  <c r="J52" i="10"/>
  <c r="M52" i="10" s="1"/>
  <c r="K9" i="7"/>
  <c r="J9" i="7"/>
  <c r="M9" i="7" s="1"/>
  <c r="J10" i="7"/>
  <c r="M10" i="7" s="1"/>
  <c r="E10" i="7"/>
  <c r="F11" i="7" s="1"/>
  <c r="G11" i="7" s="1"/>
  <c r="I11" i="7" s="1"/>
  <c r="I54" i="10" l="1"/>
  <c r="I53" i="10"/>
  <c r="H53" i="10"/>
  <c r="K53" i="10" s="1"/>
  <c r="L53" i="10" s="1"/>
  <c r="C54" i="10"/>
  <c r="E61" i="10" s="1"/>
  <c r="K54" i="10"/>
  <c r="L10" i="7"/>
  <c r="L9" i="7"/>
  <c r="H11" i="7"/>
  <c r="D11" i="7"/>
  <c r="J54" i="10" l="1"/>
  <c r="M54" i="10" s="1"/>
  <c r="J53" i="10"/>
  <c r="M53" i="10" s="1"/>
  <c r="D54" i="10"/>
  <c r="F55" i="10" s="1"/>
  <c r="G55" i="10" s="1"/>
  <c r="L54" i="10"/>
  <c r="K11" i="7"/>
  <c r="J11" i="7"/>
  <c r="M11" i="7" s="1"/>
  <c r="E11" i="7"/>
  <c r="F12" i="7" s="1"/>
  <c r="C55" i="10" l="1"/>
  <c r="D55" i="10" s="1"/>
  <c r="F56" i="10" s="1"/>
  <c r="G56" i="10" s="1"/>
  <c r="H55" i="10"/>
  <c r="I55" i="10"/>
  <c r="L11" i="7"/>
  <c r="G12" i="7"/>
  <c r="D12" i="7"/>
  <c r="E62" i="10" l="1"/>
  <c r="C56" i="10"/>
  <c r="D56" i="10" s="1"/>
  <c r="F57" i="10" s="1"/>
  <c r="G57" i="10" s="1"/>
  <c r="K55" i="10"/>
  <c r="L55" i="10" s="1"/>
  <c r="J55" i="10"/>
  <c r="M55" i="10" s="1"/>
  <c r="I56" i="10"/>
  <c r="H56" i="10"/>
  <c r="I12" i="7"/>
  <c r="H12" i="7"/>
  <c r="E12" i="7"/>
  <c r="F13" i="7" s="1"/>
  <c r="E63" i="10" l="1"/>
  <c r="C57" i="10"/>
  <c r="E64" i="10" s="1"/>
  <c r="I57" i="10"/>
  <c r="H57" i="10"/>
  <c r="K57" i="10" s="1"/>
  <c r="J56" i="10"/>
  <c r="M56" i="10" s="1"/>
  <c r="K56" i="10"/>
  <c r="L56" i="10" s="1"/>
  <c r="K12" i="7"/>
  <c r="J12" i="7"/>
  <c r="M12" i="7" s="1"/>
  <c r="G13" i="7"/>
  <c r="I13" i="7" s="1"/>
  <c r="D13" i="7"/>
  <c r="E13" i="7" s="1"/>
  <c r="F14" i="7" s="1"/>
  <c r="G14" i="7" s="1"/>
  <c r="H14" i="7" s="1"/>
  <c r="K14" i="7" s="1"/>
  <c r="D57" i="10" l="1"/>
  <c r="L57" i="10"/>
  <c r="J57" i="10"/>
  <c r="M57" i="10" s="1"/>
  <c r="L12" i="7"/>
  <c r="D14" i="7"/>
  <c r="E14" i="7" s="1"/>
  <c r="F15" i="7" s="1"/>
  <c r="G15" i="7" s="1"/>
  <c r="H13" i="7"/>
  <c r="J14" i="7" s="1"/>
  <c r="M14" i="7" s="1"/>
  <c r="I14" i="7"/>
  <c r="F58" i="10" l="1"/>
  <c r="G58" i="10" s="1"/>
  <c r="C58" i="10"/>
  <c r="K13" i="7"/>
  <c r="J13" i="7"/>
  <c r="M13" i="7" s="1"/>
  <c r="D15" i="7"/>
  <c r="I15" i="7"/>
  <c r="E65" i="10" l="1"/>
  <c r="D58" i="10"/>
  <c r="C59" i="10" s="1"/>
  <c r="I58" i="10"/>
  <c r="H58" i="10"/>
  <c r="E15" i="7"/>
  <c r="F16" i="7" s="1"/>
  <c r="G16" i="7" s="1"/>
  <c r="L13" i="7"/>
  <c r="L14" i="7"/>
  <c r="H15" i="7"/>
  <c r="K15" i="7" s="1"/>
  <c r="K58" i="10" l="1"/>
  <c r="L58" i="10" s="1"/>
  <c r="J58" i="10"/>
  <c r="M58" i="10" s="1"/>
  <c r="E66" i="10"/>
  <c r="D59" i="10"/>
  <c r="C60" i="10" s="1"/>
  <c r="F59" i="10"/>
  <c r="G59" i="10" s="1"/>
  <c r="H16" i="7"/>
  <c r="I16" i="7"/>
  <c r="D16" i="7"/>
  <c r="L15" i="7"/>
  <c r="J15" i="7"/>
  <c r="F60" i="10" l="1"/>
  <c r="G60" i="10" s="1"/>
  <c r="H60" i="10" s="1"/>
  <c r="K60" i="10" s="1"/>
  <c r="E67" i="10"/>
  <c r="D60" i="10"/>
  <c r="F61" i="10" s="1"/>
  <c r="G61" i="10" s="1"/>
  <c r="H61" i="10" s="1"/>
  <c r="K61" i="10" s="1"/>
  <c r="H59" i="10"/>
  <c r="I59" i="10"/>
  <c r="E16" i="7"/>
  <c r="D17" i="7" s="1"/>
  <c r="K16" i="7"/>
  <c r="L16" i="7" s="1"/>
  <c r="J16" i="7"/>
  <c r="M16" i="7" s="1"/>
  <c r="M15" i="7"/>
  <c r="I60" i="10" l="1"/>
  <c r="I61" i="10"/>
  <c r="C61" i="10"/>
  <c r="D61" i="10" s="1"/>
  <c r="F62" i="10" s="1"/>
  <c r="G62" i="10" s="1"/>
  <c r="H62" i="10" s="1"/>
  <c r="K62" i="10" s="1"/>
  <c r="K59" i="10"/>
  <c r="L59" i="10" s="1"/>
  <c r="J60" i="10"/>
  <c r="M60" i="10" s="1"/>
  <c r="J61" i="10"/>
  <c r="M61" i="10" s="1"/>
  <c r="J59" i="10"/>
  <c r="M59" i="10" s="1"/>
  <c r="E17" i="7"/>
  <c r="D18" i="7" s="1"/>
  <c r="F17" i="7"/>
  <c r="G17" i="7" s="1"/>
  <c r="E68" i="10" l="1"/>
  <c r="L62" i="10"/>
  <c r="L61" i="10"/>
  <c r="L60" i="10"/>
  <c r="I62" i="10"/>
  <c r="J62" i="10"/>
  <c r="M62" i="10" s="1"/>
  <c r="C62" i="10"/>
  <c r="H17" i="7"/>
  <c r="I17" i="7"/>
  <c r="F18" i="7"/>
  <c r="G18" i="7" s="1"/>
  <c r="E18" i="7"/>
  <c r="F19" i="7" s="1"/>
  <c r="G19" i="7" s="1"/>
  <c r="D62" i="10" l="1"/>
  <c r="C63" i="10" s="1"/>
  <c r="D19" i="7"/>
  <c r="E19" i="7" s="1"/>
  <c r="F20" i="7" s="1"/>
  <c r="G20" i="7" s="1"/>
  <c r="H19" i="7"/>
  <c r="I19" i="7"/>
  <c r="H18" i="7"/>
  <c r="I18" i="7"/>
  <c r="K17" i="7"/>
  <c r="L17" i="7" s="1"/>
  <c r="J17" i="7"/>
  <c r="M17" i="7" s="1"/>
  <c r="F63" i="10" l="1"/>
  <c r="G63" i="10" s="1"/>
  <c r="D63" i="10"/>
  <c r="C64" i="10" s="1"/>
  <c r="D20" i="7"/>
  <c r="E20" i="7" s="1"/>
  <c r="F21" i="7" s="1"/>
  <c r="G21" i="7" s="1"/>
  <c r="H20" i="7"/>
  <c r="I20" i="7"/>
  <c r="K18" i="7"/>
  <c r="L18" i="7" s="1"/>
  <c r="J18" i="7"/>
  <c r="M18" i="7" s="1"/>
  <c r="K19" i="7"/>
  <c r="J19" i="7"/>
  <c r="M19" i="7" s="1"/>
  <c r="F64" i="10" l="1"/>
  <c r="G64" i="10" s="1"/>
  <c r="H64" i="10" s="1"/>
  <c r="K64" i="10" s="1"/>
  <c r="D64" i="10"/>
  <c r="C65" i="10" s="1"/>
  <c r="I63" i="10"/>
  <c r="H63" i="10"/>
  <c r="L19" i="7"/>
  <c r="D21" i="7"/>
  <c r="E21" i="7" s="1"/>
  <c r="D22" i="7" s="1"/>
  <c r="K20" i="7"/>
  <c r="L20" i="7" s="1"/>
  <c r="J20" i="7"/>
  <c r="M20" i="7" s="1"/>
  <c r="H21" i="7"/>
  <c r="I21" i="7"/>
  <c r="I64" i="10" l="1"/>
  <c r="F65" i="10"/>
  <c r="G65" i="10" s="1"/>
  <c r="H65" i="10" s="1"/>
  <c r="K63" i="10"/>
  <c r="J63" i="10"/>
  <c r="M63" i="10" s="1"/>
  <c r="J64" i="10"/>
  <c r="M64" i="10" s="1"/>
  <c r="D65" i="10"/>
  <c r="C66" i="10" s="1"/>
  <c r="F22" i="7"/>
  <c r="G22" i="7" s="1"/>
  <c r="H22" i="7" s="1"/>
  <c r="K21" i="7"/>
  <c r="J21" i="7"/>
  <c r="M21" i="7" s="1"/>
  <c r="E22" i="7"/>
  <c r="F23" i="7" s="1"/>
  <c r="G23" i="7" s="1"/>
  <c r="I65" i="10" l="1"/>
  <c r="K65" i="10"/>
  <c r="L65" i="10" s="1"/>
  <c r="J65" i="10"/>
  <c r="M65" i="10" s="1"/>
  <c r="D66" i="10"/>
  <c r="C67" i="10" s="1"/>
  <c r="F66" i="10"/>
  <c r="G66" i="10" s="1"/>
  <c r="L63" i="10"/>
  <c r="L64" i="10"/>
  <c r="I22" i="7"/>
  <c r="H23" i="7"/>
  <c r="I23" i="7"/>
  <c r="K22" i="7"/>
  <c r="L22" i="7" s="1"/>
  <c r="J22" i="7"/>
  <c r="M22" i="7" s="1"/>
  <c r="D23" i="7"/>
  <c r="L21" i="7"/>
  <c r="D67" i="10" l="1"/>
  <c r="C68" i="10" s="1"/>
  <c r="F67" i="10"/>
  <c r="G67" i="10" s="1"/>
  <c r="H67" i="10" s="1"/>
  <c r="K67" i="10" s="1"/>
  <c r="H66" i="10"/>
  <c r="I66" i="10"/>
  <c r="E23" i="7"/>
  <c r="F24" i="7" s="1"/>
  <c r="G24" i="7" s="1"/>
  <c r="K23" i="7"/>
  <c r="L23" i="7" s="1"/>
  <c r="J23" i="7"/>
  <c r="D68" i="10" l="1"/>
  <c r="F70" i="10" s="1"/>
  <c r="I67" i="10"/>
  <c r="F68" i="10"/>
  <c r="G68" i="10" s="1"/>
  <c r="K66" i="10"/>
  <c r="L66" i="10" s="1"/>
  <c r="J67" i="10"/>
  <c r="M67" i="10" s="1"/>
  <c r="J66" i="10"/>
  <c r="M66" i="10" s="1"/>
  <c r="H24" i="7"/>
  <c r="I24" i="7"/>
  <c r="D24" i="7"/>
  <c r="M23" i="7"/>
  <c r="F101" i="10" l="1"/>
  <c r="F90" i="10"/>
  <c r="F93" i="10"/>
  <c r="F95" i="10"/>
  <c r="F79" i="10"/>
  <c r="F84" i="10"/>
  <c r="F74" i="10"/>
  <c r="F71" i="10"/>
  <c r="F96" i="10"/>
  <c r="F89" i="10"/>
  <c r="F80" i="10"/>
  <c r="F77" i="10"/>
  <c r="F100" i="10"/>
  <c r="F75" i="10"/>
  <c r="F92" i="10"/>
  <c r="F81" i="10"/>
  <c r="F72" i="10"/>
  <c r="F102" i="10"/>
  <c r="F103" i="10"/>
  <c r="F82" i="10"/>
  <c r="F99" i="10"/>
  <c r="F69" i="10"/>
  <c r="F87" i="10"/>
  <c r="F91" i="10"/>
  <c r="F76" i="10"/>
  <c r="F83" i="10"/>
  <c r="F97" i="10"/>
  <c r="F88" i="10"/>
  <c r="F98" i="10"/>
  <c r="F73" i="10"/>
  <c r="F85" i="10"/>
  <c r="F86" i="10"/>
  <c r="F94" i="10"/>
  <c r="F78" i="10"/>
  <c r="L67" i="10"/>
  <c r="H68" i="10"/>
  <c r="I68" i="10"/>
  <c r="K24" i="7"/>
  <c r="L24" i="7" s="1"/>
  <c r="J24" i="7"/>
  <c r="M24" i="7" s="1"/>
  <c r="E24" i="7"/>
  <c r="F25" i="7" s="1"/>
  <c r="G25" i="7" s="1"/>
  <c r="K68" i="10" l="1"/>
  <c r="L68" i="10" s="1"/>
  <c r="C113" i="10" s="1"/>
  <c r="C4" i="13" s="1"/>
  <c r="J68" i="10"/>
  <c r="D25" i="7"/>
  <c r="E25" i="7" s="1"/>
  <c r="F26" i="7" s="1"/>
  <c r="G26" i="7" s="1"/>
  <c r="H25" i="7"/>
  <c r="I25" i="7"/>
  <c r="M68" i="10" l="1"/>
  <c r="B113" i="10"/>
  <c r="D26" i="7"/>
  <c r="H26" i="7"/>
  <c r="I26" i="7"/>
  <c r="K25" i="7"/>
  <c r="L25" i="7" s="1"/>
  <c r="J25" i="7"/>
  <c r="M25" i="7" s="1"/>
  <c r="B4" i="13" l="1"/>
  <c r="F4" i="13" s="1"/>
  <c r="F113" i="10"/>
  <c r="D113" i="10"/>
  <c r="D4" i="13" s="1"/>
  <c r="E113" i="10"/>
  <c r="E4" i="13" s="1"/>
  <c r="K26" i="7"/>
  <c r="L26" i="7" s="1"/>
  <c r="J26" i="7"/>
  <c r="M26" i="7" s="1"/>
  <c r="E26" i="7"/>
  <c r="F27" i="7" s="1"/>
  <c r="G27" i="7" s="1"/>
  <c r="D27" i="7" l="1"/>
  <c r="E27" i="7" s="1"/>
  <c r="D28" i="7" s="1"/>
  <c r="H27" i="7"/>
  <c r="I27" i="7"/>
  <c r="E28" i="7" l="1"/>
  <c r="D29" i="7" s="1"/>
  <c r="F28" i="7"/>
  <c r="G28" i="7" s="1"/>
  <c r="K27" i="7"/>
  <c r="L27" i="7" s="1"/>
  <c r="J27" i="7"/>
  <c r="M27" i="7" s="1"/>
  <c r="E29" i="7" l="1"/>
  <c r="D30" i="7" s="1"/>
  <c r="H28" i="7"/>
  <c r="I28" i="7"/>
  <c r="F29" i="7"/>
  <c r="G29" i="7" s="1"/>
  <c r="F30" i="7" l="1"/>
  <c r="G30" i="7" s="1"/>
  <c r="H30" i="7" s="1"/>
  <c r="H29" i="7"/>
  <c r="I29" i="7"/>
  <c r="K28" i="7"/>
  <c r="L28" i="7" s="1"/>
  <c r="J28" i="7"/>
  <c r="M28" i="7" s="1"/>
  <c r="E30" i="7"/>
  <c r="F31" i="7" s="1"/>
  <c r="G31" i="7" s="1"/>
  <c r="I30" i="7" l="1"/>
  <c r="H31" i="7"/>
  <c r="I31" i="7"/>
  <c r="K30" i="7"/>
  <c r="J30" i="7"/>
  <c r="M30" i="7" s="1"/>
  <c r="K29" i="7"/>
  <c r="L29" i="7" s="1"/>
  <c r="J29" i="7"/>
  <c r="M29" i="7" s="1"/>
  <c r="D31" i="7"/>
  <c r="L30" i="7" l="1"/>
  <c r="K31" i="7"/>
  <c r="L31" i="7" s="1"/>
  <c r="J31" i="7"/>
  <c r="M31" i="7" s="1"/>
  <c r="E31" i="7"/>
  <c r="F32" i="7" s="1"/>
  <c r="G32" i="7" s="1"/>
  <c r="D32" i="7" l="1"/>
  <c r="E32" i="7" s="1"/>
  <c r="H32" i="7"/>
  <c r="I32" i="7"/>
  <c r="D33" i="7" l="1"/>
  <c r="E33" i="7" s="1"/>
  <c r="D34" i="7" s="1"/>
  <c r="E34" i="7" s="1"/>
  <c r="F33" i="7"/>
  <c r="G33" i="7" s="1"/>
  <c r="H33" i="7" s="1"/>
  <c r="K32" i="7"/>
  <c r="L32" i="7" s="1"/>
  <c r="J32" i="7"/>
  <c r="M32" i="7" s="1"/>
  <c r="I33" i="7" l="1"/>
  <c r="F34" i="7"/>
  <c r="G34" i="7" s="1"/>
  <c r="H34" i="7" s="1"/>
  <c r="K33" i="7"/>
  <c r="L33" i="7" s="1"/>
  <c r="J33" i="7"/>
  <c r="M33" i="7" s="1"/>
  <c r="I34" i="7" l="1"/>
  <c r="K34" i="7"/>
  <c r="L34" i="7" s="1"/>
  <c r="D45" i="7" s="1"/>
  <c r="C3" i="13" s="1"/>
  <c r="J34" i="7"/>
  <c r="M34" i="7" l="1"/>
  <c r="C45" i="7"/>
  <c r="G45" i="7" l="1"/>
  <c r="B3" i="13"/>
  <c r="F3" i="13" s="1"/>
  <c r="F45" i="7"/>
  <c r="E3" i="13" s="1"/>
  <c r="E45" i="7"/>
  <c r="D3" i="13" s="1"/>
</calcChain>
</file>

<file path=xl/sharedStrings.xml><?xml version="1.0" encoding="utf-8"?>
<sst xmlns="http://schemas.openxmlformats.org/spreadsheetml/2006/main" count="716" uniqueCount="115">
  <si>
    <t>Aplicación</t>
  </si>
  <si>
    <t>Fecha</t>
  </si>
  <si>
    <t>Ingresos estimados (USD)</t>
  </si>
  <si>
    <t>Solicitudes</t>
  </si>
  <si>
    <t>Clics</t>
  </si>
  <si>
    <t>App</t>
  </si>
  <si>
    <t>Row Labels</t>
  </si>
  <si>
    <t>Grand Total</t>
  </si>
  <si>
    <t>2024</t>
  </si>
  <si>
    <t>Sum of Solicitudes</t>
  </si>
  <si>
    <t>Periodo t</t>
  </si>
  <si>
    <t>Nivel Lt</t>
  </si>
  <si>
    <t>tendencia t</t>
  </si>
  <si>
    <t>Pronostico Ft</t>
  </si>
  <si>
    <t>Error Et</t>
  </si>
  <si>
    <t>Error Absoluto At</t>
  </si>
  <si>
    <t>Error cuadrático MSEt</t>
  </si>
  <si>
    <t>% Error</t>
  </si>
  <si>
    <t>MAPEt</t>
  </si>
  <si>
    <t>TSt</t>
  </si>
  <si>
    <t>Solicitudes Dt</t>
  </si>
  <si>
    <t>MAD</t>
  </si>
  <si>
    <t>MAPE</t>
  </si>
  <si>
    <t>Intercept</t>
  </si>
  <si>
    <t>X Variable 1</t>
  </si>
  <si>
    <t>Alpha</t>
  </si>
  <si>
    <t>Beta</t>
  </si>
  <si>
    <t>Método</t>
  </si>
  <si>
    <t>Rango TS inf</t>
  </si>
  <si>
    <t>Rango TS sup</t>
  </si>
  <si>
    <t>Desv. Est.</t>
  </si>
  <si>
    <t>Holt</t>
  </si>
  <si>
    <t>Periódo</t>
  </si>
  <si>
    <t>Desestacionalizada Dt bar</t>
  </si>
  <si>
    <t>St bar</t>
  </si>
  <si>
    <t>S1</t>
  </si>
  <si>
    <t>S2</t>
  </si>
  <si>
    <t>S3</t>
  </si>
  <si>
    <t>S4</t>
  </si>
  <si>
    <t>Factor Estacional St</t>
  </si>
  <si>
    <t>MADT</t>
  </si>
  <si>
    <t>alpha</t>
  </si>
  <si>
    <t>beta</t>
  </si>
  <si>
    <t>gama</t>
  </si>
  <si>
    <t>Pronóstico</t>
  </si>
  <si>
    <t>x</t>
  </si>
  <si>
    <t>x^2</t>
  </si>
  <si>
    <t>y</t>
  </si>
  <si>
    <t>yHat</t>
  </si>
  <si>
    <t>Error Abs</t>
  </si>
  <si>
    <t>MSET</t>
  </si>
  <si>
    <t>%error</t>
  </si>
  <si>
    <t>TST</t>
  </si>
  <si>
    <t>Winter</t>
  </si>
  <si>
    <t>Polinomial</t>
  </si>
  <si>
    <t>Y,Hat</t>
  </si>
  <si>
    <t>MSEt</t>
  </si>
  <si>
    <t>Y</t>
  </si>
  <si>
    <t>X</t>
  </si>
  <si>
    <t>Tst</t>
  </si>
  <si>
    <t>ARIMA</t>
  </si>
  <si>
    <t>MAPE %</t>
  </si>
  <si>
    <t>MAPE (%)</t>
  </si>
  <si>
    <t>.</t>
  </si>
  <si>
    <t>Semana</t>
  </si>
  <si>
    <t>año</t>
  </si>
  <si>
    <t>N Semana</t>
  </si>
  <si>
    <t>S5</t>
  </si>
  <si>
    <t>may</t>
  </si>
  <si>
    <t>Día</t>
  </si>
  <si>
    <t>peridiocidad de 7</t>
  </si>
  <si>
    <t>S6</t>
  </si>
  <si>
    <t>S7</t>
  </si>
  <si>
    <t>x^3</t>
  </si>
  <si>
    <t>tiempo t</t>
  </si>
  <si>
    <t>Yt</t>
  </si>
  <si>
    <t>Yt-1</t>
  </si>
  <si>
    <t>(Yt-Ybar)</t>
  </si>
  <si>
    <t>(Yt-1-Ybar)</t>
  </si>
  <si>
    <t>(Y-Ybar)^2</t>
  </si>
  <si>
    <t>(Yt-Ybar)(Yt-1-Ybar)</t>
  </si>
  <si>
    <t>Ybar</t>
  </si>
  <si>
    <t>r1</t>
  </si>
  <si>
    <t>(Yt-2-Ybar)</t>
  </si>
  <si>
    <t>(Yt-3-Ybar)</t>
  </si>
  <si>
    <t>(Yt-4-Ybar)</t>
  </si>
  <si>
    <t>(Yt-5-Ybar)</t>
  </si>
  <si>
    <t>(Yt-6-Ybar)</t>
  </si>
  <si>
    <t>(Yt-7-Ybar)</t>
  </si>
  <si>
    <t>(Yt-Ybar)(Yt-2-Ybar)</t>
  </si>
  <si>
    <t>(Yt-Ybar)(Yt-3-Ybar)</t>
  </si>
  <si>
    <t>(Yt-Ybar)(Yt-4-Ybar)</t>
  </si>
  <si>
    <t>(Yt-Ybar)(Yt-5-Ybar)</t>
  </si>
  <si>
    <t>(Yt-Ybar)(Yt-6-Ybar)</t>
  </si>
  <si>
    <t>(Yt-Ybar)(Yt-7-Ybar)</t>
  </si>
  <si>
    <t>r2</t>
  </si>
  <si>
    <t>r3</t>
  </si>
  <si>
    <t>r4</t>
  </si>
  <si>
    <t>r5</t>
  </si>
  <si>
    <t>r6</t>
  </si>
  <si>
    <t>r7</t>
  </si>
  <si>
    <t>Totales</t>
  </si>
  <si>
    <t>Retraso</t>
  </si>
  <si>
    <t>Autocorrelación</t>
  </si>
  <si>
    <t>Mes</t>
  </si>
  <si>
    <t>Data real</t>
  </si>
  <si>
    <t>Solicitudes de Anuncios (Winter)</t>
  </si>
  <si>
    <t>Junio</t>
  </si>
  <si>
    <t>GRAFICO DE SOLICITUDES DE ANUNCIOS</t>
  </si>
  <si>
    <t>AUTOCORRELACIÓN</t>
  </si>
  <si>
    <t>MODELO HOLT</t>
  </si>
  <si>
    <t>MODELO WINTER</t>
  </si>
  <si>
    <t>POLINOMIAL CÚBICA</t>
  </si>
  <si>
    <t>RESUMEN DE RENDIMIENTOS DE LOS MODELOS</t>
  </si>
  <si>
    <t>ESTUDIANTE: JOSÉ 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</si>
</sst>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_(* #,##0_);_(* \(#,##0\);_(* &quot;-&quot;??_);_(@_)"/>
    <numFmt numFmtId="166" formatCode="_-* #,##0_-;\-* #,##0_-;_-* &quot;-&quot;??_-;_-@_-"/>
    <numFmt numFmtId="167" formatCode="[$-409]d\-mmm\-yy;@"/>
    <numFmt numFmtId="168" formatCode="yyyy\-mm\-dd;@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Lucida Console"/>
      <family val="3"/>
    </font>
    <font>
      <b/>
      <sz val="11"/>
      <color theme="9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7" tint="-0.49998474074526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/>
    <xf numFmtId="43" fontId="16" fillId="0" borderId="10" xfId="0" applyNumberFormat="1" applyFont="1" applyBorder="1"/>
    <xf numFmtId="0" fontId="0" fillId="0" borderId="10" xfId="0" applyBorder="1"/>
    <xf numFmtId="43" fontId="0" fillId="0" borderId="10" xfId="42" applyFont="1" applyBorder="1"/>
    <xf numFmtId="2" fontId="0" fillId="0" borderId="10" xfId="42" applyNumberFormat="1" applyFont="1" applyBorder="1"/>
    <xf numFmtId="43" fontId="0" fillId="0" borderId="0" xfId="0" applyNumberFormat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1" fontId="0" fillId="34" borderId="10" xfId="0" applyNumberFormat="1" applyFill="1" applyBorder="1"/>
    <xf numFmtId="164" fontId="0" fillId="34" borderId="10" xfId="0" applyNumberFormat="1" applyFill="1" applyBorder="1"/>
    <xf numFmtId="2" fontId="0" fillId="34" borderId="10" xfId="0" applyNumberFormat="1" applyFill="1" applyBorder="1"/>
    <xf numFmtId="165" fontId="16" fillId="33" borderId="10" xfId="42" applyNumberFormat="1" applyFont="1" applyFill="1" applyBorder="1"/>
    <xf numFmtId="2" fontId="0" fillId="0" borderId="10" xfId="42" applyNumberFormat="1" applyFont="1" applyBorder="1" applyAlignment="1">
      <alignment horizontal="center"/>
    </xf>
    <xf numFmtId="9" fontId="0" fillId="0" borderId="10" xfId="43" applyFont="1" applyBorder="1" applyAlignment="1">
      <alignment horizontal="center"/>
    </xf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10" xfId="42" applyNumberFormat="1" applyFont="1" applyBorder="1"/>
    <xf numFmtId="43" fontId="16" fillId="0" borderId="10" xfId="42" applyFont="1" applyBorder="1"/>
    <xf numFmtId="166" fontId="0" fillId="0" borderId="10" xfId="42" applyNumberFormat="1" applyFont="1" applyBorder="1"/>
    <xf numFmtId="166" fontId="16" fillId="0" borderId="10" xfId="42" applyNumberFormat="1" applyFont="1" applyBorder="1"/>
    <xf numFmtId="2" fontId="0" fillId="0" borderId="10" xfId="0" applyNumberFormat="1" applyBorder="1"/>
    <xf numFmtId="43" fontId="0" fillId="0" borderId="10" xfId="0" applyNumberFormat="1" applyBorder="1"/>
    <xf numFmtId="0" fontId="18" fillId="0" borderId="0" xfId="0" applyFont="1" applyAlignment="1">
      <alignment vertical="center"/>
    </xf>
    <xf numFmtId="166" fontId="0" fillId="0" borderId="10" xfId="42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43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16" fillId="0" borderId="10" xfId="0" applyNumberFormat="1" applyFont="1" applyBorder="1"/>
    <xf numFmtId="0" fontId="19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0" fillId="0" borderId="11" xfId="0" applyBorder="1"/>
    <xf numFmtId="1" fontId="0" fillId="0" borderId="0" xfId="0" applyNumberFormat="1"/>
    <xf numFmtId="43" fontId="0" fillId="0" borderId="0" xfId="42" applyFont="1" applyBorder="1"/>
    <xf numFmtId="43" fontId="0" fillId="0" borderId="13" xfId="42" applyFont="1" applyBorder="1"/>
    <xf numFmtId="0" fontId="0" fillId="0" borderId="0" xfId="42" applyNumberFormat="1" applyFont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 indent="2"/>
    </xf>
    <xf numFmtId="168" fontId="0" fillId="0" borderId="10" xfId="0" applyNumberFormat="1" applyBorder="1" applyAlignment="1">
      <alignment horizontal="left" indent="2"/>
    </xf>
    <xf numFmtId="168" fontId="0" fillId="0" borderId="0" xfId="0" applyNumberFormat="1" applyAlignment="1">
      <alignment horizontal="left" indent="2"/>
    </xf>
    <xf numFmtId="0" fontId="0" fillId="35" borderId="10" xfId="0" applyFill="1" applyBorder="1"/>
    <xf numFmtId="43" fontId="16" fillId="0" borderId="0" xfId="0" applyNumberFormat="1" applyFont="1"/>
    <xf numFmtId="166" fontId="0" fillId="0" borderId="10" xfId="0" applyNumberFormat="1" applyBorder="1"/>
    <xf numFmtId="166" fontId="0" fillId="0" borderId="0" xfId="0" applyNumberFormat="1"/>
    <xf numFmtId="166" fontId="16" fillId="0" borderId="0" xfId="0" applyNumberFormat="1" applyFont="1"/>
    <xf numFmtId="0" fontId="13" fillId="36" borderId="10" xfId="0" applyFont="1" applyFill="1" applyBorder="1" applyAlignment="1">
      <alignment horizontal="center"/>
    </xf>
    <xf numFmtId="166" fontId="0" fillId="0" borderId="0" xfId="42" applyNumberFormat="1" applyFont="1" applyBorder="1"/>
    <xf numFmtId="0" fontId="0" fillId="37" borderId="10" xfId="0" applyFill="1" applyBorder="1"/>
    <xf numFmtId="0" fontId="21" fillId="0" borderId="0" xfId="0" applyFont="1"/>
    <xf numFmtId="0" fontId="0" fillId="0" borderId="10" xfId="0" applyBorder="1" applyAlignment="1">
      <alignment horizontal="center" vertical="center"/>
    </xf>
    <xf numFmtId="166" fontId="0" fillId="0" borderId="10" xfId="42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" fontId="16" fillId="0" borderId="0" xfId="0" applyNumberFormat="1" applyFont="1"/>
    <xf numFmtId="0" fontId="22" fillId="0" borderId="0" xfId="0" applyFont="1"/>
    <xf numFmtId="0" fontId="23" fillId="38" borderId="10" xfId="0" applyFont="1" applyFill="1" applyBorder="1"/>
    <xf numFmtId="0" fontId="24" fillId="0" borderId="0" xfId="0" applyFont="1"/>
    <xf numFmtId="0" fontId="13" fillId="38" borderId="10" xfId="0" applyFont="1" applyFill="1" applyBorder="1"/>
    <xf numFmtId="0" fontId="13" fillId="38" borderId="10" xfId="0" applyFont="1" applyFill="1" applyBorder="1" applyAlignment="1">
      <alignment horizontal="center"/>
    </xf>
    <xf numFmtId="0" fontId="16" fillId="39" borderId="10" xfId="0" applyFont="1" applyFill="1" applyBorder="1" applyAlignment="1">
      <alignment horizontal="center"/>
    </xf>
    <xf numFmtId="166" fontId="16" fillId="39" borderId="10" xfId="42" applyNumberFormat="1" applyFont="1" applyFill="1" applyBorder="1" applyAlignment="1">
      <alignment horizontal="center"/>
    </xf>
    <xf numFmtId="2" fontId="16" fillId="39" borderId="10" xfId="0" applyNumberFormat="1" applyFont="1" applyFill="1" applyBorder="1" applyAlignment="1">
      <alignment horizontal="center"/>
    </xf>
    <xf numFmtId="1" fontId="0" fillId="39" borderId="10" xfId="0" applyNumberForma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Proyecto - diario.xlsx]Solicitudes de Anuncios!PivotTable3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'Solicitudes de Anuncios'!$B$3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74032152230969E-2"/>
                  <c:y val="-0.24915510345317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multiLvlStrRef>
              <c:f>'Solicitudes de Anuncios'!$A$4:$A$37</c:f>
              <c:multiLvlStrCache>
                <c:ptCount val="31"/>
                <c:lvl>
                  <c:pt idx="0">
                    <c:v>1-May-24</c:v>
                  </c:pt>
                  <c:pt idx="1">
                    <c:v>2-May-24</c:v>
                  </c:pt>
                  <c:pt idx="2">
                    <c:v>3-May-24</c:v>
                  </c:pt>
                  <c:pt idx="3">
                    <c:v>4-May-24</c:v>
                  </c:pt>
                  <c:pt idx="4">
                    <c:v>5-May-24</c:v>
                  </c:pt>
                  <c:pt idx="5">
                    <c:v>6-May-24</c:v>
                  </c:pt>
                  <c:pt idx="6">
                    <c:v>7-May-24</c:v>
                  </c:pt>
                  <c:pt idx="7">
                    <c:v>8-May-24</c:v>
                  </c:pt>
                  <c:pt idx="8">
                    <c:v>9-May-24</c:v>
                  </c:pt>
                  <c:pt idx="9">
                    <c:v>10-May-24</c:v>
                  </c:pt>
                  <c:pt idx="10">
                    <c:v>11-May-24</c:v>
                  </c:pt>
                  <c:pt idx="11">
                    <c:v>12-May-24</c:v>
                  </c:pt>
                  <c:pt idx="12">
                    <c:v>13-May-24</c:v>
                  </c:pt>
                  <c:pt idx="13">
                    <c:v>14-May-24</c:v>
                  </c:pt>
                  <c:pt idx="14">
                    <c:v>15-May-24</c:v>
                  </c:pt>
                  <c:pt idx="15">
                    <c:v>16-May-24</c:v>
                  </c:pt>
                  <c:pt idx="16">
                    <c:v>17-May-24</c:v>
                  </c:pt>
                  <c:pt idx="17">
                    <c:v>18-May-24</c:v>
                  </c:pt>
                  <c:pt idx="18">
                    <c:v>19-May-24</c:v>
                  </c:pt>
                  <c:pt idx="19">
                    <c:v>20-May-24</c:v>
                  </c:pt>
                  <c:pt idx="20">
                    <c:v>21-May-24</c:v>
                  </c:pt>
                  <c:pt idx="21">
                    <c:v>22-May-24</c:v>
                  </c:pt>
                  <c:pt idx="22">
                    <c:v>23-May-24</c:v>
                  </c:pt>
                  <c:pt idx="23">
                    <c:v>24-May-24</c:v>
                  </c:pt>
                  <c:pt idx="24">
                    <c:v>25-May-24</c:v>
                  </c:pt>
                  <c:pt idx="25">
                    <c:v>26-May-24</c:v>
                  </c:pt>
                  <c:pt idx="26">
                    <c:v>27-May-24</c:v>
                  </c:pt>
                  <c:pt idx="27">
                    <c:v>28-May-24</c:v>
                  </c:pt>
                  <c:pt idx="28">
                    <c:v>29-May-24</c:v>
                  </c:pt>
                  <c:pt idx="29">
                    <c:v>30-May-24</c:v>
                  </c:pt>
                  <c:pt idx="30">
                    <c:v>31-May-24</c:v>
                  </c:pt>
                </c:lvl>
                <c:lvl>
                  <c:pt idx="0">
                    <c:v>may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'Solicitudes de Anuncios'!$B$4:$B$37</c:f>
              <c:numCache>
                <c:formatCode>General</c:formatCode>
                <c:ptCount val="31"/>
                <c:pt idx="0">
                  <c:v>28663</c:v>
                </c:pt>
                <c:pt idx="1">
                  <c:v>45866</c:v>
                </c:pt>
                <c:pt idx="2">
                  <c:v>39666</c:v>
                </c:pt>
                <c:pt idx="3">
                  <c:v>31351</c:v>
                </c:pt>
                <c:pt idx="4">
                  <c:v>23146</c:v>
                </c:pt>
                <c:pt idx="5">
                  <c:v>50182</c:v>
                </c:pt>
                <c:pt idx="6">
                  <c:v>44960</c:v>
                </c:pt>
                <c:pt idx="7">
                  <c:v>41950</c:v>
                </c:pt>
                <c:pt idx="8">
                  <c:v>41267</c:v>
                </c:pt>
                <c:pt idx="9">
                  <c:v>50326</c:v>
                </c:pt>
                <c:pt idx="10">
                  <c:v>34008</c:v>
                </c:pt>
                <c:pt idx="11">
                  <c:v>30696</c:v>
                </c:pt>
                <c:pt idx="12">
                  <c:v>52884</c:v>
                </c:pt>
                <c:pt idx="13">
                  <c:v>43638</c:v>
                </c:pt>
                <c:pt idx="14">
                  <c:v>43593</c:v>
                </c:pt>
                <c:pt idx="15">
                  <c:v>42425</c:v>
                </c:pt>
                <c:pt idx="16">
                  <c:v>40685</c:v>
                </c:pt>
                <c:pt idx="17">
                  <c:v>32398</c:v>
                </c:pt>
                <c:pt idx="18">
                  <c:v>29707</c:v>
                </c:pt>
                <c:pt idx="19">
                  <c:v>58064</c:v>
                </c:pt>
                <c:pt idx="20">
                  <c:v>49457</c:v>
                </c:pt>
                <c:pt idx="21">
                  <c:v>39445</c:v>
                </c:pt>
                <c:pt idx="22">
                  <c:v>42188</c:v>
                </c:pt>
                <c:pt idx="23">
                  <c:v>46635</c:v>
                </c:pt>
                <c:pt idx="24">
                  <c:v>30360</c:v>
                </c:pt>
                <c:pt idx="25">
                  <c:v>28473</c:v>
                </c:pt>
                <c:pt idx="26">
                  <c:v>55551</c:v>
                </c:pt>
                <c:pt idx="27">
                  <c:v>42230</c:v>
                </c:pt>
                <c:pt idx="28">
                  <c:v>41807</c:v>
                </c:pt>
                <c:pt idx="29">
                  <c:v>39840</c:v>
                </c:pt>
                <c:pt idx="30">
                  <c:v>48190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0-498C-AF27-5EC23594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578808"/>
        <c:axId val="972577008"/>
      </c:lineChart>
      <c:catAx>
        <c:axId val="97257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72577008"/>
        <c:crosses val="autoZero"/>
        <c:auto val="1"/>
        <c:lblAlgn val="ctr"/>
        <c:lblOffset val="100"/>
        <c:noMultiLvlLbl val="0"/>
      </c:catAx>
      <c:valAx>
        <c:axId val="9725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7257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'Autocorrelación '!$C$38</c:f>
              <c:strCache>
                <c:ptCount val="1"/>
                <c:pt idx="0">
                  <c:v>Autocorrelación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'Autocorrelación '!$B$39:$B$45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xVal>
          <c:yVal>
            <c:numRef>
              <c:f>'Autocorrelación '!$C$39:$C$45</c:f>
              <c:numCache>
                <c:formatCode>0.00</c:formatCode>
                <c:ptCount val="7"/>
                <c:pt idx="0">
                  <c:v>-5.9577338438617199E-2</c:v>
                </c:pt>
                <c:pt idx="1">
                  <c:v>-0.37522489683077331</c:v>
                </c:pt>
                <c:pt idx="2">
                  <c:v>4.3980167577551389E-2</c:v>
                </c:pt>
                <c:pt idx="3">
                  <c:v>0.18665192841417977</c:v>
                </c:pt>
                <c:pt idx="4">
                  <c:v>-0.39090503823927836</c:v>
                </c:pt>
                <c:pt idx="5">
                  <c:v>-5.4866990926442254E-2</c:v>
                </c:pt>
                <c:pt idx="6">
                  <c:v>0.57315631237388209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9-4EBC-AE09-37686CA6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58824"/>
        <c:axId val="772759544"/>
      </c:scatterChart>
      <c:valAx>
        <c:axId val="7727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2759544"/>
        <c:crosses val="autoZero"/>
        <c:crossBetween val="midCat"/>
      </c:valAx>
      <c:valAx>
        <c:axId val="7727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275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019275015565318"/>
          <c:y val="4.8511665325824627E-2"/>
          <c:w val="0.85461534398269501"/>
          <c:h val="0.77719660545247615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 Anuncios'!$A$4:$A$34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'Holt Anuncios'!$C$4:$C$34</c:f>
              <c:numCache>
                <c:formatCode>General</c:formatCode>
                <c:ptCount val="31"/>
                <c:pt idx="0">
                  <c:v>28663</c:v>
                </c:pt>
                <c:pt idx="1">
                  <c:v>45866</c:v>
                </c:pt>
                <c:pt idx="2">
                  <c:v>39666</c:v>
                </c:pt>
                <c:pt idx="3">
                  <c:v>31351</c:v>
                </c:pt>
                <c:pt idx="4">
                  <c:v>23146</c:v>
                </c:pt>
                <c:pt idx="5">
                  <c:v>50182</c:v>
                </c:pt>
                <c:pt idx="6">
                  <c:v>44960</c:v>
                </c:pt>
                <c:pt idx="7">
                  <c:v>41950</c:v>
                </c:pt>
                <c:pt idx="8">
                  <c:v>41267</c:v>
                </c:pt>
                <c:pt idx="9">
                  <c:v>50326</c:v>
                </c:pt>
                <c:pt idx="10">
                  <c:v>34008</c:v>
                </c:pt>
                <c:pt idx="11">
                  <c:v>30696</c:v>
                </c:pt>
                <c:pt idx="12">
                  <c:v>52884</c:v>
                </c:pt>
                <c:pt idx="13">
                  <c:v>43638</c:v>
                </c:pt>
                <c:pt idx="14">
                  <c:v>43593</c:v>
                </c:pt>
                <c:pt idx="15">
                  <c:v>42425</c:v>
                </c:pt>
                <c:pt idx="16">
                  <c:v>40685</c:v>
                </c:pt>
                <c:pt idx="17">
                  <c:v>32398</c:v>
                </c:pt>
                <c:pt idx="18">
                  <c:v>29707</c:v>
                </c:pt>
                <c:pt idx="19">
                  <c:v>58064</c:v>
                </c:pt>
                <c:pt idx="20">
                  <c:v>49457</c:v>
                </c:pt>
                <c:pt idx="21">
                  <c:v>39445</c:v>
                </c:pt>
                <c:pt idx="22">
                  <c:v>42188</c:v>
                </c:pt>
                <c:pt idx="23">
                  <c:v>46635</c:v>
                </c:pt>
                <c:pt idx="24">
                  <c:v>30360</c:v>
                </c:pt>
                <c:pt idx="25">
                  <c:v>28473</c:v>
                </c:pt>
                <c:pt idx="26">
                  <c:v>55551</c:v>
                </c:pt>
                <c:pt idx="27">
                  <c:v>42230</c:v>
                </c:pt>
                <c:pt idx="28">
                  <c:v>41807</c:v>
                </c:pt>
                <c:pt idx="29">
                  <c:v>39840</c:v>
                </c:pt>
                <c:pt idx="30">
                  <c:v>48190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0-4E2B-948E-92677F610CFC}"/>
            </c:ext>
          </c:extLst>
        </c:ser>
        <c:ser>
          <c:idx val="0"/>
          <c:order val="1"/>
          <c:tx>
            <c:v>Pronóstico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'Holt Anuncios'!$A$4:$A$34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'Holt Anuncios'!$F$4:$F$34</c:f>
              <c:numCache>
                <c:formatCode>_(* #,##0.00_);_(* \(#,##0.00\);_(* "-"??_);_(@_)</c:formatCode>
                <c:ptCount val="31"/>
                <c:pt idx="0">
                  <c:v>38262.979838709674</c:v>
                </c:pt>
                <c:pt idx="1">
                  <c:v>38442.546774193543</c:v>
                </c:pt>
                <c:pt idx="2">
                  <c:v>38622.113709677411</c:v>
                </c:pt>
                <c:pt idx="3">
                  <c:v>38801.680645161279</c:v>
                </c:pt>
                <c:pt idx="4">
                  <c:v>38981.247580645148</c:v>
                </c:pt>
                <c:pt idx="5">
                  <c:v>39160.814516129016</c:v>
                </c:pt>
                <c:pt idx="6">
                  <c:v>39340.381451612884</c:v>
                </c:pt>
                <c:pt idx="7">
                  <c:v>39519.948387096752</c:v>
                </c:pt>
                <c:pt idx="8">
                  <c:v>39699.515322580621</c:v>
                </c:pt>
                <c:pt idx="9">
                  <c:v>39879.082258064489</c:v>
                </c:pt>
                <c:pt idx="10">
                  <c:v>40058.649193548357</c:v>
                </c:pt>
                <c:pt idx="11">
                  <c:v>40238.216129032226</c:v>
                </c:pt>
                <c:pt idx="12">
                  <c:v>40417.783064516094</c:v>
                </c:pt>
                <c:pt idx="13">
                  <c:v>40597.349999999962</c:v>
                </c:pt>
                <c:pt idx="14">
                  <c:v>40776.91693548383</c:v>
                </c:pt>
                <c:pt idx="15">
                  <c:v>40956.483870967699</c:v>
                </c:pt>
                <c:pt idx="16">
                  <c:v>41136.050806451567</c:v>
                </c:pt>
                <c:pt idx="17">
                  <c:v>41315.617741935435</c:v>
                </c:pt>
                <c:pt idx="18">
                  <c:v>41495.184677419304</c:v>
                </c:pt>
                <c:pt idx="19">
                  <c:v>41674.751612903172</c:v>
                </c:pt>
                <c:pt idx="20">
                  <c:v>41854.31854838704</c:v>
                </c:pt>
                <c:pt idx="21">
                  <c:v>42033.885483870909</c:v>
                </c:pt>
                <c:pt idx="22">
                  <c:v>42213.452419354777</c:v>
                </c:pt>
                <c:pt idx="23">
                  <c:v>42393.019354838645</c:v>
                </c:pt>
                <c:pt idx="24">
                  <c:v>42572.586290322513</c:v>
                </c:pt>
                <c:pt idx="25">
                  <c:v>42752.153225806382</c:v>
                </c:pt>
                <c:pt idx="26">
                  <c:v>42931.72016129025</c:v>
                </c:pt>
                <c:pt idx="27">
                  <c:v>43111.287096774118</c:v>
                </c:pt>
                <c:pt idx="28">
                  <c:v>43290.854032257987</c:v>
                </c:pt>
                <c:pt idx="29">
                  <c:v>43470.420967741855</c:v>
                </c:pt>
                <c:pt idx="30">
                  <c:v>43649.987903225723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0-4E2B-948E-92677F61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'Winter Anuncios'!$A$38:$A$98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'Winter Anuncios'!$B$38:$B$83</c:f>
              <c:numCache>
                <c:formatCode>General</c:formatCode>
                <c:ptCount val="46"/>
                <c:pt idx="0">
                  <c:v>28663</c:v>
                </c:pt>
                <c:pt idx="1">
                  <c:v>45866</c:v>
                </c:pt>
                <c:pt idx="2">
                  <c:v>39666</c:v>
                </c:pt>
                <c:pt idx="3">
                  <c:v>31351</c:v>
                </c:pt>
                <c:pt idx="4">
                  <c:v>23146</c:v>
                </c:pt>
                <c:pt idx="5">
                  <c:v>50182</c:v>
                </c:pt>
                <c:pt idx="6">
                  <c:v>44960</c:v>
                </c:pt>
                <c:pt idx="7">
                  <c:v>41950</c:v>
                </c:pt>
                <c:pt idx="8">
                  <c:v>41267</c:v>
                </c:pt>
                <c:pt idx="9">
                  <c:v>50326</c:v>
                </c:pt>
                <c:pt idx="10">
                  <c:v>34008</c:v>
                </c:pt>
                <c:pt idx="11">
                  <c:v>30696</c:v>
                </c:pt>
                <c:pt idx="12">
                  <c:v>52884</c:v>
                </c:pt>
                <c:pt idx="13">
                  <c:v>43638</c:v>
                </c:pt>
                <c:pt idx="14">
                  <c:v>43593</c:v>
                </c:pt>
                <c:pt idx="15">
                  <c:v>42425</c:v>
                </c:pt>
                <c:pt idx="16">
                  <c:v>40685</c:v>
                </c:pt>
                <c:pt idx="17">
                  <c:v>32398</c:v>
                </c:pt>
                <c:pt idx="18">
                  <c:v>29707</c:v>
                </c:pt>
                <c:pt idx="19">
                  <c:v>58064</c:v>
                </c:pt>
                <c:pt idx="20">
                  <c:v>49457</c:v>
                </c:pt>
                <c:pt idx="21">
                  <c:v>39445</c:v>
                </c:pt>
                <c:pt idx="22">
                  <c:v>42188</c:v>
                </c:pt>
                <c:pt idx="23">
                  <c:v>46635</c:v>
                </c:pt>
                <c:pt idx="24">
                  <c:v>30360</c:v>
                </c:pt>
                <c:pt idx="25">
                  <c:v>28473</c:v>
                </c:pt>
                <c:pt idx="26">
                  <c:v>55551</c:v>
                </c:pt>
                <c:pt idx="27">
                  <c:v>42230</c:v>
                </c:pt>
                <c:pt idx="28">
                  <c:v>41807</c:v>
                </c:pt>
                <c:pt idx="29">
                  <c:v>39840</c:v>
                </c:pt>
                <c:pt idx="30">
                  <c:v>48190</c:v>
                </c:pt>
                <c:pt idx="31">
                  <c:v>30025</c:v>
                </c:pt>
                <c:pt idx="32">
                  <c:v>29459</c:v>
                </c:pt>
                <c:pt idx="33">
                  <c:v>56509</c:v>
                </c:pt>
                <c:pt idx="34">
                  <c:v>40027</c:v>
                </c:pt>
                <c:pt idx="35">
                  <c:v>40186</c:v>
                </c:pt>
                <c:pt idx="36">
                  <c:v>43311</c:v>
                </c:pt>
                <c:pt idx="37">
                  <c:v>45105</c:v>
                </c:pt>
                <c:pt idx="38">
                  <c:v>30042</c:v>
                </c:pt>
                <c:pt idx="39">
                  <c:v>26622</c:v>
                </c:pt>
                <c:pt idx="40">
                  <c:v>40737</c:v>
                </c:pt>
                <c:pt idx="41">
                  <c:v>34777</c:v>
                </c:pt>
                <c:pt idx="42">
                  <c:v>40033</c:v>
                </c:pt>
                <c:pt idx="43">
                  <c:v>38235</c:v>
                </c:pt>
                <c:pt idx="44">
                  <c:v>40042</c:v>
                </c:pt>
                <c:pt idx="45">
                  <c:v>33426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8-40AE-BF7C-B5C17331E061}"/>
            </c:ext>
          </c:extLst>
        </c:ser>
        <c:ser>
          <c:idx val="0"/>
          <c:order val="1"/>
          <c:tx>
            <c:v>Pronóstico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'Winter Anuncios'!$A$38:$A$98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'Winter Anuncios'!$F$38:$F$98</c:f>
              <c:numCache>
                <c:formatCode>_(* #,##0.00_);_(* \(#,##0.00\);_(* "-"??_);_(@_)</c:formatCode>
                <c:ptCount val="61"/>
                <c:pt idx="0">
                  <c:v>38282.99712732125</c:v>
                </c:pt>
                <c:pt idx="1">
                  <c:v>41680.453284456373</c:v>
                </c:pt>
                <c:pt idx="2">
                  <c:v>43477.498252999118</c:v>
                </c:pt>
                <c:pt idx="3">
                  <c:v>31130.452010457429</c:v>
                </c:pt>
                <c:pt idx="4">
                  <c:v>27235.139837936083</c:v>
                </c:pt>
                <c:pt idx="5">
                  <c:v>51856.300664899281</c:v>
                </c:pt>
                <c:pt idx="6">
                  <c:v>43006.039152077159</c:v>
                </c:pt>
                <c:pt idx="7">
                  <c:v>30364.724103579276</c:v>
                </c:pt>
                <c:pt idx="8">
                  <c:v>46335.466781862458</c:v>
                </c:pt>
                <c:pt idx="9">
                  <c:v>38961.019612366683</c:v>
                </c:pt>
                <c:pt idx="10">
                  <c:v>32135.153909316894</c:v>
                </c:pt>
                <c:pt idx="11">
                  <c:v>29512.757001766789</c:v>
                </c:pt>
                <c:pt idx="12">
                  <c:v>52874.074059777129</c:v>
                </c:pt>
                <c:pt idx="13">
                  <c:v>45790.434900742039</c:v>
                </c:pt>
                <c:pt idx="14">
                  <c:v>43748.294932151613</c:v>
                </c:pt>
                <c:pt idx="15">
                  <c:v>42452.213230556161</c:v>
                </c:pt>
                <c:pt idx="16">
                  <c:v>47835.709500943434</c:v>
                </c:pt>
                <c:pt idx="17">
                  <c:v>32818.561029133423</c:v>
                </c:pt>
                <c:pt idx="18">
                  <c:v>33444.218238513196</c:v>
                </c:pt>
                <c:pt idx="19">
                  <c:v>50145.00166046559</c:v>
                </c:pt>
                <c:pt idx="20">
                  <c:v>43182.951169980246</c:v>
                </c:pt>
                <c:pt idx="21">
                  <c:v>43614.731065879248</c:v>
                </c:pt>
                <c:pt idx="22">
                  <c:v>43030.392056508332</c:v>
                </c:pt>
                <c:pt idx="23">
                  <c:v>39794.058103291543</c:v>
                </c:pt>
                <c:pt idx="24">
                  <c:v>33465.502796599038</c:v>
                </c:pt>
                <c:pt idx="25">
                  <c:v>33856.783578364462</c:v>
                </c:pt>
                <c:pt idx="26">
                  <c:v>55550.989029911943</c:v>
                </c:pt>
                <c:pt idx="27">
                  <c:v>47648.482645646676</c:v>
                </c:pt>
                <c:pt idx="28">
                  <c:v>39182.207869079146</c:v>
                </c:pt>
                <c:pt idx="29">
                  <c:v>41332.587165497222</c:v>
                </c:pt>
                <c:pt idx="30">
                  <c:v>43136.076823614138</c:v>
                </c:pt>
                <c:pt idx="31">
                  <c:v>33424.405431775624</c:v>
                </c:pt>
                <c:pt idx="32">
                  <c:v>33664.703975855417</c:v>
                </c:pt>
                <c:pt idx="33">
                  <c:v>57691.760289660102</c:v>
                </c:pt>
                <c:pt idx="34">
                  <c:v>49332.99938026067</c:v>
                </c:pt>
                <c:pt idx="35">
                  <c:v>40855.631611806726</c:v>
                </c:pt>
                <c:pt idx="36">
                  <c:v>43082.898979248479</c:v>
                </c:pt>
                <c:pt idx="37">
                  <c:v>45481.141918859015</c:v>
                </c:pt>
                <c:pt idx="38">
                  <c:v>33493.605395395782</c:v>
                </c:pt>
                <c:pt idx="39">
                  <c:v>33734.380831889168</c:v>
                </c:pt>
                <c:pt idx="40">
                  <c:v>57811.131375728044</c:v>
                </c:pt>
                <c:pt idx="41">
                  <c:v>49435.045036340925</c:v>
                </c:pt>
                <c:pt idx="42">
                  <c:v>40940.116807593025</c:v>
                </c:pt>
                <c:pt idx="43">
                  <c:v>43171.96362132216</c:v>
                </c:pt>
                <c:pt idx="44">
                  <c:v>45575.136654081805</c:v>
                </c:pt>
                <c:pt idx="45">
                  <c:v>33562.805359015947</c:v>
                </c:pt>
                <c:pt idx="46">
                  <c:v>33804.057687922919</c:v>
                </c:pt>
                <c:pt idx="47">
                  <c:v>57930.502461796001</c:v>
                </c:pt>
                <c:pt idx="48">
                  <c:v>49537.090692421189</c:v>
                </c:pt>
                <c:pt idx="49">
                  <c:v>41024.602003379325</c:v>
                </c:pt>
                <c:pt idx="50">
                  <c:v>43261.028263395841</c:v>
                </c:pt>
                <c:pt idx="51">
                  <c:v>45669.131389304581</c:v>
                </c:pt>
                <c:pt idx="52">
                  <c:v>33632.005322636098</c:v>
                </c:pt>
                <c:pt idx="53">
                  <c:v>33873.734543956671</c:v>
                </c:pt>
                <c:pt idx="54">
                  <c:v>58049.873547863943</c:v>
                </c:pt>
                <c:pt idx="55">
                  <c:v>49639.136348501444</c:v>
                </c:pt>
                <c:pt idx="56">
                  <c:v>41109.087199165631</c:v>
                </c:pt>
                <c:pt idx="57">
                  <c:v>43350.092905469537</c:v>
                </c:pt>
                <c:pt idx="58">
                  <c:v>45763.126124527371</c:v>
                </c:pt>
                <c:pt idx="59">
                  <c:v>33701.205286256263</c:v>
                </c:pt>
                <c:pt idx="60">
                  <c:v>33943.411399990429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8-40AE-BF7C-B5C17331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Anuncios'!$B$38:$B$49</c:f>
              <c:numCache>
                <c:formatCode>General</c:formatCode>
                <c:ptCount val="12"/>
                <c:pt idx="0">
                  <c:v>28663</c:v>
                </c:pt>
                <c:pt idx="1">
                  <c:v>45866</c:v>
                </c:pt>
                <c:pt idx="2">
                  <c:v>39666</c:v>
                </c:pt>
                <c:pt idx="3">
                  <c:v>31351</c:v>
                </c:pt>
                <c:pt idx="4">
                  <c:v>23146</c:v>
                </c:pt>
                <c:pt idx="5">
                  <c:v>50182</c:v>
                </c:pt>
                <c:pt idx="6">
                  <c:v>44960</c:v>
                </c:pt>
                <c:pt idx="7">
                  <c:v>41950</c:v>
                </c:pt>
                <c:pt idx="8">
                  <c:v>41267</c:v>
                </c:pt>
                <c:pt idx="9">
                  <c:v>50326</c:v>
                </c:pt>
                <c:pt idx="10">
                  <c:v>34008</c:v>
                </c:pt>
                <c:pt idx="11">
                  <c:v>30696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CDB-ADBF-38C3832389B9}"/>
            </c:ext>
          </c:extLst>
        </c:ser>
        <c:ser>
          <c:idx val="0"/>
          <c:order val="1"/>
          <c:tx>
            <c:v>Winter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Anuncios'!$F$38:$F$49</c:f>
              <c:numCache>
                <c:formatCode>_(* #,##0.00_);_(* \(#,##0.00\);_(* "-"??_);_(@_)</c:formatCode>
                <c:ptCount val="12"/>
                <c:pt idx="0">
                  <c:v>38282.99712732125</c:v>
                </c:pt>
                <c:pt idx="1">
                  <c:v>41680.453284456373</c:v>
                </c:pt>
                <c:pt idx="2">
                  <c:v>43477.498252999118</c:v>
                </c:pt>
                <c:pt idx="3">
                  <c:v>31130.452010457429</c:v>
                </c:pt>
                <c:pt idx="4">
                  <c:v>27235.139837936083</c:v>
                </c:pt>
                <c:pt idx="5">
                  <c:v>51856.300664899281</c:v>
                </c:pt>
                <c:pt idx="6">
                  <c:v>43006.039152077159</c:v>
                </c:pt>
                <c:pt idx="7">
                  <c:v>30364.724103579276</c:v>
                </c:pt>
                <c:pt idx="8">
                  <c:v>46335.466781862458</c:v>
                </c:pt>
                <c:pt idx="9">
                  <c:v>38961.019612366683</c:v>
                </c:pt>
                <c:pt idx="10">
                  <c:v>32135.153909316894</c:v>
                </c:pt>
                <c:pt idx="11">
                  <c:v>29512.757001766789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CDB-ADBF-38C3832389B9}"/>
            </c:ext>
          </c:extLst>
        </c:ser>
        <c:ser>
          <c:idx val="2"/>
          <c:order val="2"/>
          <c:tx>
            <c:v>Holt</c:v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'Holt Anuncios'!$F$4:$F$15</c:f>
              <c:numCache>
                <c:formatCode>_(* #,##0.00_);_(* \(#,##0.00\);_(* "-"??_);_(@_)</c:formatCode>
                <c:ptCount val="12"/>
                <c:pt idx="0">
                  <c:v>38262.979838709674</c:v>
                </c:pt>
                <c:pt idx="1">
                  <c:v>38442.546774193543</c:v>
                </c:pt>
                <c:pt idx="2">
                  <c:v>38622.113709677411</c:v>
                </c:pt>
                <c:pt idx="3">
                  <c:v>38801.680645161279</c:v>
                </c:pt>
                <c:pt idx="4">
                  <c:v>38981.247580645148</c:v>
                </c:pt>
                <c:pt idx="5">
                  <c:v>39160.814516129016</c:v>
                </c:pt>
                <c:pt idx="6">
                  <c:v>39340.381451612884</c:v>
                </c:pt>
                <c:pt idx="7">
                  <c:v>39519.948387096752</c:v>
                </c:pt>
                <c:pt idx="8">
                  <c:v>39699.515322580621</c:v>
                </c:pt>
                <c:pt idx="9">
                  <c:v>39879.082258064489</c:v>
                </c:pt>
                <c:pt idx="10">
                  <c:v>40058.649193548357</c:v>
                </c:pt>
                <c:pt idx="11">
                  <c:v>40238.216129032226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3-4CDB-ADBF-38C38323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Polinomial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Polinomial!$E$3:$E$22</c:f>
              <c:numCache>
                <c:formatCode>_(* #,##0.00_);_(* \(#,##0.00\);_(* "-"??_);_(@_)</c:formatCode>
                <c:ptCount val="20"/>
                <c:pt idx="0">
                  <c:v>33544.718999999997</c:v>
                </c:pt>
                <c:pt idx="1">
                  <c:v>35244.951999999997</c:v>
                </c:pt>
                <c:pt idx="2">
                  <c:v>36720.913</c:v>
                </c:pt>
                <c:pt idx="3">
                  <c:v>37986.815999999999</c:v>
                </c:pt>
                <c:pt idx="4">
                  <c:v>39056.875</c:v>
                </c:pt>
                <c:pt idx="5">
                  <c:v>39945.304000000004</c:v>
                </c:pt>
                <c:pt idx="6">
                  <c:v>40666.316999999995</c:v>
                </c:pt>
                <c:pt idx="7">
                  <c:v>41234.127999999997</c:v>
                </c:pt>
                <c:pt idx="8">
                  <c:v>41662.951000000001</c:v>
                </c:pt>
                <c:pt idx="9">
                  <c:v>41967</c:v>
                </c:pt>
                <c:pt idx="10">
                  <c:v>42160.489000000001</c:v>
                </c:pt>
                <c:pt idx="11">
                  <c:v>42257.631999999998</c:v>
                </c:pt>
                <c:pt idx="12">
                  <c:v>42272.642999999996</c:v>
                </c:pt>
                <c:pt idx="13">
                  <c:v>42219.735999999997</c:v>
                </c:pt>
                <c:pt idx="14">
                  <c:v>42113.125</c:v>
                </c:pt>
                <c:pt idx="15">
                  <c:v>41967.023999999998</c:v>
                </c:pt>
                <c:pt idx="16">
                  <c:v>41795.646999999997</c:v>
                </c:pt>
                <c:pt idx="17">
                  <c:v>41613.207999999999</c:v>
                </c:pt>
                <c:pt idx="18">
                  <c:v>41433.921000000002</c:v>
                </c:pt>
                <c:pt idx="19">
                  <c:v>41272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2-4D74-BE57-C8ED87774922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438214178411219"/>
                  <c:y val="-0.115696562862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val>
            <c:numRef>
              <c:f>Polinomial!$D$3:$D$22</c:f>
              <c:numCache>
                <c:formatCode>General</c:formatCode>
                <c:ptCount val="20"/>
                <c:pt idx="0">
                  <c:v>28663</c:v>
                </c:pt>
                <c:pt idx="1">
                  <c:v>45866</c:v>
                </c:pt>
                <c:pt idx="2">
                  <c:v>39666</c:v>
                </c:pt>
                <c:pt idx="3">
                  <c:v>31351</c:v>
                </c:pt>
                <c:pt idx="4">
                  <c:v>23146</c:v>
                </c:pt>
                <c:pt idx="5">
                  <c:v>50182</c:v>
                </c:pt>
                <c:pt idx="6">
                  <c:v>44960</c:v>
                </c:pt>
                <c:pt idx="7">
                  <c:v>41950</c:v>
                </c:pt>
                <c:pt idx="8">
                  <c:v>41267</c:v>
                </c:pt>
                <c:pt idx="9">
                  <c:v>50326</c:v>
                </c:pt>
                <c:pt idx="10">
                  <c:v>34008</c:v>
                </c:pt>
                <c:pt idx="11">
                  <c:v>30696</c:v>
                </c:pt>
                <c:pt idx="12">
                  <c:v>52884</c:v>
                </c:pt>
                <c:pt idx="13">
                  <c:v>43638</c:v>
                </c:pt>
                <c:pt idx="14">
                  <c:v>43593</c:v>
                </c:pt>
                <c:pt idx="15">
                  <c:v>42425</c:v>
                </c:pt>
                <c:pt idx="16">
                  <c:v>40685</c:v>
                </c:pt>
                <c:pt idx="17">
                  <c:v>32398</c:v>
                </c:pt>
                <c:pt idx="18">
                  <c:v>29707</c:v>
                </c:pt>
                <c:pt idx="19">
                  <c:v>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2-4D74-BE57-C8ED8777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93480"/>
        <c:axId val="1113093840"/>
      </c:lineChart>
      <c:catAx>
        <c:axId val="111309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3093840"/>
        <c:crosses val="autoZero"/>
        <c:auto val="1"/>
        <c:lblAlgn val="ctr"/>
        <c:lblOffset val="100"/>
        <c:noMultiLvlLbl val="0"/>
      </c:catAx>
      <c:valAx>
        <c:axId val="11130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30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987882764654417"/>
                  <c:y val="-0.34215514727325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Polinomial!$A$3:$A$33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Polinomial!$D$3:$D$33</c:f>
              <c:numCache>
                <c:formatCode>General</c:formatCode>
                <c:ptCount val="31"/>
                <c:pt idx="0">
                  <c:v>28663</c:v>
                </c:pt>
                <c:pt idx="1">
                  <c:v>45866</c:v>
                </c:pt>
                <c:pt idx="2">
                  <c:v>39666</c:v>
                </c:pt>
                <c:pt idx="3">
                  <c:v>31351</c:v>
                </c:pt>
                <c:pt idx="4">
                  <c:v>23146</c:v>
                </c:pt>
                <c:pt idx="5">
                  <c:v>50182</c:v>
                </c:pt>
                <c:pt idx="6">
                  <c:v>44960</c:v>
                </c:pt>
                <c:pt idx="7">
                  <c:v>41950</c:v>
                </c:pt>
                <c:pt idx="8">
                  <c:v>41267</c:v>
                </c:pt>
                <c:pt idx="9">
                  <c:v>50326</c:v>
                </c:pt>
                <c:pt idx="10">
                  <c:v>34008</c:v>
                </c:pt>
                <c:pt idx="11">
                  <c:v>30696</c:v>
                </c:pt>
                <c:pt idx="12">
                  <c:v>52884</c:v>
                </c:pt>
                <c:pt idx="13">
                  <c:v>43638</c:v>
                </c:pt>
                <c:pt idx="14">
                  <c:v>43593</c:v>
                </c:pt>
                <c:pt idx="15">
                  <c:v>42425</c:v>
                </c:pt>
                <c:pt idx="16">
                  <c:v>40685</c:v>
                </c:pt>
                <c:pt idx="17">
                  <c:v>32398</c:v>
                </c:pt>
                <c:pt idx="18">
                  <c:v>29707</c:v>
                </c:pt>
                <c:pt idx="19">
                  <c:v>58064</c:v>
                </c:pt>
                <c:pt idx="20">
                  <c:v>49457</c:v>
                </c:pt>
                <c:pt idx="21">
                  <c:v>39445</c:v>
                </c:pt>
                <c:pt idx="22">
                  <c:v>42188</c:v>
                </c:pt>
                <c:pt idx="23">
                  <c:v>46635</c:v>
                </c:pt>
                <c:pt idx="24">
                  <c:v>30360</c:v>
                </c:pt>
                <c:pt idx="25">
                  <c:v>28473</c:v>
                </c:pt>
                <c:pt idx="26">
                  <c:v>55551</c:v>
                </c:pt>
                <c:pt idx="27">
                  <c:v>42230</c:v>
                </c:pt>
                <c:pt idx="28">
                  <c:v>41807</c:v>
                </c:pt>
                <c:pt idx="29">
                  <c:v>39840</c:v>
                </c:pt>
                <c:pt idx="30">
                  <c:v>48190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8-4FA9-B368-36E082CDA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21328"/>
        <c:axId val="1161121688"/>
      </c:scatterChart>
      <c:valAx>
        <c:axId val="11611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1121688"/>
        <c:crosses val="autoZero"/>
        <c:crossBetween val="midCat"/>
      </c:valAx>
      <c:valAx>
        <c:axId val="11611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11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89773212277934E-2"/>
          <c:y val="3.3826490638954335E-2"/>
          <c:w val="0.75762390655207468"/>
          <c:h val="0.91498594812302869"/>
        </c:manualLayout>
      </c:layout>
      <c:lineChart>
        <c:grouping val="standard"/>
        <c:varyColors val="0"/>
        <c:ser>
          <c:idx val="0"/>
          <c:order val="0"/>
          <c:tx>
            <c:v>Real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ARIMA!$A$3:$A$33</c15:sqref>
                  </c15:fullRef>
                </c:ext>
              </c:extLst>
              <c:f>(ARIMA!$A$3:$A$6,ARIMA!$A$8:$A$33)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ARIMA!$B$3:$B$33</c15:sqref>
                  </c15:fullRef>
                </c:ext>
              </c:extLst>
              <c:f>(ARIMA!$B$3:$B$6,ARIMA!$B$8:$B$33)</c:f>
              <c:numCache>
                <c:formatCode>General</c:formatCode>
                <c:ptCount val="30"/>
                <c:pt idx="0">
                  <c:v>28663</c:v>
                </c:pt>
                <c:pt idx="1">
                  <c:v>45866</c:v>
                </c:pt>
                <c:pt idx="2">
                  <c:v>39666</c:v>
                </c:pt>
                <c:pt idx="3">
                  <c:v>31351</c:v>
                </c:pt>
                <c:pt idx="4">
                  <c:v>50182</c:v>
                </c:pt>
                <c:pt idx="5">
                  <c:v>44960</c:v>
                </c:pt>
                <c:pt idx="6">
                  <c:v>41950</c:v>
                </c:pt>
                <c:pt idx="7">
                  <c:v>41267</c:v>
                </c:pt>
                <c:pt idx="8">
                  <c:v>50326</c:v>
                </c:pt>
                <c:pt idx="9">
                  <c:v>34008</c:v>
                </c:pt>
                <c:pt idx="10">
                  <c:v>30696</c:v>
                </c:pt>
                <c:pt idx="11">
                  <c:v>52884</c:v>
                </c:pt>
                <c:pt idx="12">
                  <c:v>43638</c:v>
                </c:pt>
                <c:pt idx="13">
                  <c:v>43593</c:v>
                </c:pt>
                <c:pt idx="14">
                  <c:v>42425</c:v>
                </c:pt>
                <c:pt idx="15">
                  <c:v>40685</c:v>
                </c:pt>
                <c:pt idx="16">
                  <c:v>32398</c:v>
                </c:pt>
                <c:pt idx="17">
                  <c:v>29707</c:v>
                </c:pt>
                <c:pt idx="18">
                  <c:v>58064</c:v>
                </c:pt>
                <c:pt idx="19">
                  <c:v>49457</c:v>
                </c:pt>
                <c:pt idx="20">
                  <c:v>39445</c:v>
                </c:pt>
                <c:pt idx="21">
                  <c:v>42188</c:v>
                </c:pt>
                <c:pt idx="22">
                  <c:v>46635</c:v>
                </c:pt>
                <c:pt idx="23">
                  <c:v>30360</c:v>
                </c:pt>
                <c:pt idx="24">
                  <c:v>28473</c:v>
                </c:pt>
                <c:pt idx="25">
                  <c:v>55551</c:v>
                </c:pt>
                <c:pt idx="26">
                  <c:v>42230</c:v>
                </c:pt>
                <c:pt idx="27">
                  <c:v>41807</c:v>
                </c:pt>
                <c:pt idx="28">
                  <c:v>39840</c:v>
                </c:pt>
                <c:pt idx="29">
                  <c:v>48190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B-4E6C-908A-BEE796930D5D}"/>
            </c:ext>
          </c:extLst>
        </c:ser>
        <c:ser>
          <c:idx val="1"/>
          <c:order val="1"/>
          <c:tx>
            <c:v>ARIMA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ARIMA!$A$3:$A$33</c15:sqref>
                  </c15:fullRef>
                </c:ext>
              </c:extLst>
              <c:f>(ARIMA!$A$3:$A$6,ARIMA!$A$8:$A$33)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ARIMA!$C$3:$C$33</c15:sqref>
                  </c15:fullRef>
                </c:ext>
              </c:extLst>
              <c:f>(ARIMA!$C$3:$C$6,ARIMA!$C$8:$C$33)</c:f>
              <c:numCache>
                <c:formatCode>General</c:formatCode>
                <c:ptCount val="30"/>
                <c:pt idx="0">
                  <c:v>28646.45</c:v>
                </c:pt>
                <c:pt idx="1">
                  <c:v>45845.27</c:v>
                </c:pt>
                <c:pt idx="2">
                  <c:v>39657.67</c:v>
                </c:pt>
                <c:pt idx="3">
                  <c:v>31352.13</c:v>
                </c:pt>
                <c:pt idx="4">
                  <c:v>50164.05</c:v>
                </c:pt>
                <c:pt idx="5">
                  <c:v>44966.03</c:v>
                </c:pt>
                <c:pt idx="6">
                  <c:v>42012.59</c:v>
                </c:pt>
                <c:pt idx="7">
                  <c:v>52942.95</c:v>
                </c:pt>
                <c:pt idx="8">
                  <c:v>45443.72</c:v>
                </c:pt>
                <c:pt idx="9">
                  <c:v>37015.910000000003</c:v>
                </c:pt>
                <c:pt idx="10">
                  <c:v>28935.69</c:v>
                </c:pt>
                <c:pt idx="11">
                  <c:v>55520.800000000003</c:v>
                </c:pt>
                <c:pt idx="12">
                  <c:v>49004.58</c:v>
                </c:pt>
                <c:pt idx="13">
                  <c:v>42174.97</c:v>
                </c:pt>
                <c:pt idx="14">
                  <c:v>49187.8</c:v>
                </c:pt>
                <c:pt idx="15">
                  <c:v>49145.87</c:v>
                </c:pt>
                <c:pt idx="16">
                  <c:v>34818.720000000001</c:v>
                </c:pt>
                <c:pt idx="17">
                  <c:v>28927.7</c:v>
                </c:pt>
                <c:pt idx="18">
                  <c:v>53760.639999999999</c:v>
                </c:pt>
                <c:pt idx="19">
                  <c:v>47173.47</c:v>
                </c:pt>
                <c:pt idx="20">
                  <c:v>43366.15</c:v>
                </c:pt>
                <c:pt idx="21">
                  <c:v>46258.3</c:v>
                </c:pt>
                <c:pt idx="22">
                  <c:v>45965.41</c:v>
                </c:pt>
                <c:pt idx="23">
                  <c:v>35124.6</c:v>
                </c:pt>
                <c:pt idx="24">
                  <c:v>29859.22</c:v>
                </c:pt>
                <c:pt idx="25">
                  <c:v>55672.72</c:v>
                </c:pt>
                <c:pt idx="26">
                  <c:v>47602.38</c:v>
                </c:pt>
                <c:pt idx="27">
                  <c:v>40081.49</c:v>
                </c:pt>
                <c:pt idx="28">
                  <c:v>43795.27</c:v>
                </c:pt>
                <c:pt idx="29">
                  <c:v>45036.1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B-4E6C-908A-BEE79693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46857864"/>
        <c:axId val="1246858224"/>
      </c:lineChart>
      <c:catAx>
        <c:axId val="12468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6858224"/>
        <c:crosses val="autoZero"/>
        <c:auto val="1"/>
        <c:lblAlgn val="ctr"/>
        <c:lblOffset val="100"/>
        <c:noMultiLvlLbl val="0"/>
      </c:catAx>
      <c:valAx>
        <c:axId val="12468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6857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116938384799375"/>
          <c:y val="0.48288173027248743"/>
          <c:w val="0.18758801521484214"/>
          <c:h val="3.715349649985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Anuncios'!$B$38:$B$49</c:f>
              <c:numCache>
                <c:formatCode>General</c:formatCode>
                <c:ptCount val="12"/>
                <c:pt idx="0">
                  <c:v>28663</c:v>
                </c:pt>
                <c:pt idx="1">
                  <c:v>45866</c:v>
                </c:pt>
                <c:pt idx="2">
                  <c:v>39666</c:v>
                </c:pt>
                <c:pt idx="3">
                  <c:v>31351</c:v>
                </c:pt>
                <c:pt idx="4">
                  <c:v>23146</c:v>
                </c:pt>
                <c:pt idx="5">
                  <c:v>50182</c:v>
                </c:pt>
                <c:pt idx="6">
                  <c:v>44960</c:v>
                </c:pt>
                <c:pt idx="7">
                  <c:v>41950</c:v>
                </c:pt>
                <c:pt idx="8">
                  <c:v>41267</c:v>
                </c:pt>
                <c:pt idx="9">
                  <c:v>50326</c:v>
                </c:pt>
                <c:pt idx="10">
                  <c:v>34008</c:v>
                </c:pt>
                <c:pt idx="11">
                  <c:v>30696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B-477B-824E-B5AFCD4DA5C3}"/>
            </c:ext>
          </c:extLst>
        </c:ser>
        <c:ser>
          <c:idx val="0"/>
          <c:order val="1"/>
          <c:tx>
            <c:v>Winter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Anuncios'!$F$38:$F$49</c:f>
              <c:numCache>
                <c:formatCode>_(* #,##0.00_);_(* \(#,##0.00\);_(* "-"??_);_(@_)</c:formatCode>
                <c:ptCount val="12"/>
                <c:pt idx="0">
                  <c:v>38282.99712732125</c:v>
                </c:pt>
                <c:pt idx="1">
                  <c:v>41680.453284456373</c:v>
                </c:pt>
                <c:pt idx="2">
                  <c:v>43477.498252999118</c:v>
                </c:pt>
                <c:pt idx="3">
                  <c:v>31130.452010457429</c:v>
                </c:pt>
                <c:pt idx="4">
                  <c:v>27235.139837936083</c:v>
                </c:pt>
                <c:pt idx="5">
                  <c:v>51856.300664899281</c:v>
                </c:pt>
                <c:pt idx="6">
                  <c:v>43006.039152077159</c:v>
                </c:pt>
                <c:pt idx="7">
                  <c:v>30364.724103579276</c:v>
                </c:pt>
                <c:pt idx="8">
                  <c:v>46335.466781862458</c:v>
                </c:pt>
                <c:pt idx="9">
                  <c:v>38961.019612366683</c:v>
                </c:pt>
                <c:pt idx="10">
                  <c:v>32135.153909316894</c:v>
                </c:pt>
                <c:pt idx="11">
                  <c:v>29512.757001766789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1DB-477B-824E-B5AFCD4DA5C3}"/>
            </c:ext>
          </c:extLst>
        </c:ser>
        <c:ser>
          <c:idx val="2"/>
          <c:order val="2"/>
          <c:tx>
            <c:v>Holt</c:v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'Holt Anuncios'!$F$4:$F$15</c:f>
              <c:numCache>
                <c:formatCode>_(* #,##0.00_);_(* \(#,##0.00\);_(* "-"??_);_(@_)</c:formatCode>
                <c:ptCount val="12"/>
                <c:pt idx="0">
                  <c:v>38262.979838709674</c:v>
                </c:pt>
                <c:pt idx="1">
                  <c:v>38442.546774193543</c:v>
                </c:pt>
                <c:pt idx="2">
                  <c:v>38622.113709677411</c:v>
                </c:pt>
                <c:pt idx="3">
                  <c:v>38801.680645161279</c:v>
                </c:pt>
                <c:pt idx="4">
                  <c:v>38981.247580645148</c:v>
                </c:pt>
                <c:pt idx="5">
                  <c:v>39160.814516129016</c:v>
                </c:pt>
                <c:pt idx="6">
                  <c:v>39340.381451612884</c:v>
                </c:pt>
                <c:pt idx="7">
                  <c:v>39519.948387096752</c:v>
                </c:pt>
                <c:pt idx="8">
                  <c:v>39699.515322580621</c:v>
                </c:pt>
                <c:pt idx="9">
                  <c:v>39879.082258064489</c:v>
                </c:pt>
                <c:pt idx="10">
                  <c:v>40058.649193548357</c:v>
                </c:pt>
                <c:pt idx="11">
                  <c:v>40238.216129032226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1DB-477B-824E-B5AFCD4DA5C3}"/>
            </c:ext>
          </c:extLst>
        </c:ser>
        <c:ser>
          <c:idx val="3"/>
          <c:order val="3"/>
          <c:tx>
            <c:v>Polinomial</c:v>
          </c:tx>
          <c:spPr>
            <a:ln w="22225" cap="rnd" cmpd="sng" algn="ctr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Polinomial!$E$3:$E$14</c:f>
              <c:numCache>
                <c:formatCode>_(* #,##0.00_);_(* \(#,##0.00\);_(* "-"??_);_(@_)</c:formatCode>
                <c:ptCount val="12"/>
                <c:pt idx="0">
                  <c:v>33544.718999999997</c:v>
                </c:pt>
                <c:pt idx="1">
                  <c:v>35244.951999999997</c:v>
                </c:pt>
                <c:pt idx="2">
                  <c:v>36720.913</c:v>
                </c:pt>
                <c:pt idx="3">
                  <c:v>37986.815999999999</c:v>
                </c:pt>
                <c:pt idx="4">
                  <c:v>39056.875</c:v>
                </c:pt>
                <c:pt idx="5">
                  <c:v>39945.304000000004</c:v>
                </c:pt>
                <c:pt idx="6">
                  <c:v>40666.316999999995</c:v>
                </c:pt>
                <c:pt idx="7">
                  <c:v>41234.127999999997</c:v>
                </c:pt>
                <c:pt idx="8">
                  <c:v>41662.951000000001</c:v>
                </c:pt>
                <c:pt idx="9">
                  <c:v>41967</c:v>
                </c:pt>
                <c:pt idx="10">
                  <c:v>42160.489000000001</c:v>
                </c:pt>
                <c:pt idx="11">
                  <c:v>42257.631999999998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1DB-477B-824E-B5AFCD4DA5C3}"/>
            </c:ext>
          </c:extLst>
        </c:ser>
        <c:ser>
          <c:idx val="4"/>
          <c:order val="4"/>
          <c:tx>
            <c:v>ARIMA</c:v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ARIMA!$C$3:$C$14</c:f>
              <c:numCache>
                <c:formatCode>General</c:formatCode>
                <c:ptCount val="12"/>
                <c:pt idx="0">
                  <c:v>28646.45</c:v>
                </c:pt>
                <c:pt idx="1">
                  <c:v>45845.27</c:v>
                </c:pt>
                <c:pt idx="2">
                  <c:v>39657.67</c:v>
                </c:pt>
                <c:pt idx="3">
                  <c:v>31352.13</c:v>
                </c:pt>
                <c:pt idx="4">
                  <c:v>23154.32</c:v>
                </c:pt>
                <c:pt idx="5">
                  <c:v>50164.05</c:v>
                </c:pt>
                <c:pt idx="6">
                  <c:v>44966.03</c:v>
                </c:pt>
                <c:pt idx="7">
                  <c:v>42012.59</c:v>
                </c:pt>
                <c:pt idx="8">
                  <c:v>52942.95</c:v>
                </c:pt>
                <c:pt idx="9">
                  <c:v>45443.72</c:v>
                </c:pt>
                <c:pt idx="10">
                  <c:v>37015.910000000003</c:v>
                </c:pt>
                <c:pt idx="11">
                  <c:v>28935.69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B-477B-824E-B5AFCD4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prstDash val="dash"/>
              <a:round/>
            </a:ln>
            <a:effectLst/>
          </c:spPr>
        </c:dropLines>
        <c:smooth val="0"/>
        <c:axId val="409172928"/>
        <c:axId val="409175448"/>
        <c:extLst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548640</xdr:colOff>
      <xdr:row>2</xdr:row>
      <xdr:rowOff>76200</xdr:rowOff>
    </xdr:from>
    <xdr:to>
      <xdr:col>8</xdr:col>
      <xdr:colOff>228600</xdr:colOff>
      <xdr:row>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 1">
              <a:extLst>
                <a:ext uri="{FF2B5EF4-FFF2-40B4-BE49-F238E27FC236}">
                  <a16:creationId xmlns:a16="http://schemas.microsoft.com/office/drawing/2014/main" id="{C11D45BA-1A6F-1722-4BCB-903E307825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1760" y="4419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8</xdr:col>
      <xdr:colOff>220980</xdr:colOff>
      <xdr:row>4</xdr:row>
      <xdr:rowOff>3810</xdr:rowOff>
    </xdr:from>
    <xdr:to>
      <xdr:col>20</xdr:col>
      <xdr:colOff>220980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BCA0B-D727-DD94-E9F2-D8B0CE018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36</xdr:row>
      <xdr:rowOff>41910</xdr:rowOff>
    </xdr:from>
    <xdr:to>
      <xdr:col>10</xdr:col>
      <xdr:colOff>190500</xdr:colOff>
      <xdr:row>51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E27B1-B4C0-9BD0-BEDE-73E22A63A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35</xdr:row>
      <xdr:rowOff>3810</xdr:rowOff>
    </xdr:from>
    <xdr:to>
      <xdr:col>14</xdr:col>
      <xdr:colOff>20955</xdr:colOff>
      <xdr:row>61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12CB7-5ABD-4F05-A95B-884F4F5FE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613410</xdr:colOff>
      <xdr:row>110</xdr:row>
      <xdr:rowOff>7620</xdr:rowOff>
    </xdr:from>
    <xdr:to>
      <xdr:col>15</xdr:col>
      <xdr:colOff>241935</xdr:colOff>
      <xdr:row>133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EFCEB-075B-058F-93F4-0FB2C4C9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105</xdr:row>
      <xdr:rowOff>0</xdr:rowOff>
    </xdr:from>
    <xdr:to>
      <xdr:col>26</xdr:col>
      <xdr:colOff>523875</xdr:colOff>
      <xdr:row>126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30972-0E51-4330-BAD7-839D8934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349566</xdr:colOff>
      <xdr:row>3</xdr:row>
      <xdr:rowOff>88582</xdr:rowOff>
    </xdr:from>
    <xdr:to>
      <xdr:col>22</xdr:col>
      <xdr:colOff>588645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2AAD9-3B18-D0E5-998E-C25A6689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16</xdr:row>
      <xdr:rowOff>95250</xdr:rowOff>
    </xdr:from>
    <xdr:to>
      <xdr:col>19</xdr:col>
      <xdr:colOff>556260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B98286-8362-05C5-D4C7-8BB6A9453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425766</xdr:colOff>
      <xdr:row>1</xdr:row>
      <xdr:rowOff>22860</xdr:rowOff>
    </xdr:from>
    <xdr:to>
      <xdr:col>23</xdr:col>
      <xdr:colOff>198119</xdr:colOff>
      <xdr:row>41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D6A38-AFDA-BFE2-0DAB-DC9F2382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7</xdr:row>
      <xdr:rowOff>53340</xdr:rowOff>
    </xdr:from>
    <xdr:to>
      <xdr:col>5</xdr:col>
      <xdr:colOff>480060</xdr:colOff>
      <xdr:row>35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ED882-0D7E-4E43-B50E-ED027794D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524347</xdr:colOff>
      <xdr:row>7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B5AC-6E49-4569-A704-057B09B0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1547" cy="1424940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158115</xdr:colOff>
      <xdr:row>8</xdr:row>
      <xdr:rowOff>142874</xdr:rowOff>
    </xdr:from>
    <xdr:to>
      <xdr:col>11</xdr:col>
      <xdr:colOff>473683</xdr:colOff>
      <xdr:row>19</xdr:row>
      <xdr:rowOff>102869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E3B886-5905-C558-2175-EB50EF36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115" y="1590674"/>
          <a:ext cx="7021168" cy="19507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" refreshedDate="45458.917912268516" createdVersion="8" refreshedVersion="8" minRefreshableVersion="3" recordCount="517" xr:uid="{277638E6-DB10-47A8-8B2C-C8C904DDCB28}">
  <cacheSource type="worksheet">
    <worksheetSource ref="A1:H518" sheet="Dataset Anuncions"/>
  </cacheSource>
  <cacheFields count="11">
    <cacheField name="Aplicación" numFmtId="0">
      <sharedItems/>
    </cacheField>
    <cacheField name="Fecha" numFmtId="14">
      <sharedItems containsSemiMixedTypes="0" containsNonDate="0" containsDate="1" containsString="0" minDate="2018-05-07T00:00:00" maxDate="2024-06-11T00:00:00" count="222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 u="1"/>
        <d v="2024-06-02T00:00:00" u="1"/>
        <d v="2024-06-03T00:00:00" u="1"/>
        <d v="2024-06-04T00:00:00" u="1"/>
        <d v="2024-06-05T00:00:00" u="1"/>
        <d v="2024-06-06T00:00:00" u="1"/>
        <d v="2024-06-07T00:00:00" u="1"/>
        <d v="2024-06-08T00:00:00" u="1"/>
        <d v="2024-06-09T00:00:00" u="1"/>
        <d v="2024-06-10T00:00:00" u="1"/>
        <d v="2018-05-07T00:00:00" u="1"/>
        <d v="2018-05-08T00:00:00" u="1"/>
        <d v="2018-05-09T00:00:00" u="1"/>
        <d v="2018-05-10T00:00:00" u="1"/>
        <d v="2018-05-11T00:00:00" u="1"/>
        <d v="2018-05-12T00:00:00" u="1"/>
        <d v="2018-05-13T00:00:00" u="1"/>
        <d v="2018-05-14T00:00:00" u="1"/>
        <d v="2018-05-15T00:00:00" u="1"/>
        <d v="2018-05-16T00:00:00" u="1"/>
        <d v="2018-05-17T00:00:00" u="1"/>
        <d v="2018-05-18T00:00:00" u="1"/>
        <d v="2018-05-19T00:00:00" u="1"/>
        <d v="2018-05-20T00:00:00" u="1"/>
        <d v="2018-05-21T00:00:00" u="1"/>
        <d v="2018-05-22T00:00:00" u="1"/>
        <d v="2018-05-23T00:00:00" u="1"/>
        <d v="2018-05-24T00:00:00" u="1"/>
        <d v="2018-05-25T00:00:00" u="1"/>
        <d v="2018-05-26T00:00:00" u="1"/>
        <d v="2018-05-27T00:00:00" u="1"/>
        <d v="2018-05-28T00:00:00" u="1"/>
        <d v="2018-05-29T00:00:00" u="1"/>
        <d v="2018-05-30T00:00:00" u="1"/>
        <d v="2018-05-31T00:00:00" u="1"/>
        <d v="2018-06-01T00:00:00" u="1"/>
        <d v="2018-06-02T00:00:00" u="1"/>
        <d v="2018-06-03T00:00:00" u="1"/>
        <d v="2018-06-04T00:00:00" u="1"/>
        <d v="2018-06-05T00:00:00" u="1"/>
        <d v="2018-06-06T00:00:00" u="1"/>
        <d v="2018-06-07T00:00:00" u="1"/>
        <d v="2018-06-08T00:00:00" u="1"/>
        <d v="2018-06-09T00:00:00" u="1"/>
        <d v="2018-06-10T00:00:00" u="1"/>
        <d v="2018-06-11T00:00:00" u="1"/>
        <d v="2018-06-12T00:00:00" u="1"/>
        <d v="2018-06-13T00:00:00" u="1"/>
        <d v="2018-06-14T00:00:00" u="1"/>
        <d v="2018-06-15T00:00:00" u="1"/>
        <d v="2018-06-16T00:00:00" u="1"/>
        <d v="2018-06-17T00:00:00" u="1"/>
        <d v="2018-06-18T00:00:00" u="1"/>
        <d v="2018-06-19T00:00:00" u="1"/>
        <d v="2018-06-20T00:00:00" u="1"/>
        <d v="2018-06-21T00:00:00" u="1"/>
        <d v="2018-06-22T00:00:00" u="1"/>
        <d v="2018-06-23T00:00:00" u="1"/>
        <d v="2018-06-24T00:00:00" u="1"/>
        <d v="2018-06-25T00:00:00" u="1"/>
        <d v="2018-06-26T00:00:00" u="1"/>
        <d v="2018-06-27T00:00:00" u="1"/>
        <d v="2018-06-28T00:00:00" u="1"/>
        <d v="2018-06-29T00:00:00" u="1"/>
        <d v="2018-06-30T00:00:00" u="1"/>
        <d v="2018-07-01T00:00:00" u="1"/>
        <d v="2018-07-02T00:00:00" u="1"/>
        <d v="2018-07-03T00:00:00" u="1"/>
        <d v="2018-07-04T00:00:00" u="1"/>
        <d v="2018-07-05T00:00:00" u="1"/>
        <d v="2018-07-06T00:00:00" u="1"/>
        <d v="2018-07-07T00:00:00" u="1"/>
        <d v="2018-07-08T00:00:00" u="1"/>
        <d v="2018-07-09T00:00:00" u="1"/>
        <d v="2018-07-10T00:00:00" u="1"/>
        <d v="2018-07-11T00:00:00" u="1"/>
        <d v="2018-07-12T00:00:00" u="1"/>
        <d v="2018-07-13T00:00:00" u="1"/>
        <d v="2018-07-14T00:00:00" u="1"/>
        <d v="2018-07-15T00:00:00" u="1"/>
        <d v="2018-07-16T00:00:00" u="1"/>
        <d v="2018-07-17T00:00:00" u="1"/>
        <d v="2018-07-18T00:00:00" u="1"/>
        <d v="2018-07-19T00:00:00" u="1"/>
        <d v="2018-07-20T00:00:00" u="1"/>
        <d v="2018-07-21T00:00:00" u="1"/>
        <d v="2018-07-22T00:00:00" u="1"/>
        <d v="2018-07-23T00:00:00" u="1"/>
        <d v="2018-07-24T00:00:00" u="1"/>
        <d v="2018-07-25T00:00:00" u="1"/>
        <d v="2018-07-26T00:00:00" u="1"/>
        <d v="2018-07-27T00:00:00" u="1"/>
        <d v="2018-07-28T00:00:00" u="1"/>
        <d v="2018-07-29T00:00:00" u="1"/>
        <d v="2018-07-30T00:00:00" u="1"/>
        <d v="2018-07-31T00:00:00" u="1"/>
        <d v="2018-08-01T00:00:00" u="1"/>
        <d v="2018-08-02T00:00:00" u="1"/>
        <d v="2018-08-03T00:00:00" u="1"/>
        <d v="2018-08-04T00:00:00" u="1"/>
        <d v="2018-08-05T00:00:00" u="1"/>
        <d v="2018-08-06T00:00:00" u="1"/>
        <d v="2018-08-07T00:00:00" u="1"/>
        <d v="2018-08-08T00:00:00" u="1"/>
        <d v="2018-08-09T00:00:00" u="1"/>
        <d v="2018-08-10T00:00:00" u="1"/>
        <d v="2018-08-11T00:00:00" u="1"/>
        <d v="2018-08-12T00:00:00" u="1"/>
        <d v="2018-08-13T00:00:00" u="1"/>
        <d v="2018-08-14T00:00:00" u="1"/>
        <d v="2018-08-15T00:00:00" u="1"/>
        <d v="2018-08-16T00:00:00" u="1"/>
        <d v="2018-08-17T00:00:00" u="1"/>
        <d v="2018-08-18T00:00:00" u="1"/>
        <d v="2018-08-19T00:00:00" u="1"/>
        <d v="2018-08-20T00:00:00" u="1"/>
        <d v="2018-08-21T00:00:00" u="1"/>
        <d v="2018-08-22T00:00:00" u="1"/>
        <d v="2018-08-23T00:00:00" u="1"/>
        <d v="2018-08-24T00:00:00" u="1"/>
        <d v="2018-08-25T00:00:00" u="1"/>
        <d v="2018-08-26T00:00:00" u="1"/>
        <d v="2018-08-27T00:00:00" u="1"/>
        <d v="2018-08-28T00:00:00" u="1"/>
        <d v="2018-08-29T00:00:00" u="1"/>
        <d v="2018-08-30T00:00:00" u="1"/>
        <d v="2018-08-31T00:00:00" u="1"/>
        <d v="2018-09-01T00:00:00" u="1"/>
        <d v="2018-09-02T00:00:00" u="1"/>
        <d v="2018-09-03T00:00:00" u="1"/>
        <d v="2018-09-04T00:00:00" u="1"/>
        <d v="2018-09-05T00:00:00" u="1"/>
        <d v="2018-09-06T00:00:00" u="1"/>
        <d v="2018-09-07T00:00:00" u="1"/>
        <d v="2018-09-08T00:00:00" u="1"/>
        <d v="2018-09-09T00:00:00" u="1"/>
        <d v="2018-09-10T00:00:00" u="1"/>
        <d v="2018-09-11T00:00:00" u="1"/>
        <d v="2018-09-12T00:00:00" u="1"/>
        <d v="2018-09-13T00:00:00" u="1"/>
        <d v="2018-09-14T00:00:00" u="1"/>
        <d v="2018-09-15T00:00:00" u="1"/>
        <d v="2018-09-16T00:00:00" u="1"/>
        <d v="2018-09-17T00:00:00" u="1"/>
        <d v="2018-09-18T00:00:00" u="1"/>
        <d v="2018-09-19T00:00:00" u="1"/>
        <d v="2018-09-20T00:00:00" u="1"/>
        <d v="2018-09-21T00:00:00" u="1"/>
        <d v="2018-09-22T00:00:00" u="1"/>
        <d v="2018-09-23T00:00:00" u="1"/>
        <d v="2018-09-24T00:00:00" u="1"/>
        <d v="2018-09-25T00:00:00" u="1"/>
        <d v="2018-09-26T00:00:00" u="1"/>
        <d v="2018-09-27T00:00:00" u="1"/>
        <d v="2018-09-28T00:00:00" u="1"/>
        <d v="2018-09-29T00:00:00" u="1"/>
        <d v="2018-09-30T00:00:00" u="1"/>
        <d v="2018-10-01T00:00:00" u="1"/>
        <d v="2018-10-02T00:00:00" u="1"/>
        <d v="2018-10-03T00:00:00" u="1"/>
        <d v="2018-10-04T00:00:00" u="1"/>
        <d v="2018-10-05T00:00:00" u="1"/>
        <d v="2018-10-06T00:00:00" u="1"/>
        <d v="2018-10-07T00:00:00" u="1"/>
        <d v="2018-10-08T00:00:00" u="1"/>
        <d v="2018-10-09T00:00:00" u="1"/>
        <d v="2018-10-10T00:00:00" u="1"/>
        <d v="2018-10-11T00:00:00" u="1"/>
        <d v="2018-10-12T00:00:00" u="1"/>
        <d v="2018-10-13T00:00:00" u="1"/>
        <d v="2018-10-14T00:00:00" u="1"/>
        <d v="2018-10-15T00:00:00" u="1"/>
        <d v="2018-10-16T00:00:00" u="1"/>
        <d v="2018-10-17T00:00:00" u="1"/>
        <d v="2018-10-18T00:00:00" u="1"/>
        <d v="2018-10-19T00:00:00" u="1"/>
        <d v="2018-10-20T00:00:00" u="1"/>
        <d v="2018-10-21T00:00:00" u="1"/>
        <d v="2018-10-22T00:00:00" u="1"/>
        <d v="2018-10-23T00:00:00" u="1"/>
        <d v="2018-10-24T00:00:00" u="1"/>
        <d v="2018-10-25T00:00:00" u="1"/>
        <d v="2018-10-26T00:00:00" u="1"/>
        <d v="2018-10-27T00:00:00" u="1"/>
        <d v="2018-10-28T00:00:00" u="1"/>
        <d v="2018-10-29T00:00:00" u="1"/>
        <d v="2018-10-30T00:00:00" u="1"/>
        <d v="2018-10-31T00:00:00" u="1"/>
        <d v="2018-11-01T00:00:00" u="1"/>
        <d v="2018-11-02T00:00:00" u="1"/>
        <d v="2018-11-03T00:00:00" u="1"/>
        <d v="2018-11-04T00:00:00" u="1"/>
        <d v="2018-11-05T00:00:00" u="1"/>
        <d v="2018-11-06T00:00:00" u="1"/>
        <d v="2018-11-07T00:00:00" u="1"/>
        <d v="2018-11-08T00:00:00" u="1"/>
        <d v="2018-11-09T00:00:00" u="1"/>
        <d v="2018-11-10T00:00:00" u="1"/>
        <d v="2018-11-11T00:00:00" u="1"/>
        <d v="2018-11-12T00:00:00" u="1"/>
        <d v="2018-11-13T00:00:00" u="1"/>
        <d v="2018-11-14T00:00:00" u="1"/>
        <d v="2018-11-15T00:00:00" u="1"/>
        <d v="2018-11-16T00:00:00" u="1"/>
        <d v="2018-11-17T00:00:00" u="1"/>
        <d v="2018-11-18T00:00:00" u="1"/>
        <d v="2018-11-19T00:00:00" u="1"/>
        <d v="2018-11-20T00:00:00" u="1"/>
        <d v="2018-11-21T00:00:00" u="1"/>
        <d v="2018-11-22T00:00:00" u="1"/>
        <d v="2018-11-23T00:00:00" u="1"/>
        <d v="2018-11-24T00:00:00" u="1"/>
        <d v="2018-11-25T00:00:00" u="1"/>
        <d v="2018-11-26T00:00:00" u="1"/>
        <d v="2018-11-27T00:00:00" u="1"/>
        <d v="2018-11-28T00:00:00" u="1"/>
        <d v="2018-11-29T00:00:00" u="1"/>
        <d v="2018-11-30T00:00:00" u="1"/>
        <d v="2018-12-01T00:00:00" u="1"/>
        <d v="2018-12-02T00:00:00" u="1"/>
        <d v="2018-12-03T00:00:00" u="1"/>
        <d v="2018-12-04T00:00:00" u="1"/>
        <d v="2018-12-05T00:00:00" u="1"/>
        <d v="2018-12-06T00:00:00" u="1"/>
        <d v="2018-12-07T00:00:00" u="1"/>
        <d v="2018-12-08T00:00:00" u="1"/>
        <d v="2018-12-09T00:00:00" u="1"/>
        <d v="2018-12-10T00:00:00" u="1"/>
        <d v="2018-12-11T00:00:00" u="1"/>
        <d v="2018-12-12T00:00:00" u="1"/>
        <d v="2018-12-13T00:00:00" u="1"/>
        <d v="2018-12-14T00:00:00" u="1"/>
        <d v="2018-12-15T00:00:00" u="1"/>
        <d v="2018-12-16T00:00:00" u="1"/>
        <d v="2018-12-17T00:00:00" u="1"/>
        <d v="2018-12-18T00:00:00" u="1"/>
        <d v="2018-12-19T00:00:00" u="1"/>
        <d v="2018-12-20T00:00:00" u="1"/>
        <d v="2018-12-21T00:00:00" u="1"/>
        <d v="2018-12-22T00:00:00" u="1"/>
        <d v="2018-12-23T00:00:00" u="1"/>
        <d v="2018-12-24T00:00:00" u="1"/>
        <d v="2018-12-25T00:00:00" u="1"/>
        <d v="2018-12-26T00:00:00" u="1"/>
        <d v="2018-12-27T00:00:00" u="1"/>
        <d v="2018-12-28T00:00:00" u="1"/>
        <d v="2018-12-29T00:00:00" u="1"/>
        <d v="2018-12-30T00:00:00" u="1"/>
        <d v="2018-12-31T00:00:00" u="1"/>
        <d v="2019-01-01T00:00:00" u="1"/>
        <d v="2019-01-02T00:00:00" u="1"/>
        <d v="2019-01-03T00:00:00" u="1"/>
        <d v="2019-01-04T00:00:00" u="1"/>
        <d v="2019-01-05T00:00:00" u="1"/>
        <d v="2019-01-06T00:00:00" u="1"/>
        <d v="2019-01-07T00:00:00" u="1"/>
        <d v="2019-01-08T00:00:00" u="1"/>
        <d v="2019-01-09T00:00:00" u="1"/>
        <d v="2019-01-10T00:00:00" u="1"/>
        <d v="2019-01-11T00:00:00" u="1"/>
        <d v="2019-01-12T00:00:00" u="1"/>
        <d v="2019-01-13T00:00:00" u="1"/>
        <d v="2019-01-14T00:00:00" u="1"/>
        <d v="2019-01-15T00:00:00" u="1"/>
        <d v="2019-01-16T00:00:00" u="1"/>
        <d v="2019-01-17T00:00:00" u="1"/>
        <d v="2019-01-18T00:00:00" u="1"/>
        <d v="2019-01-19T00:00:00" u="1"/>
        <d v="2019-01-20T00:00:00" u="1"/>
        <d v="2019-01-21T00:00:00" u="1"/>
        <d v="2019-01-22T00:00:00" u="1"/>
        <d v="2019-01-23T00:00:00" u="1"/>
        <d v="2019-01-24T00:00:00" u="1"/>
        <d v="2019-01-25T00:00:00" u="1"/>
        <d v="2019-01-26T00:00:00" u="1"/>
        <d v="2019-01-27T00:00:00" u="1"/>
        <d v="2019-01-28T00:00:00" u="1"/>
        <d v="2019-01-29T00:00:00" u="1"/>
        <d v="2019-01-30T00:00:00" u="1"/>
        <d v="2019-01-31T00:00:00" u="1"/>
        <d v="2019-02-01T00:00:00" u="1"/>
        <d v="2019-02-02T00:00:00" u="1"/>
        <d v="2019-02-03T00:00:00" u="1"/>
        <d v="2019-02-04T00:00:00" u="1"/>
        <d v="2019-02-05T00:00:00" u="1"/>
        <d v="2019-02-06T00:00:00" u="1"/>
        <d v="2019-02-07T00:00:00" u="1"/>
        <d v="2019-02-08T00:00:00" u="1"/>
        <d v="2019-02-09T00:00:00" u="1"/>
        <d v="2019-02-10T00:00:00" u="1"/>
        <d v="2019-02-11T00:00:00" u="1"/>
        <d v="2019-02-12T00:00:00" u="1"/>
        <d v="2019-02-13T00:00:00" u="1"/>
        <d v="2019-02-14T00:00:00" u="1"/>
        <d v="2019-02-15T00:00:00" u="1"/>
        <d v="2019-02-16T00:00:00" u="1"/>
        <d v="2019-02-17T00:00:00" u="1"/>
        <d v="2019-02-18T00:00:00" u="1"/>
        <d v="2019-02-19T00:00:00" u="1"/>
        <d v="2019-02-20T00:00:00" u="1"/>
        <d v="2019-02-21T00:00:00" u="1"/>
        <d v="2019-02-22T00:00:00" u="1"/>
        <d v="2019-02-23T00:00:00" u="1"/>
        <d v="2019-02-24T00:00:00" u="1"/>
        <d v="2019-02-25T00:00:00" u="1"/>
        <d v="2019-02-26T00:00:00" u="1"/>
        <d v="2019-02-27T00:00:00" u="1"/>
        <d v="2019-02-28T00:00:00" u="1"/>
        <d v="2019-03-01T00:00:00" u="1"/>
        <d v="2019-03-02T00:00:00" u="1"/>
        <d v="2019-03-03T00:00:00" u="1"/>
        <d v="2019-03-04T00:00:00" u="1"/>
        <d v="2019-03-05T00:00:00" u="1"/>
        <d v="2019-03-06T00:00:00" u="1"/>
        <d v="2019-03-07T00:00:00" u="1"/>
        <d v="2019-03-08T00:00:00" u="1"/>
        <d v="2019-03-09T00:00:00" u="1"/>
        <d v="2019-03-10T00:00:00" u="1"/>
        <d v="2019-03-11T00:00:00" u="1"/>
        <d v="2019-03-12T00:00:00" u="1"/>
        <d v="2019-03-13T00:00:00" u="1"/>
        <d v="2019-03-14T00:00:00" u="1"/>
        <d v="2019-03-15T00:00:00" u="1"/>
        <d v="2019-03-16T00:00:00" u="1"/>
        <d v="2019-03-17T00:00:00" u="1"/>
        <d v="2019-03-18T00:00:00" u="1"/>
        <d v="2019-03-19T00:00:00" u="1"/>
        <d v="2019-03-20T00:00:00" u="1"/>
        <d v="2019-03-21T00:00:00" u="1"/>
        <d v="2019-03-22T00:00:00" u="1"/>
        <d v="2019-03-23T00:00:00" u="1"/>
        <d v="2019-03-24T00:00:00" u="1"/>
        <d v="2019-03-25T00:00:00" u="1"/>
        <d v="2019-03-26T00:00:00" u="1"/>
        <d v="2019-03-27T00:00:00" u="1"/>
        <d v="2019-03-28T00:00:00" u="1"/>
        <d v="2019-03-29T00:00:00" u="1"/>
        <d v="2019-03-30T00:00:00" u="1"/>
        <d v="2019-03-31T00:00:00" u="1"/>
        <d v="2019-04-01T00:00:00" u="1"/>
        <d v="2019-04-02T00:00:00" u="1"/>
        <d v="2019-04-03T00:00:00" u="1"/>
        <d v="2019-04-04T00:00:00" u="1"/>
        <d v="2019-04-05T00:00:00" u="1"/>
        <d v="2019-04-06T00:00:00" u="1"/>
        <d v="2019-04-07T00:00:00" u="1"/>
        <d v="2019-04-08T00:00:00" u="1"/>
        <d v="2019-04-09T00:00:00" u="1"/>
        <d v="2019-04-10T00:00:00" u="1"/>
        <d v="2019-04-11T00:00:00" u="1"/>
        <d v="2019-04-12T00:00:00" u="1"/>
        <d v="2019-04-13T00:00:00" u="1"/>
        <d v="2019-04-14T00:00:00" u="1"/>
        <d v="2019-04-15T00:00:00" u="1"/>
        <d v="2019-04-16T00:00:00" u="1"/>
        <d v="2019-04-17T00:00:00" u="1"/>
        <d v="2019-04-18T00:00:00" u="1"/>
        <d v="2019-04-19T00:00:00" u="1"/>
        <d v="2019-04-20T00:00:00" u="1"/>
        <d v="2019-04-21T00:00:00" u="1"/>
        <d v="2019-04-22T00:00:00" u="1"/>
        <d v="2019-04-23T00:00:00" u="1"/>
        <d v="2019-04-24T00:00:00" u="1"/>
        <d v="2019-04-25T00:00:00" u="1"/>
        <d v="2019-04-26T00:00:00" u="1"/>
        <d v="2019-04-27T00:00:00" u="1"/>
        <d v="2019-04-28T00:00:00" u="1"/>
        <d v="2019-04-29T00:00:00" u="1"/>
        <d v="2019-04-30T00:00:00" u="1"/>
        <d v="2019-05-01T00:00:00" u="1"/>
        <d v="2019-05-02T00:00:00" u="1"/>
        <d v="2019-05-03T00:00:00" u="1"/>
        <d v="2019-05-04T00:00:00" u="1"/>
        <d v="2019-05-05T00:00:00" u="1"/>
        <d v="2019-05-06T00:00:00" u="1"/>
        <d v="2019-05-07T00:00:00" u="1"/>
        <d v="2019-05-08T00:00:00" u="1"/>
        <d v="2019-05-09T00:00:00" u="1"/>
        <d v="2019-05-10T00:00:00" u="1"/>
        <d v="2019-05-11T00:00:00" u="1"/>
        <d v="2019-05-12T00:00:00" u="1"/>
        <d v="2019-05-13T00:00:00" u="1"/>
        <d v="2019-05-14T00:00:00" u="1"/>
        <d v="2019-05-15T00:00:00" u="1"/>
        <d v="2019-05-16T00:00:00" u="1"/>
        <d v="2019-05-17T00:00:00" u="1"/>
        <d v="2019-05-18T00:00:00" u="1"/>
        <d v="2019-05-19T00:00:00" u="1"/>
        <d v="2019-05-20T00:00:00" u="1"/>
        <d v="2019-05-21T00:00:00" u="1"/>
        <d v="2019-05-22T00:00:00" u="1"/>
        <d v="2019-05-23T00:00:00" u="1"/>
        <d v="2019-05-24T00:00:00" u="1"/>
        <d v="2019-05-25T00:00:00" u="1"/>
        <d v="2019-05-26T00:00:00" u="1"/>
        <d v="2019-05-27T00:00:00" u="1"/>
        <d v="2019-05-28T00:00:00" u="1"/>
        <d v="2019-05-29T00:00:00" u="1"/>
        <d v="2019-05-30T00:00:00" u="1"/>
        <d v="2019-05-31T00:00:00" u="1"/>
        <d v="2019-06-01T00:00:00" u="1"/>
        <d v="2019-06-02T00:00:00" u="1"/>
        <d v="2019-06-03T00:00:00" u="1"/>
        <d v="2019-06-04T00:00:00" u="1"/>
        <d v="2019-06-05T00:00:00" u="1"/>
        <d v="2019-06-06T00:00:00" u="1"/>
        <d v="2019-06-07T00:00:00" u="1"/>
        <d v="2019-06-08T00:00:00" u="1"/>
        <d v="2019-06-09T00:00:00" u="1"/>
        <d v="2019-06-10T00:00:00" u="1"/>
        <d v="2019-06-11T00:00:00" u="1"/>
        <d v="2019-06-12T00:00:00" u="1"/>
        <d v="2019-06-13T00:00:00" u="1"/>
        <d v="2019-06-14T00:00:00" u="1"/>
        <d v="2019-06-15T00:00:00" u="1"/>
        <d v="2019-06-16T00:00:00" u="1"/>
        <d v="2019-06-17T00:00:00" u="1"/>
        <d v="2019-06-18T00:00:00" u="1"/>
        <d v="2019-06-19T00:00:00" u="1"/>
        <d v="2019-06-20T00:00:00" u="1"/>
        <d v="2019-06-21T00:00:00" u="1"/>
        <d v="2019-06-22T00:00:00" u="1"/>
        <d v="2019-06-23T00:00:00" u="1"/>
        <d v="2019-06-24T00:00:00" u="1"/>
        <d v="2019-06-25T00:00:00" u="1"/>
        <d v="2019-06-26T00:00:00" u="1"/>
        <d v="2019-06-27T00:00:00" u="1"/>
        <d v="2019-06-28T00:00:00" u="1"/>
        <d v="2019-06-29T00:00:00" u="1"/>
        <d v="2019-06-30T00:00:00" u="1"/>
        <d v="2019-07-01T00:00:00" u="1"/>
        <d v="2019-07-02T00:00:00" u="1"/>
        <d v="2019-07-03T00:00:00" u="1"/>
        <d v="2019-07-04T00:00:00" u="1"/>
        <d v="2019-07-05T00:00:00" u="1"/>
        <d v="2019-07-06T00:00:00" u="1"/>
        <d v="2019-07-07T00:00:00" u="1"/>
        <d v="2019-07-08T00:00:00" u="1"/>
        <d v="2019-07-09T00:00:00" u="1"/>
        <d v="2019-07-10T00:00:00" u="1"/>
        <d v="2019-07-11T00:00:00" u="1"/>
        <d v="2019-07-12T00:00:00" u="1"/>
        <d v="2019-07-13T00:00:00" u="1"/>
        <d v="2019-07-14T00:00:00" u="1"/>
        <d v="2019-07-15T00:00:00" u="1"/>
        <d v="2019-07-16T00:00:00" u="1"/>
        <d v="2019-07-17T00:00:00" u="1"/>
        <d v="2019-07-18T00:00:00" u="1"/>
        <d v="2019-07-19T00:00:00" u="1"/>
        <d v="2019-07-20T00:00:00" u="1"/>
        <d v="2019-07-21T00:00:00" u="1"/>
        <d v="2019-07-22T00:00:00" u="1"/>
        <d v="2019-07-23T00:00:00" u="1"/>
        <d v="2019-07-24T00:00:00" u="1"/>
        <d v="2019-07-25T00:00:00" u="1"/>
        <d v="2019-07-26T00:00:00" u="1"/>
        <d v="2019-07-27T00:00:00" u="1"/>
        <d v="2019-07-28T00:00:00" u="1"/>
        <d v="2019-07-29T00:00:00" u="1"/>
        <d v="2019-07-30T00:00:00" u="1"/>
        <d v="2019-07-31T00:00:00" u="1"/>
        <d v="2019-08-01T00:00:00" u="1"/>
        <d v="2019-08-02T00:00:00" u="1"/>
        <d v="2019-08-03T00:00:00" u="1"/>
        <d v="2019-08-04T00:00:00" u="1"/>
        <d v="2019-08-05T00:00:00" u="1"/>
        <d v="2019-08-06T00:00:00" u="1"/>
        <d v="2019-08-07T00:00:00" u="1"/>
        <d v="2019-08-08T00:00:00" u="1"/>
        <d v="2019-08-09T00:00:00" u="1"/>
        <d v="2019-08-10T00:00:00" u="1"/>
        <d v="2019-08-11T00:00:00" u="1"/>
        <d v="2019-08-12T00:00:00" u="1"/>
        <d v="2019-08-13T00:00:00" u="1"/>
        <d v="2019-08-14T00:00:00" u="1"/>
        <d v="2019-08-15T00:00:00" u="1"/>
        <d v="2019-08-16T00:00:00" u="1"/>
        <d v="2019-08-17T00:00:00" u="1"/>
        <d v="2019-08-18T00:00:00" u="1"/>
        <d v="2019-08-19T00:00:00" u="1"/>
        <d v="2019-08-20T00:00:00" u="1"/>
        <d v="2019-08-21T00:00:00" u="1"/>
        <d v="2019-08-22T00:00:00" u="1"/>
        <d v="2019-08-23T00:00:00" u="1"/>
        <d v="2019-08-24T00:00:00" u="1"/>
        <d v="2019-08-25T00:00:00" u="1"/>
        <d v="2019-08-26T00:00:00" u="1"/>
        <d v="2019-08-27T00:00:00" u="1"/>
        <d v="2019-08-28T00:00:00" u="1"/>
        <d v="2019-08-29T00:00:00" u="1"/>
        <d v="2019-08-30T00:00:00" u="1"/>
        <d v="2019-08-31T00:00:00" u="1"/>
        <d v="2019-09-01T00:00:00" u="1"/>
        <d v="2019-09-02T00:00:00" u="1"/>
        <d v="2019-09-03T00:00:00" u="1"/>
        <d v="2019-09-04T00:00:00" u="1"/>
        <d v="2019-09-05T00:00:00" u="1"/>
        <d v="2019-09-06T00:00:00" u="1"/>
        <d v="2019-09-07T00:00:00" u="1"/>
        <d v="2019-09-08T00:00:00" u="1"/>
        <d v="2019-09-09T00:00:00" u="1"/>
        <d v="2019-09-10T00:00:00" u="1"/>
        <d v="2019-09-11T00:00:00" u="1"/>
        <d v="2019-09-12T00:00:00" u="1"/>
        <d v="2019-09-13T00:00:00" u="1"/>
        <d v="2019-09-14T00:00:00" u="1"/>
        <d v="2019-09-15T00:00:00" u="1"/>
        <d v="2019-09-16T00:00:00" u="1"/>
        <d v="2019-09-17T00:00:00" u="1"/>
        <d v="2019-09-18T00:00:00" u="1"/>
        <d v="2019-09-19T00:00:00" u="1"/>
        <d v="2019-09-20T00:00:00" u="1"/>
        <d v="2019-09-21T00:00:00" u="1"/>
        <d v="2019-09-22T00:00:00" u="1"/>
        <d v="2019-09-23T00:00:00" u="1"/>
        <d v="2019-09-24T00:00:00" u="1"/>
        <d v="2019-09-25T00:00:00" u="1"/>
        <d v="2019-09-26T00:00:00" u="1"/>
        <d v="2019-09-27T00:00:00" u="1"/>
        <d v="2019-09-28T00:00:00" u="1"/>
        <d v="2019-09-29T00:00:00" u="1"/>
        <d v="2019-09-30T00:00:00" u="1"/>
        <d v="2019-10-01T00:00:00" u="1"/>
        <d v="2019-10-02T00:00:00" u="1"/>
        <d v="2019-10-03T00:00:00" u="1"/>
        <d v="2019-10-04T00:00:00" u="1"/>
        <d v="2019-10-05T00:00:00" u="1"/>
        <d v="2019-10-06T00:00:00" u="1"/>
        <d v="2019-10-07T00:00:00" u="1"/>
        <d v="2019-10-08T00:00:00" u="1"/>
        <d v="2019-10-09T00:00:00" u="1"/>
        <d v="2019-10-10T00:00:00" u="1"/>
        <d v="2019-10-11T00:00:00" u="1"/>
        <d v="2019-10-12T00:00:00" u="1"/>
        <d v="2019-10-13T00:00:00" u="1"/>
        <d v="2019-10-14T00:00:00" u="1"/>
        <d v="2019-10-15T00:00:00" u="1"/>
        <d v="2019-10-16T00:00:00" u="1"/>
        <d v="2019-10-17T00:00:00" u="1"/>
        <d v="2019-10-18T00:00:00" u="1"/>
        <d v="2019-10-19T00:00:00" u="1"/>
        <d v="2019-10-20T00:00:00" u="1"/>
        <d v="2019-10-21T00:00:00" u="1"/>
        <d v="2019-10-22T00:00:00" u="1"/>
        <d v="2019-10-23T00:00:00" u="1"/>
        <d v="2019-10-24T00:00:00" u="1"/>
        <d v="2019-10-25T00:00:00" u="1"/>
        <d v="2019-10-26T00:00:00" u="1"/>
        <d v="2019-10-27T00:00:00" u="1"/>
        <d v="2019-10-28T00:00:00" u="1"/>
        <d v="2019-10-29T00:00:00" u="1"/>
        <d v="2019-10-30T00:00:00" u="1"/>
        <d v="2019-10-31T00:00:00" u="1"/>
        <d v="2019-11-01T00:00:00" u="1"/>
        <d v="2019-11-02T00:00:00" u="1"/>
        <d v="2019-11-03T00:00:00" u="1"/>
        <d v="2019-11-04T00:00:00" u="1"/>
        <d v="2019-11-05T00:00:00" u="1"/>
        <d v="2019-11-06T00:00:00" u="1"/>
        <d v="2019-11-07T00:00:00" u="1"/>
        <d v="2019-11-08T00:00:00" u="1"/>
        <d v="2019-11-09T00:00:00" u="1"/>
        <d v="2019-11-10T00:00:00" u="1"/>
        <d v="2019-11-11T00:00:00" u="1"/>
        <d v="2019-11-12T00:00:00" u="1"/>
        <d v="2019-11-13T00:00:00" u="1"/>
        <d v="2019-11-14T00:00:00" u="1"/>
        <d v="2019-11-15T00:00:00" u="1"/>
        <d v="2019-11-16T00:00:00" u="1"/>
        <d v="2019-11-17T00:00:00" u="1"/>
        <d v="2019-11-18T00:00:00" u="1"/>
        <d v="2019-11-19T00:00:00" u="1"/>
        <d v="2019-11-20T00:00:00" u="1"/>
        <d v="2019-11-21T00:00:00" u="1"/>
        <d v="2019-11-22T00:00:00" u="1"/>
        <d v="2019-11-23T00:00:00" u="1"/>
        <d v="2019-11-24T00:00:00" u="1"/>
        <d v="2019-11-25T00:00:00" u="1"/>
        <d v="2019-11-26T00:00:00" u="1"/>
        <d v="2019-11-27T00:00:00" u="1"/>
        <d v="2019-11-28T00:00:00" u="1"/>
        <d v="2019-11-29T00:00:00" u="1"/>
        <d v="2019-11-30T00:00:00" u="1"/>
        <d v="2019-12-01T00:00:00" u="1"/>
        <d v="2019-12-02T00:00:00" u="1"/>
        <d v="2019-12-03T00:00:00" u="1"/>
        <d v="2019-12-04T00:00:00" u="1"/>
        <d v="2019-12-05T00:00:00" u="1"/>
        <d v="2019-12-06T00:00:00" u="1"/>
        <d v="2019-12-07T00:00:00" u="1"/>
        <d v="2019-12-08T00:00:00" u="1"/>
        <d v="2019-12-09T00:00:00" u="1"/>
        <d v="2019-12-10T00:00:00" u="1"/>
        <d v="2019-12-11T00:00:00" u="1"/>
        <d v="2019-12-12T00:00:00" u="1"/>
        <d v="2019-12-13T00:00:00" u="1"/>
        <d v="2019-12-14T00:00:00" u="1"/>
        <d v="2019-12-15T00:00:00" u="1"/>
        <d v="2019-12-16T00:00:00" u="1"/>
        <d v="2019-12-17T00:00:00" u="1"/>
        <d v="2019-12-18T00:00:00" u="1"/>
        <d v="2019-12-19T00:00:00" u="1"/>
        <d v="2019-12-20T00:00:00" u="1"/>
        <d v="2019-12-21T00:00:00" u="1"/>
        <d v="2019-12-22T00:00:00" u="1"/>
        <d v="2019-12-23T00:00:00" u="1"/>
        <d v="2019-12-24T00:00:00" u="1"/>
        <d v="2019-12-25T00:00:00" u="1"/>
        <d v="2019-12-26T00:00:00" u="1"/>
        <d v="2019-12-27T00:00:00" u="1"/>
        <d v="2019-12-28T00:00:00" u="1"/>
        <d v="2019-12-29T00:00:00" u="1"/>
        <d v="2019-12-30T00:00:00" u="1"/>
        <d v="2019-12-31T00:00:00" u="1"/>
        <d v="2020-01-01T00:00:00" u="1"/>
        <d v="2020-01-02T00:00:00" u="1"/>
        <d v="2020-01-03T00:00:00" u="1"/>
        <d v="2020-01-04T00:00:00" u="1"/>
        <d v="2020-01-05T00:00:00" u="1"/>
        <d v="2020-01-06T00:00:00" u="1"/>
        <d v="2020-01-07T00:00:00" u="1"/>
        <d v="2020-01-08T00:00:00" u="1"/>
        <d v="2020-01-09T00:00:00" u="1"/>
        <d v="2020-01-10T00:00:00" u="1"/>
        <d v="2020-01-11T00:00:00" u="1"/>
        <d v="2020-01-12T00:00:00" u="1"/>
        <d v="2020-01-13T00:00:00" u="1"/>
        <d v="2020-01-14T00:00:00" u="1"/>
        <d v="2020-01-15T00:00:00" u="1"/>
        <d v="2020-01-16T00:00:00" u="1"/>
        <d v="2020-01-17T00:00:00" u="1"/>
        <d v="2020-01-18T00:00:00" u="1"/>
        <d v="2020-01-19T00:00:00" u="1"/>
        <d v="2020-01-20T00:00:00" u="1"/>
        <d v="2020-01-21T00:00:00" u="1"/>
        <d v="2020-01-22T00:00:00" u="1"/>
        <d v="2020-01-23T00:00:00" u="1"/>
        <d v="2020-01-24T00:00:00" u="1"/>
        <d v="2020-01-25T00:00:00" u="1"/>
        <d v="2020-01-26T00:00:00" u="1"/>
        <d v="2020-01-27T00:00:00" u="1"/>
        <d v="2020-01-28T00:00:00" u="1"/>
        <d v="2020-01-29T00:00:00" u="1"/>
        <d v="2020-01-30T00:00:00" u="1"/>
        <d v="2020-01-31T00:00:00" u="1"/>
        <d v="2020-02-01T00:00:00" u="1"/>
        <d v="2020-02-02T00:00:00" u="1"/>
        <d v="2020-02-03T00:00:00" u="1"/>
        <d v="2020-02-04T00:00:00" u="1"/>
        <d v="2020-02-05T00:00:00" u="1"/>
        <d v="2020-02-06T00:00:00" u="1"/>
        <d v="2020-02-07T00:00:00" u="1"/>
        <d v="2020-02-08T00:00:00" u="1"/>
        <d v="2020-02-09T00:00:00" u="1"/>
        <d v="2020-02-10T00:00:00" u="1"/>
        <d v="2020-02-11T00:00:00" u="1"/>
        <d v="2020-02-12T00:00:00" u="1"/>
        <d v="2020-02-13T00:00:00" u="1"/>
        <d v="2020-02-14T00:00:00" u="1"/>
        <d v="2020-02-15T00:00:00" u="1"/>
        <d v="2020-02-16T00:00:00" u="1"/>
        <d v="2020-02-17T00:00:00" u="1"/>
        <d v="2020-02-18T00:00:00" u="1"/>
        <d v="2020-02-19T00:00:00" u="1"/>
        <d v="2020-02-20T00:00:00" u="1"/>
        <d v="2020-02-21T00:00:00" u="1"/>
        <d v="2020-02-22T00:00:00" u="1"/>
        <d v="2020-02-23T00:00:00" u="1"/>
        <d v="2020-02-24T00:00:00" u="1"/>
        <d v="2020-02-25T00:00:00" u="1"/>
        <d v="2020-02-26T00:00:00" u="1"/>
        <d v="2020-02-27T00:00:00" u="1"/>
        <d v="2020-02-28T00:00:00" u="1"/>
        <d v="2020-02-29T00:00:00" u="1"/>
        <d v="2020-03-01T00:00:00" u="1"/>
        <d v="2020-03-02T00:00:00" u="1"/>
        <d v="2020-03-03T00:00:00" u="1"/>
        <d v="2020-03-04T00:00:00" u="1"/>
        <d v="2020-03-05T00:00:00" u="1"/>
        <d v="2020-03-06T00:00:00" u="1"/>
        <d v="2020-03-07T00:00:00" u="1"/>
        <d v="2020-03-08T00:00:00" u="1"/>
        <d v="2020-03-09T00:00:00" u="1"/>
        <d v="2020-03-10T00:00:00" u="1"/>
        <d v="2020-03-11T00:00:00" u="1"/>
        <d v="2020-03-12T00:00:00" u="1"/>
        <d v="2020-03-13T00:00:00" u="1"/>
        <d v="2020-03-14T00:00:00" u="1"/>
        <d v="2020-03-15T00:00:00" u="1"/>
        <d v="2020-03-16T00:00:00" u="1"/>
        <d v="2020-03-17T00:00:00" u="1"/>
        <d v="2020-03-18T00:00:00" u="1"/>
        <d v="2020-03-19T00:00:00" u="1"/>
        <d v="2020-03-20T00:00:00" u="1"/>
        <d v="2020-03-21T00:00:00" u="1"/>
        <d v="2020-03-22T00:00:00" u="1"/>
        <d v="2020-03-23T00:00:00" u="1"/>
        <d v="2020-03-24T00:00:00" u="1"/>
        <d v="2020-03-25T00:00:00" u="1"/>
        <d v="2020-03-26T00:00:00" u="1"/>
        <d v="2020-03-27T00:00:00" u="1"/>
        <d v="2020-03-28T00:00:00" u="1"/>
        <d v="2020-03-29T00:00:00" u="1"/>
        <d v="2020-03-30T00:00:00" u="1"/>
        <d v="2020-03-31T00:00:00" u="1"/>
        <d v="2020-04-01T00:00:00" u="1"/>
        <d v="2020-04-02T00:00:00" u="1"/>
        <d v="2020-04-03T00:00:00" u="1"/>
        <d v="2020-04-04T00:00:00" u="1"/>
        <d v="2020-04-05T00:00:00" u="1"/>
        <d v="2020-04-06T00:00:00" u="1"/>
        <d v="2020-04-07T00:00:00" u="1"/>
        <d v="2020-04-08T00:00:00" u="1"/>
        <d v="2020-04-09T00:00:00" u="1"/>
        <d v="2020-04-10T00:00:00" u="1"/>
        <d v="2020-04-11T00:00:00" u="1"/>
        <d v="2020-04-12T00:00:00" u="1"/>
        <d v="2020-04-13T00:00:00" u="1"/>
        <d v="2020-04-14T00:00:00" u="1"/>
        <d v="2020-04-15T00:00:00" u="1"/>
        <d v="2020-04-16T00:00:00" u="1"/>
        <d v="2020-04-17T00:00:00" u="1"/>
        <d v="2020-04-18T00:00:00" u="1"/>
        <d v="2020-04-19T00:00:00" u="1"/>
        <d v="2020-04-20T00:00:00" u="1"/>
        <d v="2020-04-21T00:00:00" u="1"/>
        <d v="2020-04-22T00:00:00" u="1"/>
        <d v="2020-04-23T00:00:00" u="1"/>
        <d v="2020-04-24T00:00:00" u="1"/>
        <d v="2020-04-25T00:00:00" u="1"/>
        <d v="2020-04-26T00:00:00" u="1"/>
        <d v="2020-04-27T00:00:00" u="1"/>
        <d v="2020-04-28T00:00:00" u="1"/>
        <d v="2020-04-29T00:00:00" u="1"/>
        <d v="2020-04-30T00:00:00" u="1"/>
        <d v="2020-05-01T00:00:00" u="1"/>
        <d v="2020-05-02T00:00:00" u="1"/>
        <d v="2020-05-03T00:00:00" u="1"/>
        <d v="2020-05-04T00:00:00" u="1"/>
        <d v="2020-05-05T00:00:00" u="1"/>
        <d v="2020-05-06T00:00:00" u="1"/>
        <d v="2020-05-07T00:00:00" u="1"/>
        <d v="2020-05-08T00:00:00" u="1"/>
        <d v="2020-05-09T00:00:00" u="1"/>
        <d v="2020-05-10T00:00:00" u="1"/>
        <d v="2020-05-11T00:00:00" u="1"/>
        <d v="2020-05-12T00:00:00" u="1"/>
        <d v="2020-05-13T00:00:00" u="1"/>
        <d v="2020-05-14T00:00:00" u="1"/>
        <d v="2020-05-15T00:00:00" u="1"/>
        <d v="2020-05-16T00:00:00" u="1"/>
        <d v="2020-05-17T00:00:00" u="1"/>
        <d v="2020-05-18T00:00:00" u="1"/>
        <d v="2020-05-19T00:00:00" u="1"/>
        <d v="2020-05-20T00:00:00" u="1"/>
        <d v="2020-05-21T00:00:00" u="1"/>
        <d v="2020-05-22T00:00:00" u="1"/>
        <d v="2020-05-23T00:00:00" u="1"/>
        <d v="2020-05-24T00:00:00" u="1"/>
        <d v="2020-05-25T00:00:00" u="1"/>
        <d v="2020-05-26T00:00:00" u="1"/>
        <d v="2020-05-27T00:00:00" u="1"/>
        <d v="2020-05-28T00:00:00" u="1"/>
        <d v="2020-05-29T00:00:00" u="1"/>
        <d v="2020-05-30T00:00:00" u="1"/>
        <d v="2020-05-31T00:00:00" u="1"/>
        <d v="2020-06-01T00:00:00" u="1"/>
        <d v="2020-06-02T00:00:00" u="1"/>
        <d v="2020-06-03T00:00:00" u="1"/>
        <d v="2020-06-04T00:00:00" u="1"/>
        <d v="2020-06-05T00:00:00" u="1"/>
        <d v="2020-06-06T00:00:00" u="1"/>
        <d v="2020-06-07T00:00:00" u="1"/>
        <d v="2020-06-08T00:00:00" u="1"/>
        <d v="2020-06-09T00:00:00" u="1"/>
        <d v="2020-06-10T00:00:00" u="1"/>
        <d v="2020-06-11T00:00:00" u="1"/>
        <d v="2020-06-12T00:00:00" u="1"/>
        <d v="2020-06-13T00:00:00" u="1"/>
        <d v="2020-06-14T00:00:00" u="1"/>
        <d v="2020-06-15T00:00:00" u="1"/>
        <d v="2020-06-16T00:00:00" u="1"/>
        <d v="2020-06-17T00:00:00" u="1"/>
        <d v="2020-06-18T00:00:00" u="1"/>
        <d v="2020-06-19T00:00:00" u="1"/>
        <d v="2020-06-20T00:00:00" u="1"/>
        <d v="2020-06-21T00:00:00" u="1"/>
        <d v="2020-06-22T00:00:00" u="1"/>
        <d v="2020-06-23T00:00:00" u="1"/>
        <d v="2020-06-24T00:00:00" u="1"/>
        <d v="2020-06-25T00:00:00" u="1"/>
        <d v="2020-06-26T00:00:00" u="1"/>
        <d v="2020-06-27T00:00:00" u="1"/>
        <d v="2020-06-28T00:00:00" u="1"/>
        <d v="2020-06-29T00:00:00" u="1"/>
        <d v="2020-06-30T00:00:00" u="1"/>
        <d v="2020-07-01T00:00:00" u="1"/>
        <d v="2020-07-02T00:00:00" u="1"/>
        <d v="2020-07-03T00:00:00" u="1"/>
        <d v="2020-07-04T00:00:00" u="1"/>
        <d v="2020-07-05T00:00:00" u="1"/>
        <d v="2020-07-06T00:00:00" u="1"/>
        <d v="2020-07-07T00:00:00" u="1"/>
        <d v="2020-07-08T00:00:00" u="1"/>
        <d v="2020-07-09T00:00:00" u="1"/>
        <d v="2020-07-10T00:00:00" u="1"/>
        <d v="2020-07-11T00:00:00" u="1"/>
        <d v="2020-07-12T00:00:00" u="1"/>
        <d v="2020-07-13T00:00:00" u="1"/>
        <d v="2020-07-14T00:00:00" u="1"/>
        <d v="2020-07-15T00:00:00" u="1"/>
        <d v="2020-07-16T00:00:00" u="1"/>
        <d v="2020-07-17T00:00:00" u="1"/>
        <d v="2020-07-18T00:00:00" u="1"/>
        <d v="2020-07-19T00:00:00" u="1"/>
        <d v="2020-07-20T00:00:00" u="1"/>
        <d v="2020-07-21T00:00:00" u="1"/>
        <d v="2020-07-22T00:00:00" u="1"/>
        <d v="2020-07-23T00:00:00" u="1"/>
        <d v="2020-07-24T00:00:00" u="1"/>
        <d v="2020-07-25T00:00:00" u="1"/>
        <d v="2020-07-26T00:00:00" u="1"/>
        <d v="2020-07-27T00:00:00" u="1"/>
        <d v="2020-07-28T00:00:00" u="1"/>
        <d v="2020-07-29T00:00:00" u="1"/>
        <d v="2020-07-30T00:00:00" u="1"/>
        <d v="2020-07-31T00:00:00" u="1"/>
        <d v="2020-08-01T00:00:00" u="1"/>
        <d v="2020-08-02T00:00:00" u="1"/>
        <d v="2020-08-03T00:00:00" u="1"/>
        <d v="2020-08-04T00:00:00" u="1"/>
        <d v="2020-08-05T00:00:00" u="1"/>
        <d v="2020-08-06T00:00:00" u="1"/>
        <d v="2020-08-07T00:00:00" u="1"/>
        <d v="2020-08-08T00:00:00" u="1"/>
        <d v="2020-08-09T00:00:00" u="1"/>
        <d v="2020-08-10T00:00:00" u="1"/>
        <d v="2020-08-11T00:00:00" u="1"/>
        <d v="2020-08-12T00:00:00" u="1"/>
        <d v="2020-08-13T00:00:00" u="1"/>
        <d v="2020-08-14T00:00:00" u="1"/>
        <d v="2020-08-15T00:00:00" u="1"/>
        <d v="2020-08-16T00:00:00" u="1"/>
        <d v="2020-08-17T00:00:00" u="1"/>
        <d v="2020-08-18T00:00:00" u="1"/>
        <d v="2020-08-19T00:00:00" u="1"/>
        <d v="2020-08-20T00:00:00" u="1"/>
        <d v="2020-08-21T00:00:00" u="1"/>
        <d v="2020-08-22T00:00:00" u="1"/>
        <d v="2020-08-23T00:00:00" u="1"/>
        <d v="2020-08-24T00:00:00" u="1"/>
        <d v="2020-08-25T00:00:00" u="1"/>
        <d v="2020-08-26T00:00:00" u="1"/>
        <d v="2020-08-27T00:00:00" u="1"/>
        <d v="2020-08-28T00:00:00" u="1"/>
        <d v="2020-08-29T00:00:00" u="1"/>
        <d v="2020-08-30T00:00:00" u="1"/>
        <d v="2020-08-31T00:00:00" u="1"/>
        <d v="2020-09-01T00:00:00" u="1"/>
        <d v="2020-09-02T00:00:00" u="1"/>
        <d v="2020-09-03T00:00:00" u="1"/>
        <d v="2020-09-04T00:00:00" u="1"/>
        <d v="2020-09-05T00:00:00" u="1"/>
        <d v="2020-09-06T00:00:00" u="1"/>
        <d v="2020-09-07T00:00:00" u="1"/>
        <d v="2020-09-08T00:00:00" u="1"/>
        <d v="2020-09-09T00:00:00" u="1"/>
        <d v="2020-09-10T00:00:00" u="1"/>
        <d v="2020-09-11T00:00:00" u="1"/>
        <d v="2020-09-12T00:00:00" u="1"/>
        <d v="2020-09-13T00:00:00" u="1"/>
        <d v="2020-09-14T00:00:00" u="1"/>
        <d v="2020-09-15T00:00:00" u="1"/>
        <d v="2020-09-16T00:00:00" u="1"/>
        <d v="2020-09-17T00:00:00" u="1"/>
        <d v="2020-09-18T00:00:00" u="1"/>
        <d v="2020-09-19T00:00:00" u="1"/>
        <d v="2020-09-20T00:00:00" u="1"/>
        <d v="2020-09-21T00:00:00" u="1"/>
        <d v="2020-09-22T00:00:00" u="1"/>
        <d v="2020-09-23T00:00:00" u="1"/>
        <d v="2020-09-24T00:00:00" u="1"/>
        <d v="2020-09-25T00:00:00" u="1"/>
        <d v="2020-09-26T00:00:00" u="1"/>
        <d v="2020-09-27T00:00:00" u="1"/>
        <d v="2020-09-28T00:00:00" u="1"/>
        <d v="2020-09-29T00:00:00" u="1"/>
        <d v="2020-09-30T00:00:00" u="1"/>
        <d v="2020-10-01T00:00:00" u="1"/>
        <d v="2020-10-02T00:00:00" u="1"/>
        <d v="2020-10-03T00:00:00" u="1"/>
        <d v="2020-10-04T00:00:00" u="1"/>
        <d v="2020-10-05T00:00:00" u="1"/>
        <d v="2020-10-06T00:00:00" u="1"/>
        <d v="2020-10-07T00:00:00" u="1"/>
        <d v="2020-10-08T00:00:00" u="1"/>
        <d v="2020-10-09T00:00:00" u="1"/>
        <d v="2020-10-10T00:00:00" u="1"/>
        <d v="2020-10-11T00:00:00" u="1"/>
        <d v="2020-10-12T00:00:00" u="1"/>
        <d v="2020-10-13T00:00:00" u="1"/>
        <d v="2020-10-14T00:00:00" u="1"/>
        <d v="2020-10-15T00:00:00" u="1"/>
        <d v="2020-10-16T00:00:00" u="1"/>
        <d v="2020-10-17T00:00:00" u="1"/>
        <d v="2020-10-18T00:00:00" u="1"/>
        <d v="2020-10-19T00:00:00" u="1"/>
        <d v="2020-10-20T00:00:00" u="1"/>
        <d v="2020-10-21T00:00:00" u="1"/>
        <d v="2020-10-22T00:00:00" u="1"/>
        <d v="2020-10-23T00:00:00" u="1"/>
        <d v="2020-10-24T00:00:00" u="1"/>
        <d v="2020-10-25T00:00:00" u="1"/>
        <d v="2020-10-26T00:00:00" u="1"/>
        <d v="2020-10-27T00:00:00" u="1"/>
        <d v="2020-10-28T00:00:00" u="1"/>
        <d v="2020-10-29T00:00:00" u="1"/>
        <d v="2020-10-30T00:00:00" u="1"/>
        <d v="2020-10-31T00:00:00" u="1"/>
        <d v="2020-11-01T00:00:00" u="1"/>
        <d v="2020-11-02T00:00:00" u="1"/>
        <d v="2020-11-03T00:00:00" u="1"/>
        <d v="2020-11-04T00:00:00" u="1"/>
        <d v="2020-11-05T00:00:00" u="1"/>
        <d v="2020-11-06T00:00:00" u="1"/>
        <d v="2020-11-07T00:00:00" u="1"/>
        <d v="2020-11-08T00:00:00" u="1"/>
        <d v="2020-11-09T00:00:00" u="1"/>
        <d v="2020-11-10T00:00:00" u="1"/>
        <d v="2020-11-11T00:00:00" u="1"/>
        <d v="2020-11-12T00:00:00" u="1"/>
        <d v="2020-11-13T00:00:00" u="1"/>
        <d v="2020-11-14T00:00:00" u="1"/>
        <d v="2020-11-15T00:00:00" u="1"/>
        <d v="2020-11-16T00:00:00" u="1"/>
        <d v="2020-11-17T00:00:00" u="1"/>
        <d v="2020-11-18T00:00:00" u="1"/>
        <d v="2020-11-19T00:00:00" u="1"/>
        <d v="2020-11-20T00:00:00" u="1"/>
        <d v="2020-11-21T00:00:00" u="1"/>
        <d v="2020-11-22T00:00:00" u="1"/>
        <d v="2020-11-23T00:00:00" u="1"/>
        <d v="2020-11-24T00:00:00" u="1"/>
        <d v="2020-11-25T00:00:00" u="1"/>
        <d v="2020-11-26T00:00:00" u="1"/>
        <d v="2020-11-27T00:00:00" u="1"/>
        <d v="2020-11-28T00:00:00" u="1"/>
        <d v="2020-11-29T00:00:00" u="1"/>
        <d v="2020-11-30T00:00:00" u="1"/>
        <d v="2020-12-01T00:00:00" u="1"/>
        <d v="2020-12-02T00:00:00" u="1"/>
        <d v="2020-12-03T00:00:00" u="1"/>
        <d v="2020-12-04T00:00:00" u="1"/>
        <d v="2020-12-05T00:00:00" u="1"/>
        <d v="2020-12-06T00:00:00" u="1"/>
        <d v="2020-12-07T00:00:00" u="1"/>
        <d v="2020-12-08T00:00:00" u="1"/>
        <d v="2020-12-09T00:00:00" u="1"/>
        <d v="2020-12-10T00:00:00" u="1"/>
        <d v="2020-12-11T00:00:00" u="1"/>
        <d v="2020-12-12T00:00:00" u="1"/>
        <d v="2020-12-13T00:00:00" u="1"/>
        <d v="2020-12-14T00:00:00" u="1"/>
        <d v="2020-12-15T00:00:00" u="1"/>
        <d v="2020-12-16T00:00:00" u="1"/>
        <d v="2020-12-17T00:00:00" u="1"/>
        <d v="2020-12-18T00:00:00" u="1"/>
        <d v="2020-12-19T00:00:00" u="1"/>
        <d v="2020-12-20T00:00:00" u="1"/>
        <d v="2020-12-21T00:00:00" u="1"/>
        <d v="2020-12-22T00:00:00" u="1"/>
        <d v="2020-12-23T00:00:00" u="1"/>
        <d v="2020-12-24T00:00:00" u="1"/>
        <d v="2020-12-25T00:00:00" u="1"/>
        <d v="2020-12-26T00:00:00" u="1"/>
        <d v="2020-12-27T00:00:00" u="1"/>
        <d v="2020-12-28T00:00:00" u="1"/>
        <d v="2020-12-29T00:00:00" u="1"/>
        <d v="2020-12-30T00:00:00" u="1"/>
        <d v="2020-12-31T00:00:00" u="1"/>
        <d v="2021-01-01T00:00:00" u="1"/>
        <d v="2021-01-02T00:00:00" u="1"/>
        <d v="2021-01-03T00:00:00" u="1"/>
        <d v="2021-01-04T00:00:00" u="1"/>
        <d v="2021-01-05T00:00:00" u="1"/>
        <d v="2021-01-06T00:00:00" u="1"/>
        <d v="2021-01-07T00:00:00" u="1"/>
        <d v="2021-01-08T00:00:00" u="1"/>
        <d v="2021-01-09T00:00:00" u="1"/>
        <d v="2021-01-10T00:00:00" u="1"/>
        <d v="2021-01-11T00:00:00" u="1"/>
        <d v="2021-01-12T00:00:00" u="1"/>
        <d v="2021-01-13T00:00:00" u="1"/>
        <d v="2021-01-14T00:00:00" u="1"/>
        <d v="2021-01-15T00:00:00" u="1"/>
        <d v="2021-01-16T00:00:00" u="1"/>
        <d v="2021-01-17T00:00:00" u="1"/>
        <d v="2021-01-18T00:00:00" u="1"/>
        <d v="2021-01-19T00:00:00" u="1"/>
        <d v="2021-01-20T00:00:00" u="1"/>
        <d v="2021-01-21T00:00:00" u="1"/>
        <d v="2021-01-22T00:00:00" u="1"/>
        <d v="2021-01-23T00:00:00" u="1"/>
        <d v="2021-01-24T00:00:00" u="1"/>
        <d v="2021-01-25T00:00:00" u="1"/>
        <d v="2021-01-26T00:00:00" u="1"/>
        <d v="2021-01-27T00:00:00" u="1"/>
        <d v="2021-01-28T00:00:00" u="1"/>
        <d v="2021-01-29T00:00:00" u="1"/>
        <d v="2021-01-30T00:00:00" u="1"/>
        <d v="2021-01-31T00:00:00" u="1"/>
        <d v="2021-02-01T00:00:00" u="1"/>
        <d v="2021-02-02T00:00:00" u="1"/>
        <d v="2021-02-03T00:00:00" u="1"/>
        <d v="2021-02-04T00:00:00" u="1"/>
        <d v="2021-02-05T00:00:00" u="1"/>
        <d v="2021-02-06T00:00:00" u="1"/>
        <d v="2021-02-07T00:00:00" u="1"/>
        <d v="2021-02-08T00:00:00" u="1"/>
        <d v="2021-02-09T00:00:00" u="1"/>
        <d v="2021-02-10T00:00:00" u="1"/>
        <d v="2021-02-11T00:00:00" u="1"/>
        <d v="2021-02-12T00:00:00" u="1"/>
        <d v="2021-02-13T00:00:00" u="1"/>
        <d v="2021-02-14T00:00:00" u="1"/>
        <d v="2021-02-15T00:00:00" u="1"/>
        <d v="2021-02-16T00:00:00" u="1"/>
        <d v="2021-02-17T00:00:00" u="1"/>
        <d v="2021-02-18T00:00:00" u="1"/>
        <d v="2021-02-19T00:00:00" u="1"/>
        <d v="2021-02-20T00:00:00" u="1"/>
        <d v="2021-02-21T00:00:00" u="1"/>
        <d v="2021-02-22T00:00:00" u="1"/>
        <d v="2021-02-23T00:00:00" u="1"/>
        <d v="2021-02-24T00:00:00" u="1"/>
        <d v="2021-02-25T00:00:00" u="1"/>
        <d v="2021-02-26T00:00:00" u="1"/>
        <d v="2021-02-27T00:00:00" u="1"/>
        <d v="2021-02-28T00:00:00" u="1"/>
        <d v="2021-03-01T00:00:00" u="1"/>
        <d v="2021-03-02T00:00:00" u="1"/>
        <d v="2021-03-03T00:00:00" u="1"/>
        <d v="2021-03-04T00:00:00" u="1"/>
        <d v="2021-03-05T00:00:00" u="1"/>
        <d v="2021-03-06T00:00:00" u="1"/>
        <d v="2021-03-07T00:00:00" u="1"/>
        <d v="2021-03-08T00:00:00" u="1"/>
        <d v="2021-03-09T00:00:00" u="1"/>
        <d v="2021-03-10T00:00:00" u="1"/>
        <d v="2021-03-11T00:00:00" u="1"/>
        <d v="2021-03-12T00:00:00" u="1"/>
        <d v="2021-03-13T00:00:00" u="1"/>
        <d v="2021-03-14T00:00:00" u="1"/>
        <d v="2021-03-15T00:00:00" u="1"/>
        <d v="2021-03-16T00:00:00" u="1"/>
        <d v="2021-03-17T00:00:00" u="1"/>
        <d v="2021-03-18T00:00:00" u="1"/>
        <d v="2021-03-19T00:00:00" u="1"/>
        <d v="2021-03-20T00:00:00" u="1"/>
        <d v="2021-03-21T00:00:00" u="1"/>
        <d v="2021-03-22T00:00:00" u="1"/>
        <d v="2021-03-23T00:00:00" u="1"/>
        <d v="2021-03-24T00:00:00" u="1"/>
        <d v="2021-03-25T00:00:00" u="1"/>
        <d v="2021-03-26T00:00:00" u="1"/>
        <d v="2021-03-27T00:00:00" u="1"/>
        <d v="2021-03-28T00:00:00" u="1"/>
        <d v="2021-03-29T00:00:00" u="1"/>
        <d v="2021-03-30T00:00:00" u="1"/>
        <d v="2021-03-31T00:00:00" u="1"/>
        <d v="2021-04-01T00:00:00" u="1"/>
        <d v="2021-04-02T00:00:00" u="1"/>
        <d v="2021-04-03T00:00:00" u="1"/>
        <d v="2021-04-04T00:00:00" u="1"/>
        <d v="2021-04-05T00:00:00" u="1"/>
        <d v="2021-04-06T00:00:00" u="1"/>
        <d v="2021-04-07T00:00:00" u="1"/>
        <d v="2021-04-08T00:00:00" u="1"/>
        <d v="2021-04-09T00:00:00" u="1"/>
        <d v="2021-04-10T00:00:00" u="1"/>
        <d v="2021-04-11T00:00:00" u="1"/>
        <d v="2021-04-12T00:00:00" u="1"/>
        <d v="2021-04-13T00:00:00" u="1"/>
        <d v="2021-04-14T00:00:00" u="1"/>
        <d v="2021-04-15T00:00:00" u="1"/>
        <d v="2021-04-16T00:00:00" u="1"/>
        <d v="2021-04-17T00:00:00" u="1"/>
        <d v="2021-04-18T00:00:00" u="1"/>
        <d v="2021-04-19T00:00:00" u="1"/>
        <d v="2021-04-20T00:00:00" u="1"/>
        <d v="2021-04-21T00:00:00" u="1"/>
        <d v="2021-04-22T00:00:00" u="1"/>
        <d v="2021-04-23T00:00:00" u="1"/>
        <d v="2021-04-24T00:00:00" u="1"/>
        <d v="2021-04-25T00:00:00" u="1"/>
        <d v="2021-04-26T00:00:00" u="1"/>
        <d v="2021-04-27T00:00:00" u="1"/>
        <d v="2021-04-28T00:00:00" u="1"/>
        <d v="2021-04-29T00:00:00" u="1"/>
        <d v="2021-04-30T00:00:00" u="1"/>
        <d v="2021-05-01T00:00:00" u="1"/>
        <d v="2021-05-02T00:00:00" u="1"/>
        <d v="2021-05-03T00:00:00" u="1"/>
        <d v="2021-05-04T00:00:00" u="1"/>
        <d v="2021-05-05T00:00:00" u="1"/>
        <d v="2021-05-06T00:00:00" u="1"/>
        <d v="2021-05-07T00:00:00" u="1"/>
        <d v="2021-05-08T00:00:00" u="1"/>
        <d v="2021-05-09T00:00:00" u="1"/>
        <d v="2021-05-10T00:00:00" u="1"/>
        <d v="2021-05-11T00:00:00" u="1"/>
        <d v="2021-05-12T00:00:00" u="1"/>
        <d v="2021-05-13T00:00:00" u="1"/>
        <d v="2021-05-14T00:00:00" u="1"/>
        <d v="2021-05-15T00:00:00" u="1"/>
        <d v="2021-05-16T00:00:00" u="1"/>
        <d v="2021-05-17T00:00:00" u="1"/>
        <d v="2021-05-18T00:00:00" u="1"/>
        <d v="2021-05-19T00:00:00" u="1"/>
        <d v="2021-05-20T00:00:00" u="1"/>
        <d v="2021-05-21T00:00:00" u="1"/>
        <d v="2021-05-22T00:00:00" u="1"/>
        <d v="2021-05-23T00:00:00" u="1"/>
        <d v="2021-05-24T00:00:00" u="1"/>
        <d v="2021-05-25T00:00:00" u="1"/>
        <d v="2021-05-26T00:00:00" u="1"/>
        <d v="2021-05-27T00:00:00" u="1"/>
        <d v="2021-05-28T00:00:00" u="1"/>
        <d v="2021-05-29T00:00:00" u="1"/>
        <d v="2021-05-30T00:00:00" u="1"/>
        <d v="2021-05-31T00:00:00" u="1"/>
        <d v="2021-06-01T00:00:00" u="1"/>
        <d v="2021-06-02T00:00:00" u="1"/>
        <d v="2021-06-03T00:00:00" u="1"/>
        <d v="2021-06-04T00:00:00" u="1"/>
        <d v="2021-06-05T00:00:00" u="1"/>
        <d v="2021-06-06T00:00:00" u="1"/>
        <d v="2021-06-07T00:00:00" u="1"/>
        <d v="2021-06-08T00:00:00" u="1"/>
        <d v="2021-06-09T00:00:00" u="1"/>
        <d v="2021-06-10T00:00:00" u="1"/>
        <d v="2021-06-11T00:00:00" u="1"/>
        <d v="2021-06-12T00:00:00" u="1"/>
        <d v="2021-06-13T00:00:00" u="1"/>
        <d v="2021-06-14T00:00:00" u="1"/>
        <d v="2021-06-15T00:00:00" u="1"/>
        <d v="2021-06-16T00:00:00" u="1"/>
        <d v="2021-06-17T00:00:00" u="1"/>
        <d v="2021-06-18T00:00:00" u="1"/>
        <d v="2021-06-19T00:00:00" u="1"/>
        <d v="2021-06-20T00:00:00" u="1"/>
        <d v="2021-06-21T00:00:00" u="1"/>
        <d v="2021-06-22T00:00:00" u="1"/>
        <d v="2021-06-23T00:00:00" u="1"/>
        <d v="2021-06-24T00:00:00" u="1"/>
        <d v="2021-06-25T00:00:00" u="1"/>
        <d v="2021-06-26T00:00:00" u="1"/>
        <d v="2021-06-27T00:00:00" u="1"/>
        <d v="2021-06-28T00:00:00" u="1"/>
        <d v="2021-06-29T00:00:00" u="1"/>
        <d v="2021-06-30T00:00:00" u="1"/>
        <d v="2021-07-01T00:00:00" u="1"/>
        <d v="2021-07-02T00:00:00" u="1"/>
        <d v="2021-07-03T00:00:00" u="1"/>
        <d v="2021-07-04T00:00:00" u="1"/>
        <d v="2021-07-05T00:00:00" u="1"/>
        <d v="2021-07-06T00:00:00" u="1"/>
        <d v="2021-07-07T00:00:00" u="1"/>
        <d v="2021-07-08T00:00:00" u="1"/>
        <d v="2021-07-09T00:00:00" u="1"/>
        <d v="2021-07-10T00:00:00" u="1"/>
        <d v="2021-07-11T00:00:00" u="1"/>
        <d v="2021-07-12T00:00:00" u="1"/>
        <d v="2021-07-13T00:00:00" u="1"/>
        <d v="2021-07-14T00:00:00" u="1"/>
        <d v="2021-07-15T00:00:00" u="1"/>
        <d v="2021-07-16T00:00:00" u="1"/>
        <d v="2021-07-17T00:00:00" u="1"/>
        <d v="2021-07-18T00:00:00" u="1"/>
        <d v="2021-07-19T00:00:00" u="1"/>
        <d v="2021-07-20T00:00:00" u="1"/>
        <d v="2021-07-21T00:00:00" u="1"/>
        <d v="2021-07-22T00:00:00" u="1"/>
        <d v="2021-07-23T00:00:00" u="1"/>
        <d v="2021-07-24T00:00:00" u="1"/>
        <d v="2021-07-25T00:00:00" u="1"/>
        <d v="2021-07-26T00:00:00" u="1"/>
        <d v="2021-07-27T00:00:00" u="1"/>
        <d v="2021-07-28T00:00:00" u="1"/>
        <d v="2021-07-29T00:00:00" u="1"/>
        <d v="2021-07-30T00:00:00" u="1"/>
        <d v="2021-07-31T00:00:00" u="1"/>
        <d v="2021-08-01T00:00:00" u="1"/>
        <d v="2021-08-02T00:00:00" u="1"/>
        <d v="2021-08-03T00:00:00" u="1"/>
        <d v="2021-08-04T00:00:00" u="1"/>
        <d v="2021-08-05T00:00:00" u="1"/>
        <d v="2021-08-06T00:00:00" u="1"/>
        <d v="2021-08-07T00:00:00" u="1"/>
        <d v="2021-08-08T00:00:00" u="1"/>
        <d v="2021-08-09T00:00:00" u="1"/>
        <d v="2021-08-10T00:00:00" u="1"/>
        <d v="2021-08-11T00:00:00" u="1"/>
        <d v="2021-08-12T00:00:00" u="1"/>
        <d v="2021-08-13T00:00:00" u="1"/>
        <d v="2021-08-14T00:00:00" u="1"/>
        <d v="2021-08-15T00:00:00" u="1"/>
        <d v="2021-08-16T00:00:00" u="1"/>
        <d v="2021-08-17T00:00:00" u="1"/>
        <d v="2021-08-18T00:00:00" u="1"/>
        <d v="2021-08-19T00:00:00" u="1"/>
        <d v="2021-08-20T00:00:00" u="1"/>
        <d v="2021-08-21T00:00:00" u="1"/>
        <d v="2021-08-22T00:00:00" u="1"/>
        <d v="2021-08-23T00:00:00" u="1"/>
        <d v="2021-08-24T00:00:00" u="1"/>
        <d v="2021-08-25T00:00:00" u="1"/>
        <d v="2021-08-26T00:00:00" u="1"/>
        <d v="2021-08-27T00:00:00" u="1"/>
        <d v="2021-08-28T00:00:00" u="1"/>
        <d v="2021-08-29T00:00:00" u="1"/>
        <d v="2021-08-30T00:00:00" u="1"/>
        <d v="2021-08-31T00:00:00" u="1"/>
        <d v="2021-09-01T00:00:00" u="1"/>
        <d v="2021-09-02T00:00:00" u="1"/>
        <d v="2021-09-03T00:00:00" u="1"/>
        <d v="2021-09-04T00:00:00" u="1"/>
        <d v="2021-09-05T00:00:00" u="1"/>
        <d v="2021-09-06T00:00:00" u="1"/>
        <d v="2021-09-07T00:00:00" u="1"/>
        <d v="2021-09-08T00:00:00" u="1"/>
        <d v="2021-09-09T00:00:00" u="1"/>
        <d v="2021-09-10T00:00:00" u="1"/>
        <d v="2021-09-11T00:00:00" u="1"/>
        <d v="2021-09-12T00:00:00" u="1"/>
        <d v="2021-09-13T00:00:00" u="1"/>
        <d v="2021-09-14T00:00:00" u="1"/>
        <d v="2021-09-15T00:00:00" u="1"/>
        <d v="2021-09-16T00:00:00" u="1"/>
        <d v="2021-09-17T00:00:00" u="1"/>
        <d v="2021-09-18T00:00:00" u="1"/>
        <d v="2021-09-19T00:00:00" u="1"/>
        <d v="2021-09-20T00:00:00" u="1"/>
        <d v="2021-09-21T00:00:00" u="1"/>
        <d v="2021-09-22T00:00:00" u="1"/>
        <d v="2021-09-23T00:00:00" u="1"/>
        <d v="2021-09-24T00:00:00" u="1"/>
        <d v="2021-09-25T00:00:00" u="1"/>
        <d v="2021-09-26T00:00:00" u="1"/>
        <d v="2021-09-27T00:00:00" u="1"/>
        <d v="2021-09-28T00:00:00" u="1"/>
        <d v="2021-09-29T00:00:00" u="1"/>
        <d v="2021-09-30T00:00:00" u="1"/>
        <d v="2021-10-01T00:00:00" u="1"/>
        <d v="2021-10-02T00:00:00" u="1"/>
        <d v="2021-10-03T00:00:00" u="1"/>
        <d v="2021-10-04T00:00:00" u="1"/>
        <d v="2021-10-05T00:00:00" u="1"/>
        <d v="2021-10-06T00:00:00" u="1"/>
        <d v="2021-10-07T00:00:00" u="1"/>
        <d v="2021-10-08T00:00:00" u="1"/>
        <d v="2021-10-09T00:00:00" u="1"/>
        <d v="2021-10-10T00:00:00" u="1"/>
        <d v="2021-10-11T00:00:00" u="1"/>
        <d v="2021-10-12T00:00:00" u="1"/>
        <d v="2021-10-13T00:00:00" u="1"/>
        <d v="2021-10-14T00:00:00" u="1"/>
        <d v="2021-10-15T00:00:00" u="1"/>
        <d v="2021-10-16T00:00:00" u="1"/>
        <d v="2021-10-17T00:00:00" u="1"/>
        <d v="2021-10-18T00:00:00" u="1"/>
        <d v="2021-10-19T00:00:00" u="1"/>
        <d v="2021-10-20T00:00:00" u="1"/>
        <d v="2021-10-21T00:00:00" u="1"/>
        <d v="2021-10-22T00:00:00" u="1"/>
        <d v="2021-10-23T00:00:00" u="1"/>
        <d v="2021-10-24T00:00:00" u="1"/>
        <d v="2021-10-25T00:00:00" u="1"/>
        <d v="2021-10-26T00:00:00" u="1"/>
        <d v="2021-10-27T00:00:00" u="1"/>
        <d v="2021-10-28T00:00:00" u="1"/>
        <d v="2021-10-29T00:00:00" u="1"/>
        <d v="2021-10-30T00:00:00" u="1"/>
        <d v="2021-10-31T00:00:00" u="1"/>
        <d v="2021-11-01T00:00:00" u="1"/>
        <d v="2021-11-02T00:00:00" u="1"/>
        <d v="2021-11-03T00:00:00" u="1"/>
        <d v="2021-11-04T00:00:00" u="1"/>
        <d v="2021-11-05T00:00:00" u="1"/>
        <d v="2021-11-06T00:00:00" u="1"/>
        <d v="2021-11-07T00:00:00" u="1"/>
        <d v="2021-11-08T00:00:00" u="1"/>
        <d v="2021-11-09T00:00:00" u="1"/>
        <d v="2021-11-10T00:00:00" u="1"/>
        <d v="2021-11-11T00:00:00" u="1"/>
        <d v="2021-11-12T00:00:00" u="1"/>
        <d v="2021-11-13T00:00:00" u="1"/>
        <d v="2021-11-14T00:00:00" u="1"/>
        <d v="2021-11-15T00:00:00" u="1"/>
        <d v="2021-11-16T00:00:00" u="1"/>
        <d v="2021-11-17T00:00:00" u="1"/>
        <d v="2021-11-18T00:00:00" u="1"/>
        <d v="2021-11-19T00:00:00" u="1"/>
        <d v="2021-11-20T00:00:00" u="1"/>
        <d v="2021-11-21T00:00:00" u="1"/>
        <d v="2021-11-22T00:00:00" u="1"/>
        <d v="2021-11-23T00:00:00" u="1"/>
        <d v="2021-11-24T00:00:00" u="1"/>
        <d v="2021-11-25T00:00:00" u="1"/>
        <d v="2021-11-26T00:00:00" u="1"/>
        <d v="2021-11-27T00:00:00" u="1"/>
        <d v="2021-11-28T00:00:00" u="1"/>
        <d v="2021-11-29T00:00:00" u="1"/>
        <d v="2021-11-30T00:00:00" u="1"/>
        <d v="2021-12-01T00:00:00" u="1"/>
        <d v="2021-12-02T00:00:00" u="1"/>
        <d v="2021-12-03T00:00:00" u="1"/>
        <d v="2021-12-04T00:00:00" u="1"/>
        <d v="2021-12-05T00:00:00" u="1"/>
        <d v="2021-12-06T00:00:00" u="1"/>
        <d v="2021-12-07T00:00:00" u="1"/>
        <d v="2021-12-08T00:00:00" u="1"/>
        <d v="2021-12-09T00:00:00" u="1"/>
        <d v="2021-12-10T00:00:00" u="1"/>
        <d v="2021-12-11T00:00:00" u="1"/>
        <d v="2021-12-12T00:00:00" u="1"/>
        <d v="2021-12-13T00:00:00" u="1"/>
        <d v="2021-12-14T00:00:00" u="1"/>
        <d v="2021-12-15T00:00:00" u="1"/>
        <d v="2021-12-16T00:00:00" u="1"/>
        <d v="2021-12-17T00:00:00" u="1"/>
        <d v="2021-12-18T00:00:00" u="1"/>
        <d v="2021-12-19T00:00:00" u="1"/>
        <d v="2021-12-20T00:00:00" u="1"/>
        <d v="2021-12-21T00:00:00" u="1"/>
        <d v="2021-12-22T00:00:00" u="1"/>
        <d v="2021-12-23T00:00:00" u="1"/>
        <d v="2021-12-24T00:00:00" u="1"/>
        <d v="2021-12-25T00:00:00" u="1"/>
        <d v="2021-12-26T00:00:00" u="1"/>
        <d v="2021-12-27T00:00:00" u="1"/>
        <d v="2021-12-28T00:00:00" u="1"/>
        <d v="2021-12-29T00:00:00" u="1"/>
        <d v="2021-12-30T00:00:00" u="1"/>
        <d v="2021-12-31T00:00:00" u="1"/>
        <d v="2022-01-01T00:00:00" u="1"/>
        <d v="2022-01-02T00:00:00" u="1"/>
        <d v="2022-01-03T00:00:00" u="1"/>
        <d v="2022-01-04T00:00:00" u="1"/>
        <d v="2022-01-05T00:00:00" u="1"/>
        <d v="2022-01-06T00:00:00" u="1"/>
        <d v="2022-01-07T00:00:00" u="1"/>
        <d v="2022-01-08T00:00:00" u="1"/>
        <d v="2022-01-09T00:00:00" u="1"/>
        <d v="2022-01-10T00:00:00" u="1"/>
        <d v="2022-01-11T00:00:00" u="1"/>
        <d v="2022-01-12T00:00:00" u="1"/>
        <d v="2022-01-13T00:00:00" u="1"/>
        <d v="2022-01-14T00:00:00" u="1"/>
        <d v="2022-01-15T00:00:00" u="1"/>
        <d v="2022-01-16T00:00:00" u="1"/>
        <d v="2022-01-17T00:00:00" u="1"/>
        <d v="2022-01-18T00:00:00" u="1"/>
        <d v="2022-01-19T00:00:00" u="1"/>
        <d v="2022-01-20T00:00:00" u="1"/>
        <d v="2022-01-21T00:00:00" u="1"/>
        <d v="2022-01-22T00:00:00" u="1"/>
        <d v="2022-01-23T00:00:00" u="1"/>
        <d v="2022-01-24T00:00:00" u="1"/>
        <d v="2022-01-25T00:00:00" u="1"/>
        <d v="2022-01-26T00:00:00" u="1"/>
        <d v="2022-01-27T00:00:00" u="1"/>
        <d v="2022-01-28T00:00:00" u="1"/>
        <d v="2022-01-29T00:00:00" u="1"/>
        <d v="2022-01-30T00:00:00" u="1"/>
        <d v="2022-01-31T00:00:00" u="1"/>
        <d v="2022-02-01T00:00:00" u="1"/>
        <d v="2022-02-02T00:00:00" u="1"/>
        <d v="2022-02-03T00:00:00" u="1"/>
        <d v="2022-02-04T00:00:00" u="1"/>
        <d v="2022-02-05T00:00:00" u="1"/>
        <d v="2022-02-06T00:00:00" u="1"/>
        <d v="2022-02-07T00:00:00" u="1"/>
        <d v="2022-02-08T00:00:00" u="1"/>
        <d v="2022-02-09T00:00:00" u="1"/>
        <d v="2022-02-10T00:00:00" u="1"/>
        <d v="2022-02-11T00:00:00" u="1"/>
        <d v="2022-02-12T00:00:00" u="1"/>
        <d v="2022-02-13T00:00:00" u="1"/>
        <d v="2022-02-14T00:00:00" u="1"/>
        <d v="2022-02-15T00:00:00" u="1"/>
        <d v="2022-02-16T00:00:00" u="1"/>
        <d v="2022-02-17T00:00:00" u="1"/>
        <d v="2022-02-18T00:00:00" u="1"/>
        <d v="2022-02-19T00:00:00" u="1"/>
        <d v="2022-02-20T00:00:00" u="1"/>
        <d v="2022-02-21T00:00:00" u="1"/>
        <d v="2022-02-22T00:00:00" u="1"/>
        <d v="2022-02-23T00:00:00" u="1"/>
        <d v="2022-02-24T00:00:00" u="1"/>
        <d v="2022-02-25T00:00:00" u="1"/>
        <d v="2022-02-26T00:00:00" u="1"/>
        <d v="2022-02-27T00:00:00" u="1"/>
        <d v="2022-02-28T00:00:00" u="1"/>
        <d v="2022-03-01T00:00:00" u="1"/>
        <d v="2022-03-02T00:00:00" u="1"/>
        <d v="2022-03-03T00:00:00" u="1"/>
        <d v="2022-03-04T00:00:00" u="1"/>
        <d v="2022-03-05T00:00:00" u="1"/>
        <d v="2022-03-06T00:00:00" u="1"/>
        <d v="2022-03-07T00:00:00" u="1"/>
        <d v="2022-03-08T00:00:00" u="1"/>
        <d v="2022-03-09T00:00:00" u="1"/>
        <d v="2022-03-10T00:00:00" u="1"/>
        <d v="2022-03-11T00:00:00" u="1"/>
        <d v="2022-03-12T00:00:00" u="1"/>
        <d v="2022-03-13T00:00:00" u="1"/>
        <d v="2022-03-14T00:00:00" u="1"/>
        <d v="2022-03-15T00:00:00" u="1"/>
        <d v="2022-03-16T00:00:00" u="1"/>
        <d v="2022-03-17T00:00:00" u="1"/>
        <d v="2022-03-18T00:00:00" u="1"/>
        <d v="2022-03-19T00:00:00" u="1"/>
        <d v="2022-03-20T00:00:00" u="1"/>
        <d v="2022-03-21T00:00:00" u="1"/>
        <d v="2022-03-22T00:00:00" u="1"/>
        <d v="2022-03-23T00:00:00" u="1"/>
        <d v="2022-03-24T00:00:00" u="1"/>
        <d v="2022-03-25T00:00:00" u="1"/>
        <d v="2022-03-26T00:00:00" u="1"/>
        <d v="2022-03-27T00:00:00" u="1"/>
        <d v="2022-03-28T00:00:00" u="1"/>
        <d v="2022-03-29T00:00:00" u="1"/>
        <d v="2022-03-30T00:00:00" u="1"/>
        <d v="2022-03-31T00:00:00" u="1"/>
        <d v="2022-04-01T00:00:00" u="1"/>
        <d v="2022-04-02T00:00:00" u="1"/>
        <d v="2022-04-03T00:00:00" u="1"/>
        <d v="2022-04-04T00:00:00" u="1"/>
        <d v="2022-04-05T00:00:00" u="1"/>
        <d v="2022-04-06T00:00:00" u="1"/>
        <d v="2022-04-07T00:00:00" u="1"/>
        <d v="2022-04-08T00:00:00" u="1"/>
        <d v="2022-04-09T00:00:00" u="1"/>
        <d v="2022-04-10T00:00:00" u="1"/>
        <d v="2022-04-11T00:00:00" u="1"/>
        <d v="2022-04-12T00:00:00" u="1"/>
        <d v="2022-04-13T00:00:00" u="1"/>
        <d v="2022-04-14T00:00:00" u="1"/>
        <d v="2022-04-15T00:00:00" u="1"/>
        <d v="2022-04-16T00:00:00" u="1"/>
        <d v="2022-04-17T00:00:00" u="1"/>
        <d v="2022-04-18T00:00:00" u="1"/>
        <d v="2022-04-19T00:00:00" u="1"/>
        <d v="2022-04-20T00:00:00" u="1"/>
        <d v="2022-04-21T00:00:00" u="1"/>
        <d v="2022-04-22T00:00:00" u="1"/>
        <d v="2022-04-23T00:00:00" u="1"/>
        <d v="2022-04-24T00:00:00" u="1"/>
        <d v="2022-04-25T00:00:00" u="1"/>
        <d v="2022-04-26T00:00:00" u="1"/>
        <d v="2022-04-27T00:00:00" u="1"/>
        <d v="2022-04-28T00:00:00" u="1"/>
        <d v="2022-04-29T00:00:00" u="1"/>
        <d v="2022-04-30T00:00:00" u="1"/>
        <d v="2022-05-01T00:00:00" u="1"/>
        <d v="2022-05-02T00:00:00" u="1"/>
        <d v="2022-05-03T00:00:00" u="1"/>
        <d v="2022-05-04T00:00:00" u="1"/>
        <d v="2022-05-05T00:00:00" u="1"/>
        <d v="2022-05-06T00:00:00" u="1"/>
        <d v="2022-05-07T00:00:00" u="1"/>
        <d v="2022-05-08T00:00:00" u="1"/>
        <d v="2022-05-09T00:00:00" u="1"/>
        <d v="2022-05-10T00:00:00" u="1"/>
        <d v="2022-05-11T00:00:00" u="1"/>
        <d v="2022-05-12T00:00:00" u="1"/>
        <d v="2022-05-13T00:00:00" u="1"/>
        <d v="2022-05-14T00:00:00" u="1"/>
        <d v="2022-05-15T00:00:00" u="1"/>
        <d v="2022-05-16T00:00:00" u="1"/>
        <d v="2022-05-17T00:00:00" u="1"/>
        <d v="2022-05-18T00:00:00" u="1"/>
        <d v="2022-05-19T00:00:00" u="1"/>
        <d v="2022-05-20T00:00:00" u="1"/>
        <d v="2022-05-21T00:00:00" u="1"/>
        <d v="2022-05-22T00:00:00" u="1"/>
        <d v="2022-05-23T00:00:00" u="1"/>
        <d v="2022-05-24T00:00:00" u="1"/>
        <d v="2022-05-25T00:00:00" u="1"/>
        <d v="2022-05-26T00:00:00" u="1"/>
        <d v="2022-05-27T00:00:00" u="1"/>
        <d v="2022-05-28T00:00:00" u="1"/>
        <d v="2022-05-29T00:00:00" u="1"/>
        <d v="2022-05-30T00:00:00" u="1"/>
        <d v="2022-05-31T00:00:00" u="1"/>
        <d v="2022-06-01T00:00:00" u="1"/>
        <d v="2022-06-02T00:00:00" u="1"/>
        <d v="2022-06-03T00:00:00" u="1"/>
        <d v="2022-06-04T00:00:00" u="1"/>
        <d v="2022-06-05T00:00:00" u="1"/>
        <d v="2022-06-06T00:00:00" u="1"/>
        <d v="2022-06-07T00:00:00" u="1"/>
        <d v="2022-06-08T00:00:00" u="1"/>
        <d v="2022-06-09T00:00:00" u="1"/>
        <d v="2022-06-10T00:00:00" u="1"/>
        <d v="2022-06-11T00:00:00" u="1"/>
        <d v="2022-06-12T00:00:00" u="1"/>
        <d v="2022-06-13T00:00:00" u="1"/>
        <d v="2022-06-14T00:00:00" u="1"/>
        <d v="2022-06-15T00:00:00" u="1"/>
        <d v="2022-06-16T00:00:00" u="1"/>
        <d v="2022-06-17T00:00:00" u="1"/>
        <d v="2022-06-18T00:00:00" u="1"/>
        <d v="2022-06-19T00:00:00" u="1"/>
        <d v="2022-06-20T00:00:00" u="1"/>
        <d v="2022-06-21T00:00:00" u="1"/>
        <d v="2022-06-22T00:00:00" u="1"/>
        <d v="2022-06-23T00:00:00" u="1"/>
        <d v="2022-06-24T00:00:00" u="1"/>
        <d v="2022-06-25T00:00:00" u="1"/>
        <d v="2022-06-26T00:00:00" u="1"/>
        <d v="2022-06-27T00:00:00" u="1"/>
        <d v="2022-06-28T00:00:00" u="1"/>
        <d v="2022-06-29T00:00:00" u="1"/>
        <d v="2022-06-30T00:00:00" u="1"/>
        <d v="2022-07-01T00:00:00" u="1"/>
        <d v="2022-07-02T00:00:00" u="1"/>
        <d v="2022-07-03T00:00:00" u="1"/>
        <d v="2022-07-04T00:00:00" u="1"/>
        <d v="2022-07-05T00:00:00" u="1"/>
        <d v="2022-07-06T00:00:00" u="1"/>
        <d v="2022-07-07T00:00:00" u="1"/>
        <d v="2022-07-08T00:00:00" u="1"/>
        <d v="2022-07-09T00:00:00" u="1"/>
        <d v="2022-07-10T00:00:00" u="1"/>
        <d v="2022-07-11T00:00:00" u="1"/>
        <d v="2022-07-12T00:00:00" u="1"/>
        <d v="2022-07-13T00:00:00" u="1"/>
        <d v="2022-07-14T00:00:00" u="1"/>
        <d v="2022-07-15T00:00:00" u="1"/>
        <d v="2022-07-16T00:00:00" u="1"/>
        <d v="2022-07-17T00:00:00" u="1"/>
        <d v="2022-07-18T00:00:00" u="1"/>
        <d v="2022-07-19T00:00:00" u="1"/>
        <d v="2022-07-20T00:00:00" u="1"/>
        <d v="2022-07-21T00:00:00" u="1"/>
        <d v="2022-07-22T00:00:00" u="1"/>
        <d v="2022-07-23T00:00:00" u="1"/>
        <d v="2022-07-24T00:00:00" u="1"/>
        <d v="2022-07-25T00:00:00" u="1"/>
        <d v="2022-07-26T00:00:00" u="1"/>
        <d v="2022-07-27T00:00:00" u="1"/>
        <d v="2022-07-28T00:00:00" u="1"/>
        <d v="2022-07-29T00:00:00" u="1"/>
        <d v="2022-07-30T00:00:00" u="1"/>
        <d v="2022-07-31T00:00:00" u="1"/>
        <d v="2022-08-01T00:00:00" u="1"/>
        <d v="2022-08-02T00:00:00" u="1"/>
        <d v="2022-08-03T00:00:00" u="1"/>
        <d v="2022-08-04T00:00:00" u="1"/>
        <d v="2022-08-05T00:00:00" u="1"/>
        <d v="2022-08-06T00:00:00" u="1"/>
        <d v="2022-08-07T00:00:00" u="1"/>
        <d v="2022-08-08T00:00:00" u="1"/>
        <d v="2022-08-09T00:00:00" u="1"/>
        <d v="2022-08-10T00:00:00" u="1"/>
        <d v="2022-08-11T00:00:00" u="1"/>
        <d v="2022-08-12T00:00:00" u="1"/>
        <d v="2022-08-13T00:00:00" u="1"/>
        <d v="2022-08-14T00:00:00" u="1"/>
        <d v="2022-08-15T00:00:00" u="1"/>
        <d v="2022-08-16T00:00:00" u="1"/>
        <d v="2022-08-17T00:00:00" u="1"/>
        <d v="2022-08-18T00:00:00" u="1"/>
        <d v="2022-08-19T00:00:00" u="1"/>
        <d v="2022-08-20T00:00:00" u="1"/>
        <d v="2022-08-21T00:00:00" u="1"/>
        <d v="2022-08-22T00:00:00" u="1"/>
        <d v="2022-08-23T00:00:00" u="1"/>
        <d v="2022-08-24T00:00:00" u="1"/>
        <d v="2022-08-25T00:00:00" u="1"/>
        <d v="2022-08-26T00:00:00" u="1"/>
        <d v="2022-08-27T00:00:00" u="1"/>
        <d v="2022-08-28T00:00:00" u="1"/>
        <d v="2022-08-29T00:00:00" u="1"/>
        <d v="2022-08-30T00:00:00" u="1"/>
        <d v="2022-08-31T00:00:00" u="1"/>
        <d v="2022-09-01T00:00:00" u="1"/>
        <d v="2022-09-02T00:00:00" u="1"/>
        <d v="2022-09-03T00:00:00" u="1"/>
        <d v="2022-09-04T00:00:00" u="1"/>
        <d v="2022-09-05T00:00:00" u="1"/>
        <d v="2022-09-06T00:00:00" u="1"/>
        <d v="2022-09-07T00:00:00" u="1"/>
        <d v="2022-09-08T00:00:00" u="1"/>
        <d v="2022-09-09T00:00:00" u="1"/>
        <d v="2022-09-10T00:00:00" u="1"/>
        <d v="2022-09-11T00:00:00" u="1"/>
        <d v="2022-09-12T00:00:00" u="1"/>
        <d v="2022-09-13T00:00:00" u="1"/>
        <d v="2022-09-14T00:00:00" u="1"/>
        <d v="2022-09-15T00:00:00" u="1"/>
        <d v="2022-09-16T00:00:00" u="1"/>
        <d v="2022-09-17T00:00:00" u="1"/>
        <d v="2022-09-18T00:00:00" u="1"/>
        <d v="2022-09-19T00:00:00" u="1"/>
        <d v="2022-09-20T00:00:00" u="1"/>
        <d v="2022-09-21T00:00:00" u="1"/>
        <d v="2022-09-22T00:00:00" u="1"/>
        <d v="2022-09-23T00:00:00" u="1"/>
        <d v="2022-09-24T00:00:00" u="1"/>
        <d v="2022-09-25T00:00:00" u="1"/>
        <d v="2022-09-26T00:00:00" u="1"/>
        <d v="2022-09-27T00:00:00" u="1"/>
        <d v="2022-09-28T00:00:00" u="1"/>
        <d v="2022-09-29T00:00:00" u="1"/>
        <d v="2022-09-30T00:00:00" u="1"/>
        <d v="2022-10-01T00:00:00" u="1"/>
        <d v="2022-10-02T00:00:00" u="1"/>
        <d v="2022-10-03T00:00:00" u="1"/>
        <d v="2022-10-04T00:00:00" u="1"/>
        <d v="2022-10-05T00:00:00" u="1"/>
        <d v="2022-10-06T00:00:00" u="1"/>
        <d v="2022-10-07T00:00:00" u="1"/>
        <d v="2022-10-08T00:00:00" u="1"/>
        <d v="2022-10-09T00:00:00" u="1"/>
        <d v="2022-10-10T00:00:00" u="1"/>
        <d v="2022-10-11T00:00:00" u="1"/>
        <d v="2022-10-12T00:00:00" u="1"/>
        <d v="2022-10-13T00:00:00" u="1"/>
        <d v="2022-10-14T00:00:00" u="1"/>
        <d v="2022-10-15T00:00:00" u="1"/>
        <d v="2022-10-16T00:00:00" u="1"/>
        <d v="2022-10-17T00:00:00" u="1"/>
        <d v="2022-10-18T00:00:00" u="1"/>
        <d v="2022-10-19T00:00:00" u="1"/>
        <d v="2022-10-20T00:00:00" u="1"/>
        <d v="2022-10-21T00:00:00" u="1"/>
        <d v="2022-10-22T00:00:00" u="1"/>
        <d v="2022-10-23T00:00:00" u="1"/>
        <d v="2022-10-24T00:00:00" u="1"/>
        <d v="2022-10-25T00:00:00" u="1"/>
        <d v="2022-10-26T00:00:00" u="1"/>
        <d v="2022-10-27T00:00:00" u="1"/>
        <d v="2022-10-28T00:00:00" u="1"/>
        <d v="2022-10-29T00:00:00" u="1"/>
        <d v="2022-10-30T00:00:00" u="1"/>
        <d v="2022-10-31T00:00:00" u="1"/>
        <d v="2022-11-01T00:00:00" u="1"/>
        <d v="2022-11-02T00:00:00" u="1"/>
        <d v="2022-11-03T00:00:00" u="1"/>
        <d v="2022-11-04T00:00:00" u="1"/>
        <d v="2022-11-05T00:00:00" u="1"/>
        <d v="2022-11-06T00:00:00" u="1"/>
        <d v="2022-11-07T00:00:00" u="1"/>
        <d v="2022-11-08T00:00:00" u="1"/>
        <d v="2022-11-09T00:00:00" u="1"/>
        <d v="2022-11-10T00:00:00" u="1"/>
        <d v="2022-11-11T00:00:00" u="1"/>
        <d v="2022-11-12T00:00:00" u="1"/>
        <d v="2022-11-13T00:00:00" u="1"/>
        <d v="2022-11-14T00:00:00" u="1"/>
        <d v="2022-11-15T00:00:00" u="1"/>
        <d v="2022-11-16T00:00:00" u="1"/>
        <d v="2022-11-17T00:00:00" u="1"/>
        <d v="2022-11-18T00:00:00" u="1"/>
        <d v="2022-11-19T00:00:00" u="1"/>
        <d v="2022-11-20T00:00:00" u="1"/>
        <d v="2022-11-21T00:00:00" u="1"/>
        <d v="2022-11-22T00:00:00" u="1"/>
        <d v="2022-11-23T00:00:00" u="1"/>
        <d v="2022-11-24T00:00:00" u="1"/>
        <d v="2022-11-25T00:00:00" u="1"/>
        <d v="2022-11-26T00:00:00" u="1"/>
        <d v="2022-11-27T00:00:00" u="1"/>
        <d v="2022-11-28T00:00:00" u="1"/>
        <d v="2022-11-29T00:00:00" u="1"/>
        <d v="2022-11-30T00:00:00" u="1"/>
        <d v="2022-12-01T00:00:00" u="1"/>
        <d v="2022-12-02T00:00:00" u="1"/>
        <d v="2022-12-03T00:00:00" u="1"/>
        <d v="2022-12-04T00:00:00" u="1"/>
        <d v="2022-12-05T00:00:00" u="1"/>
        <d v="2022-12-06T00:00:00" u="1"/>
        <d v="2022-12-07T00:00:00" u="1"/>
        <d v="2022-12-08T00:00:00" u="1"/>
        <d v="2022-12-09T00:00:00" u="1"/>
        <d v="2022-12-10T00:00:00" u="1"/>
        <d v="2022-12-11T00:00:00" u="1"/>
        <d v="2022-12-12T00:00:00" u="1"/>
        <d v="2022-12-13T00:00:00" u="1"/>
        <d v="2022-12-14T00:00:00" u="1"/>
        <d v="2022-12-15T00:00:00" u="1"/>
        <d v="2022-12-16T00:00:00" u="1"/>
        <d v="2022-12-17T00:00:00" u="1"/>
        <d v="2022-12-18T00:00:00" u="1"/>
        <d v="2022-12-19T00:00:00" u="1"/>
        <d v="2022-12-20T00:00:00" u="1"/>
        <d v="2022-12-21T00:00:00" u="1"/>
        <d v="2022-12-22T00:00:00" u="1"/>
        <d v="2022-12-23T00:00:00" u="1"/>
        <d v="2022-12-24T00:00:00" u="1"/>
        <d v="2022-12-25T00:00:00" u="1"/>
        <d v="2022-12-26T00:00:00" u="1"/>
        <d v="2022-12-27T00:00:00" u="1"/>
        <d v="2022-12-28T00:00:00" u="1"/>
        <d v="2022-12-29T00:00:00" u="1"/>
        <d v="2022-12-30T00:00:00" u="1"/>
        <d v="2022-12-31T00:00:00" u="1"/>
      </sharedItems>
      <fieldGroup par="10"/>
    </cacheField>
    <cacheField name="N Semana" numFmtId="1">
      <sharedItems containsSemiMixedTypes="0" containsString="0" containsNumber="1" containsInteger="1" minValue="1" maxValue="53"/>
    </cacheField>
    <cacheField name="año" numFmtId="1">
      <sharedItems containsSemiMixedTypes="0" containsString="0" containsNumber="1" containsInteger="1" minValue="2023" maxValue="2024" count="2">
        <n v="2023"/>
        <n v="2024"/>
      </sharedItems>
    </cacheField>
    <cacheField name="Semana" numFmtId="1">
      <sharedItems containsMixedTypes="1" containsNumber="1" containsInteger="1" minValue="1" maxValue="53" count="128">
        <s v="2023-1"/>
        <s v="2023-2"/>
        <s v="2023-3"/>
        <s v="2023-4"/>
        <s v="2023-5"/>
        <s v="2023-6"/>
        <s v="2023-7"/>
        <s v="2023-8"/>
        <s v="2023-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3-53"/>
        <s v="2024-1"/>
        <s v="2024-2"/>
        <s v="2024-3"/>
        <s v="2024-4"/>
        <s v="2024-5"/>
        <s v="2024-6"/>
        <s v="2024-7"/>
        <s v="2024-8"/>
        <s v="2024-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</sharedItems>
    </cacheField>
    <cacheField name="Ingresos estimados (USD)" numFmtId="0">
      <sharedItems containsSemiMixedTypes="0" containsString="0" containsNumber="1" minValue="3.53" maxValue="66.89"/>
    </cacheField>
    <cacheField name="Solicitudes" numFmtId="0">
      <sharedItems containsSemiMixedTypes="0" containsString="0" containsNumber="1" containsInteger="1" minValue="16510" maxValue="68010"/>
    </cacheField>
    <cacheField name="Clics" numFmtId="0">
      <sharedItems containsSemiMixedTypes="0" containsString="0" containsNumber="1" containsInteger="1" minValue="67" maxValue="501"/>
    </cacheField>
    <cacheField name="Months (Fecha)" numFmtId="0" databaseField="0">
      <fieldGroup base="1">
        <rangePr groupBy="months" startDate="2023-01-01T00:00:00" endDate="2024-06-01T00:00:00"/>
        <groupItems count="14">
          <s v="&lt;01/0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01/2024"/>
        </groupItems>
      </fieldGroup>
    </cacheField>
    <cacheField name="Quarters (Fecha)" numFmtId="0" databaseField="0">
      <fieldGroup base="1">
        <rangePr groupBy="quarters" startDate="2023-01-01T00:00:00" endDate="2024-06-01T00:00:00"/>
        <groupItems count="6">
          <s v="&lt;01/01/2023"/>
          <s v="Qtr1"/>
          <s v="Qtr2"/>
          <s v="Qtr3"/>
          <s v="Qtr4"/>
          <s v="&gt;06/01/2024"/>
        </groupItems>
      </fieldGroup>
    </cacheField>
    <cacheField name="Years (Fecha)" numFmtId="0" databaseField="0">
      <fieldGroup base="1">
        <rangePr groupBy="years" startDate="2023-01-01T00:00:00" endDate="2024-06-01T00:00:00"/>
        <groupItems count="4">
          <s v="&lt;01/01/2023"/>
          <s v="2023"/>
          <s v="2024"/>
          <s v="&gt;06/01/2024"/>
        </groupItems>
      </fieldGroup>
    </cacheField>
  </cacheFields>
  <extLst>
    <ext xmlns:x14="http://schemas.microsoft.com/office/spreadsheetml/2009/9/main" uri="{725AE2AE-9491-48be-B2B4-4EB974FC3084}">
      <x14:pivotCacheDefinition pivotCacheId="1220463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s v="App"/>
    <x v="0"/>
    <n v="1"/>
    <x v="0"/>
    <x v="0"/>
    <n v="7.08"/>
    <n v="17893"/>
    <n v="158"/>
  </r>
  <r>
    <s v="App"/>
    <x v="1"/>
    <n v="1"/>
    <x v="0"/>
    <x v="0"/>
    <n v="5.85"/>
    <n v="22375"/>
    <n v="139"/>
  </r>
  <r>
    <s v="App"/>
    <x v="2"/>
    <n v="1"/>
    <x v="0"/>
    <x v="0"/>
    <n v="15.22"/>
    <n v="45695"/>
    <n v="321"/>
  </r>
  <r>
    <s v="App"/>
    <x v="3"/>
    <n v="1"/>
    <x v="0"/>
    <x v="0"/>
    <n v="7.68"/>
    <n v="30792"/>
    <n v="212"/>
  </r>
  <r>
    <s v="App"/>
    <x v="4"/>
    <n v="1"/>
    <x v="0"/>
    <x v="0"/>
    <n v="8.49"/>
    <n v="34783"/>
    <n v="261"/>
  </r>
  <r>
    <s v="App"/>
    <x v="5"/>
    <n v="1"/>
    <x v="0"/>
    <x v="0"/>
    <n v="4.75"/>
    <n v="28821"/>
    <n v="186"/>
  </r>
  <r>
    <s v="App"/>
    <x v="6"/>
    <n v="1"/>
    <x v="0"/>
    <x v="0"/>
    <n v="3.69"/>
    <n v="23611"/>
    <n v="158"/>
  </r>
  <r>
    <s v="App"/>
    <x v="7"/>
    <n v="2"/>
    <x v="0"/>
    <x v="1"/>
    <n v="3.69"/>
    <n v="18987"/>
    <n v="149"/>
  </r>
  <r>
    <s v="App"/>
    <x v="8"/>
    <n v="2"/>
    <x v="0"/>
    <x v="1"/>
    <n v="3.53"/>
    <n v="24484"/>
    <n v="176"/>
  </r>
  <r>
    <s v="App"/>
    <x v="9"/>
    <n v="2"/>
    <x v="0"/>
    <x v="1"/>
    <n v="11.37"/>
    <n v="44189"/>
    <n v="266"/>
  </r>
  <r>
    <s v="App"/>
    <x v="10"/>
    <n v="2"/>
    <x v="0"/>
    <x v="1"/>
    <n v="8.57"/>
    <n v="31612"/>
    <n v="208"/>
  </r>
  <r>
    <s v="App"/>
    <x v="11"/>
    <n v="2"/>
    <x v="0"/>
    <x v="1"/>
    <n v="18.66"/>
    <n v="43522"/>
    <n v="293"/>
  </r>
  <r>
    <s v="App"/>
    <x v="12"/>
    <n v="2"/>
    <x v="0"/>
    <x v="1"/>
    <n v="14.32"/>
    <n v="41152"/>
    <n v="264"/>
  </r>
  <r>
    <s v="App"/>
    <x v="13"/>
    <n v="2"/>
    <x v="0"/>
    <x v="1"/>
    <n v="9.19"/>
    <n v="25420"/>
    <n v="236"/>
  </r>
  <r>
    <s v="App"/>
    <x v="14"/>
    <n v="3"/>
    <x v="0"/>
    <x v="2"/>
    <n v="9.16"/>
    <n v="24209"/>
    <n v="128"/>
  </r>
  <r>
    <s v="App"/>
    <x v="15"/>
    <n v="3"/>
    <x v="0"/>
    <x v="2"/>
    <n v="21.47"/>
    <n v="48277"/>
    <n v="237"/>
  </r>
  <r>
    <s v="App"/>
    <x v="16"/>
    <n v="3"/>
    <x v="0"/>
    <x v="2"/>
    <n v="16.23"/>
    <n v="33460"/>
    <n v="206"/>
  </r>
  <r>
    <s v="App"/>
    <x v="17"/>
    <n v="3"/>
    <x v="0"/>
    <x v="2"/>
    <n v="19.91"/>
    <n v="41661"/>
    <n v="256"/>
  </r>
  <r>
    <s v="App"/>
    <x v="18"/>
    <n v="3"/>
    <x v="0"/>
    <x v="2"/>
    <n v="10.3"/>
    <n v="31806"/>
    <n v="178"/>
  </r>
  <r>
    <s v="App"/>
    <x v="19"/>
    <n v="3"/>
    <x v="0"/>
    <x v="2"/>
    <n v="10.33"/>
    <n v="39321"/>
    <n v="163"/>
  </r>
  <r>
    <s v="App"/>
    <x v="20"/>
    <n v="3"/>
    <x v="0"/>
    <x v="2"/>
    <n v="15.74"/>
    <n v="44315"/>
    <n v="313"/>
  </r>
  <r>
    <s v="App"/>
    <x v="21"/>
    <n v="4"/>
    <x v="0"/>
    <x v="3"/>
    <n v="7.07"/>
    <n v="23823"/>
    <n v="150"/>
  </r>
  <r>
    <s v="App"/>
    <x v="22"/>
    <n v="4"/>
    <x v="0"/>
    <x v="3"/>
    <n v="15.54"/>
    <n v="49966"/>
    <n v="320"/>
  </r>
  <r>
    <s v="App"/>
    <x v="23"/>
    <n v="4"/>
    <x v="0"/>
    <x v="3"/>
    <n v="17.75"/>
    <n v="56787"/>
    <n v="315"/>
  </r>
  <r>
    <s v="App"/>
    <x v="24"/>
    <n v="4"/>
    <x v="0"/>
    <x v="3"/>
    <n v="11.78"/>
    <n v="43865"/>
    <n v="295"/>
  </r>
  <r>
    <s v="App"/>
    <x v="25"/>
    <n v="4"/>
    <x v="0"/>
    <x v="3"/>
    <n v="9.0399999999999991"/>
    <n v="33691"/>
    <n v="184"/>
  </r>
  <r>
    <s v="App"/>
    <x v="26"/>
    <n v="4"/>
    <x v="0"/>
    <x v="3"/>
    <n v="10.49"/>
    <n v="37849"/>
    <n v="190"/>
  </r>
  <r>
    <s v="App"/>
    <x v="27"/>
    <n v="4"/>
    <x v="0"/>
    <x v="3"/>
    <n v="11.41"/>
    <n v="34112"/>
    <n v="195"/>
  </r>
  <r>
    <s v="App"/>
    <x v="28"/>
    <n v="5"/>
    <x v="0"/>
    <x v="4"/>
    <n v="7.61"/>
    <n v="23929"/>
    <n v="124"/>
  </r>
  <r>
    <s v="App"/>
    <x v="29"/>
    <n v="5"/>
    <x v="0"/>
    <x v="4"/>
    <n v="12.65"/>
    <n v="46320"/>
    <n v="236"/>
  </r>
  <r>
    <s v="App"/>
    <x v="30"/>
    <n v="5"/>
    <x v="0"/>
    <x v="4"/>
    <n v="12.26"/>
    <n v="41952"/>
    <n v="220"/>
  </r>
  <r>
    <s v="App"/>
    <x v="31"/>
    <n v="5"/>
    <x v="0"/>
    <x v="4"/>
    <n v="8.91"/>
    <n v="31792"/>
    <n v="160"/>
  </r>
  <r>
    <s v="App"/>
    <x v="32"/>
    <n v="5"/>
    <x v="0"/>
    <x v="4"/>
    <n v="10.69"/>
    <n v="30846"/>
    <n v="176"/>
  </r>
  <r>
    <s v="App"/>
    <x v="33"/>
    <n v="5"/>
    <x v="0"/>
    <x v="4"/>
    <n v="12.47"/>
    <n v="40277"/>
    <n v="219"/>
  </r>
  <r>
    <s v="App"/>
    <x v="34"/>
    <n v="5"/>
    <x v="0"/>
    <x v="4"/>
    <n v="8.8699999999999992"/>
    <n v="26168"/>
    <n v="138"/>
  </r>
  <r>
    <s v="App"/>
    <x v="35"/>
    <n v="6"/>
    <x v="0"/>
    <x v="5"/>
    <n v="8.31"/>
    <n v="22947"/>
    <n v="155"/>
  </r>
  <r>
    <s v="App"/>
    <x v="36"/>
    <n v="6"/>
    <x v="0"/>
    <x v="5"/>
    <n v="14.78"/>
    <n v="41444"/>
    <n v="253"/>
  </r>
  <r>
    <s v="App"/>
    <x v="37"/>
    <n v="6"/>
    <x v="0"/>
    <x v="5"/>
    <n v="12.98"/>
    <n v="31808"/>
    <n v="180"/>
  </r>
  <r>
    <s v="App"/>
    <x v="38"/>
    <n v="6"/>
    <x v="0"/>
    <x v="5"/>
    <n v="12.76"/>
    <n v="41176"/>
    <n v="245"/>
  </r>
  <r>
    <s v="App"/>
    <x v="39"/>
    <n v="6"/>
    <x v="0"/>
    <x v="5"/>
    <n v="13.47"/>
    <n v="32749"/>
    <n v="204"/>
  </r>
  <r>
    <s v="App"/>
    <x v="40"/>
    <n v="6"/>
    <x v="0"/>
    <x v="5"/>
    <n v="10.89"/>
    <n v="31948"/>
    <n v="158"/>
  </r>
  <r>
    <s v="App"/>
    <x v="41"/>
    <n v="6"/>
    <x v="0"/>
    <x v="5"/>
    <n v="9.52"/>
    <n v="26355"/>
    <n v="200"/>
  </r>
  <r>
    <s v="App"/>
    <x v="42"/>
    <n v="7"/>
    <x v="0"/>
    <x v="6"/>
    <n v="8.8699999999999992"/>
    <n v="24512"/>
    <n v="196"/>
  </r>
  <r>
    <s v="App"/>
    <x v="43"/>
    <n v="7"/>
    <x v="0"/>
    <x v="6"/>
    <n v="18.309999999999999"/>
    <n v="49331"/>
    <n v="402"/>
  </r>
  <r>
    <s v="App"/>
    <x v="44"/>
    <n v="7"/>
    <x v="0"/>
    <x v="6"/>
    <n v="9.89"/>
    <n v="33104"/>
    <n v="256"/>
  </r>
  <r>
    <s v="App"/>
    <x v="45"/>
    <n v="7"/>
    <x v="0"/>
    <x v="6"/>
    <n v="13.1"/>
    <n v="38643"/>
    <n v="365"/>
  </r>
  <r>
    <s v="App"/>
    <x v="46"/>
    <n v="7"/>
    <x v="0"/>
    <x v="6"/>
    <n v="10.050000000000001"/>
    <n v="32899"/>
    <n v="251"/>
  </r>
  <r>
    <s v="App"/>
    <x v="47"/>
    <n v="7"/>
    <x v="0"/>
    <x v="6"/>
    <n v="8.14"/>
    <n v="29465"/>
    <n v="169"/>
  </r>
  <r>
    <s v="App"/>
    <x v="48"/>
    <n v="7"/>
    <x v="0"/>
    <x v="6"/>
    <n v="6.35"/>
    <n v="21580"/>
    <n v="134"/>
  </r>
  <r>
    <s v="App"/>
    <x v="49"/>
    <n v="8"/>
    <x v="0"/>
    <x v="7"/>
    <n v="6.04"/>
    <n v="16743"/>
    <n v="137"/>
  </r>
  <r>
    <s v="App"/>
    <x v="50"/>
    <n v="8"/>
    <x v="0"/>
    <x v="7"/>
    <n v="8.5299999999999994"/>
    <n v="19251"/>
    <n v="155"/>
  </r>
  <r>
    <s v="App"/>
    <x v="51"/>
    <n v="8"/>
    <x v="0"/>
    <x v="7"/>
    <n v="8.14"/>
    <n v="18793"/>
    <n v="158"/>
  </r>
  <r>
    <s v="App"/>
    <x v="52"/>
    <n v="8"/>
    <x v="0"/>
    <x v="7"/>
    <n v="18.2"/>
    <n v="44670"/>
    <n v="405"/>
  </r>
  <r>
    <s v="App"/>
    <x v="53"/>
    <n v="8"/>
    <x v="0"/>
    <x v="7"/>
    <n v="13.54"/>
    <n v="34858"/>
    <n v="249"/>
  </r>
  <r>
    <s v="App"/>
    <x v="54"/>
    <n v="8"/>
    <x v="0"/>
    <x v="7"/>
    <n v="11.62"/>
    <n v="31960"/>
    <n v="238"/>
  </r>
  <r>
    <s v="App"/>
    <x v="55"/>
    <n v="8"/>
    <x v="0"/>
    <x v="7"/>
    <n v="10.029999999999999"/>
    <n v="26680"/>
    <n v="189"/>
  </r>
  <r>
    <s v="App"/>
    <x v="56"/>
    <n v="9"/>
    <x v="0"/>
    <x v="8"/>
    <n v="13.23"/>
    <n v="27889"/>
    <n v="205"/>
  </r>
  <r>
    <s v="App"/>
    <x v="57"/>
    <n v="9"/>
    <x v="0"/>
    <x v="8"/>
    <n v="21.99"/>
    <n v="59884"/>
    <n v="405"/>
  </r>
  <r>
    <s v="App"/>
    <x v="58"/>
    <n v="9"/>
    <x v="0"/>
    <x v="8"/>
    <n v="20.04"/>
    <n v="40945"/>
    <n v="242"/>
  </r>
  <r>
    <s v="App"/>
    <x v="59"/>
    <n v="9"/>
    <x v="0"/>
    <x v="8"/>
    <n v="17.579999999999998"/>
    <n v="48299"/>
    <n v="335"/>
  </r>
  <r>
    <s v="App"/>
    <x v="60"/>
    <n v="9"/>
    <x v="0"/>
    <x v="8"/>
    <n v="19.98"/>
    <n v="37251"/>
    <n v="269"/>
  </r>
  <r>
    <s v="App"/>
    <x v="61"/>
    <n v="9"/>
    <x v="0"/>
    <x v="8"/>
    <n v="16.97"/>
    <n v="44437"/>
    <n v="225"/>
  </r>
  <r>
    <s v="App"/>
    <x v="62"/>
    <n v="9"/>
    <x v="0"/>
    <x v="8"/>
    <n v="13.5"/>
    <n v="30444"/>
    <n v="238"/>
  </r>
  <r>
    <s v="App"/>
    <x v="63"/>
    <n v="10"/>
    <x v="0"/>
    <x v="9"/>
    <n v="10.18"/>
    <n v="28478"/>
    <n v="173"/>
  </r>
  <r>
    <s v="App"/>
    <x v="64"/>
    <n v="10"/>
    <x v="0"/>
    <x v="9"/>
    <n v="20.7"/>
    <n v="53361"/>
    <n v="311"/>
  </r>
  <r>
    <s v="App"/>
    <x v="65"/>
    <n v="10"/>
    <x v="0"/>
    <x v="9"/>
    <n v="13.87"/>
    <n v="39301"/>
    <n v="225"/>
  </r>
  <r>
    <s v="App"/>
    <x v="66"/>
    <n v="10"/>
    <x v="0"/>
    <x v="9"/>
    <n v="16.649999999999999"/>
    <n v="39464"/>
    <n v="238"/>
  </r>
  <r>
    <s v="App"/>
    <x v="67"/>
    <n v="10"/>
    <x v="0"/>
    <x v="9"/>
    <n v="16.809999999999999"/>
    <n v="43622"/>
    <n v="255"/>
  </r>
  <r>
    <s v="App"/>
    <x v="68"/>
    <n v="10"/>
    <x v="0"/>
    <x v="9"/>
    <n v="18.39"/>
    <n v="48677"/>
    <n v="268"/>
  </r>
  <r>
    <s v="App"/>
    <x v="69"/>
    <n v="10"/>
    <x v="0"/>
    <x v="9"/>
    <n v="15.16"/>
    <n v="29670"/>
    <n v="194"/>
  </r>
  <r>
    <s v="App"/>
    <x v="70"/>
    <n v="11"/>
    <x v="0"/>
    <x v="10"/>
    <n v="10.7"/>
    <n v="29077"/>
    <n v="142"/>
  </r>
  <r>
    <s v="App"/>
    <x v="71"/>
    <n v="11"/>
    <x v="0"/>
    <x v="10"/>
    <n v="23.36"/>
    <n v="58716"/>
    <n v="310"/>
  </r>
  <r>
    <s v="App"/>
    <x v="72"/>
    <n v="11"/>
    <x v="0"/>
    <x v="10"/>
    <n v="18.41"/>
    <n v="39091"/>
    <n v="237"/>
  </r>
  <r>
    <s v="App"/>
    <x v="73"/>
    <n v="11"/>
    <x v="0"/>
    <x v="10"/>
    <n v="17.170000000000002"/>
    <n v="50623"/>
    <n v="262"/>
  </r>
  <r>
    <s v="App"/>
    <x v="74"/>
    <n v="11"/>
    <x v="0"/>
    <x v="10"/>
    <n v="16.510000000000002"/>
    <n v="38067"/>
    <n v="226"/>
  </r>
  <r>
    <s v="App"/>
    <x v="75"/>
    <n v="11"/>
    <x v="0"/>
    <x v="10"/>
    <n v="21.31"/>
    <n v="50641"/>
    <n v="293"/>
  </r>
  <r>
    <s v="App"/>
    <x v="76"/>
    <n v="11"/>
    <x v="0"/>
    <x v="10"/>
    <n v="13.43"/>
    <n v="28858"/>
    <n v="183"/>
  </r>
  <r>
    <s v="App"/>
    <x v="77"/>
    <n v="12"/>
    <x v="0"/>
    <x v="11"/>
    <n v="13.51"/>
    <n v="26558"/>
    <n v="171"/>
  </r>
  <r>
    <s v="App"/>
    <x v="78"/>
    <n v="12"/>
    <x v="0"/>
    <x v="11"/>
    <n v="31.22"/>
    <n v="58177"/>
    <n v="260"/>
  </r>
  <r>
    <s v="App"/>
    <x v="79"/>
    <n v="12"/>
    <x v="0"/>
    <x v="11"/>
    <n v="20.29"/>
    <n v="37660"/>
    <n v="221"/>
  </r>
  <r>
    <s v="App"/>
    <x v="80"/>
    <n v="12"/>
    <x v="0"/>
    <x v="11"/>
    <n v="26.1"/>
    <n v="48260"/>
    <n v="246"/>
  </r>
  <r>
    <s v="App"/>
    <x v="81"/>
    <n v="12"/>
    <x v="0"/>
    <x v="11"/>
    <n v="23.3"/>
    <n v="42971"/>
    <n v="202"/>
  </r>
  <r>
    <s v="App"/>
    <x v="82"/>
    <n v="12"/>
    <x v="0"/>
    <x v="11"/>
    <n v="17.850000000000001"/>
    <n v="37162"/>
    <n v="181"/>
  </r>
  <r>
    <s v="App"/>
    <x v="83"/>
    <n v="12"/>
    <x v="0"/>
    <x v="11"/>
    <n v="15.38"/>
    <n v="29513"/>
    <n v="150"/>
  </r>
  <r>
    <s v="App"/>
    <x v="84"/>
    <n v="13"/>
    <x v="0"/>
    <x v="12"/>
    <n v="14.19"/>
    <n v="29490"/>
    <n v="179"/>
  </r>
  <r>
    <s v="App"/>
    <x v="85"/>
    <n v="13"/>
    <x v="0"/>
    <x v="12"/>
    <n v="24.48"/>
    <n v="63518"/>
    <n v="323"/>
  </r>
  <r>
    <s v="App"/>
    <x v="86"/>
    <n v="13"/>
    <x v="0"/>
    <x v="12"/>
    <n v="17.350000000000001"/>
    <n v="41121"/>
    <n v="237"/>
  </r>
  <r>
    <s v="App"/>
    <x v="87"/>
    <n v="13"/>
    <x v="0"/>
    <x v="12"/>
    <n v="25.59"/>
    <n v="50732"/>
    <n v="267"/>
  </r>
  <r>
    <s v="App"/>
    <x v="88"/>
    <n v="13"/>
    <x v="0"/>
    <x v="12"/>
    <n v="23.17"/>
    <n v="40275"/>
    <n v="200"/>
  </r>
  <r>
    <s v="App"/>
    <x v="89"/>
    <n v="13"/>
    <x v="0"/>
    <x v="12"/>
    <n v="20.48"/>
    <n v="46600"/>
    <n v="235"/>
  </r>
  <r>
    <s v="App"/>
    <x v="90"/>
    <n v="13"/>
    <x v="0"/>
    <x v="12"/>
    <n v="18.39"/>
    <n v="30053"/>
    <n v="160"/>
  </r>
  <r>
    <s v="App"/>
    <x v="91"/>
    <n v="14"/>
    <x v="0"/>
    <x v="13"/>
    <n v="15.3"/>
    <n v="28061"/>
    <n v="166"/>
  </r>
  <r>
    <s v="App"/>
    <x v="92"/>
    <n v="14"/>
    <x v="0"/>
    <x v="13"/>
    <n v="25.91"/>
    <n v="58213"/>
    <n v="321"/>
  </r>
  <r>
    <s v="App"/>
    <x v="93"/>
    <n v="14"/>
    <x v="0"/>
    <x v="13"/>
    <n v="23.3"/>
    <n v="53509"/>
    <n v="284"/>
  </r>
  <r>
    <s v="App"/>
    <x v="94"/>
    <n v="14"/>
    <x v="0"/>
    <x v="13"/>
    <n v="19.03"/>
    <n v="47582"/>
    <n v="251"/>
  </r>
  <r>
    <s v="App"/>
    <x v="95"/>
    <n v="14"/>
    <x v="0"/>
    <x v="13"/>
    <n v="11.67"/>
    <n v="29490"/>
    <n v="143"/>
  </r>
  <r>
    <s v="App"/>
    <x v="96"/>
    <n v="14"/>
    <x v="0"/>
    <x v="13"/>
    <n v="5.97"/>
    <n v="17797"/>
    <n v="91"/>
  </r>
  <r>
    <s v="App"/>
    <x v="97"/>
    <n v="14"/>
    <x v="0"/>
    <x v="13"/>
    <n v="11.28"/>
    <n v="25697"/>
    <n v="163"/>
  </r>
  <r>
    <s v="App"/>
    <x v="98"/>
    <n v="15"/>
    <x v="0"/>
    <x v="14"/>
    <n v="10.31"/>
    <n v="29715"/>
    <n v="151"/>
  </r>
  <r>
    <s v="App"/>
    <x v="99"/>
    <n v="15"/>
    <x v="0"/>
    <x v="14"/>
    <n v="35.54"/>
    <n v="67821"/>
    <n v="368"/>
  </r>
  <r>
    <s v="App"/>
    <x v="100"/>
    <n v="15"/>
    <x v="0"/>
    <x v="14"/>
    <n v="28.27"/>
    <n v="48524"/>
    <n v="270"/>
  </r>
  <r>
    <s v="App"/>
    <x v="101"/>
    <n v="15"/>
    <x v="0"/>
    <x v="14"/>
    <n v="32.590000000000003"/>
    <n v="49826"/>
    <n v="290"/>
  </r>
  <r>
    <s v="App"/>
    <x v="102"/>
    <n v="15"/>
    <x v="0"/>
    <x v="14"/>
    <n v="23.14"/>
    <n v="42762"/>
    <n v="206"/>
  </r>
  <r>
    <s v="App"/>
    <x v="103"/>
    <n v="15"/>
    <x v="0"/>
    <x v="14"/>
    <n v="24.72"/>
    <n v="50503"/>
    <n v="501"/>
  </r>
  <r>
    <s v="App"/>
    <x v="104"/>
    <n v="15"/>
    <x v="0"/>
    <x v="14"/>
    <n v="18.77"/>
    <n v="32222"/>
    <n v="168"/>
  </r>
  <r>
    <s v="App"/>
    <x v="105"/>
    <n v="16"/>
    <x v="0"/>
    <x v="15"/>
    <n v="16.23"/>
    <n v="29013"/>
    <n v="159"/>
  </r>
  <r>
    <s v="App"/>
    <x v="106"/>
    <n v="16"/>
    <x v="0"/>
    <x v="15"/>
    <n v="27.33"/>
    <n v="53354"/>
    <n v="253"/>
  </r>
  <r>
    <s v="App"/>
    <x v="107"/>
    <n v="16"/>
    <x v="0"/>
    <x v="15"/>
    <n v="24.01"/>
    <n v="38986"/>
    <n v="202"/>
  </r>
  <r>
    <s v="App"/>
    <x v="108"/>
    <n v="16"/>
    <x v="0"/>
    <x v="15"/>
    <n v="31.55"/>
    <n v="49126"/>
    <n v="255"/>
  </r>
  <r>
    <s v="App"/>
    <x v="109"/>
    <n v="16"/>
    <x v="0"/>
    <x v="15"/>
    <n v="22.79"/>
    <n v="45279"/>
    <n v="249"/>
  </r>
  <r>
    <s v="App"/>
    <x v="110"/>
    <n v="16"/>
    <x v="0"/>
    <x v="15"/>
    <n v="21.44"/>
    <n v="39515"/>
    <n v="222"/>
  </r>
  <r>
    <s v="App"/>
    <x v="111"/>
    <n v="16"/>
    <x v="0"/>
    <x v="15"/>
    <n v="15.29"/>
    <n v="29451"/>
    <n v="154"/>
  </r>
  <r>
    <s v="App"/>
    <x v="112"/>
    <n v="17"/>
    <x v="0"/>
    <x v="16"/>
    <n v="13.22"/>
    <n v="28044"/>
    <n v="173"/>
  </r>
  <r>
    <s v="App"/>
    <x v="113"/>
    <n v="17"/>
    <x v="0"/>
    <x v="16"/>
    <n v="28.5"/>
    <n v="52402"/>
    <n v="293"/>
  </r>
  <r>
    <s v="App"/>
    <x v="114"/>
    <n v="17"/>
    <x v="0"/>
    <x v="16"/>
    <n v="19.7"/>
    <n v="38770"/>
    <n v="208"/>
  </r>
  <r>
    <s v="App"/>
    <x v="115"/>
    <n v="17"/>
    <x v="0"/>
    <x v="16"/>
    <n v="22.49"/>
    <n v="45076"/>
    <n v="226"/>
  </r>
  <r>
    <s v="App"/>
    <x v="116"/>
    <n v="17"/>
    <x v="0"/>
    <x v="16"/>
    <n v="21.37"/>
    <n v="39933"/>
    <n v="212"/>
  </r>
  <r>
    <s v="App"/>
    <x v="117"/>
    <n v="17"/>
    <x v="0"/>
    <x v="16"/>
    <n v="26.15"/>
    <n v="44630"/>
    <n v="247"/>
  </r>
  <r>
    <s v="App"/>
    <x v="118"/>
    <n v="17"/>
    <x v="0"/>
    <x v="16"/>
    <n v="24.62"/>
    <n v="35602"/>
    <n v="244"/>
  </r>
  <r>
    <s v="App"/>
    <x v="119"/>
    <n v="18"/>
    <x v="0"/>
    <x v="17"/>
    <n v="16.149999999999999"/>
    <n v="21502"/>
    <n v="124"/>
  </r>
  <r>
    <s v="App"/>
    <x v="120"/>
    <n v="18"/>
    <x v="0"/>
    <x v="17"/>
    <n v="16.66"/>
    <n v="28806"/>
    <n v="169"/>
  </r>
  <r>
    <s v="App"/>
    <x v="121"/>
    <n v="18"/>
    <x v="0"/>
    <x v="17"/>
    <n v="30.94"/>
    <n v="57142"/>
    <n v="298"/>
  </r>
  <r>
    <s v="App"/>
    <x v="122"/>
    <n v="18"/>
    <x v="0"/>
    <x v="17"/>
    <n v="21.71"/>
    <n v="38660"/>
    <n v="199"/>
  </r>
  <r>
    <s v="App"/>
    <x v="123"/>
    <n v="18"/>
    <x v="0"/>
    <x v="17"/>
    <n v="21.3"/>
    <n v="37410"/>
    <n v="232"/>
  </r>
  <r>
    <s v="App"/>
    <x v="124"/>
    <n v="18"/>
    <x v="0"/>
    <x v="17"/>
    <n v="26.19"/>
    <n v="44558"/>
    <n v="269"/>
  </r>
  <r>
    <s v="App"/>
    <x v="125"/>
    <n v="18"/>
    <x v="0"/>
    <x v="17"/>
    <n v="15.28"/>
    <n v="28805"/>
    <n v="154"/>
  </r>
  <r>
    <s v="App"/>
    <x v="126"/>
    <n v="19"/>
    <x v="0"/>
    <x v="18"/>
    <n v="12.43"/>
    <n v="27884"/>
    <n v="153"/>
  </r>
  <r>
    <s v="App"/>
    <x v="127"/>
    <n v="19"/>
    <x v="0"/>
    <x v="18"/>
    <n v="23.82"/>
    <n v="53366"/>
    <n v="258"/>
  </r>
  <r>
    <s v="App"/>
    <x v="128"/>
    <n v="19"/>
    <x v="0"/>
    <x v="18"/>
    <n v="17.739999999999998"/>
    <n v="39220"/>
    <n v="230"/>
  </r>
  <r>
    <s v="App"/>
    <x v="129"/>
    <n v="19"/>
    <x v="0"/>
    <x v="18"/>
    <n v="17.350000000000001"/>
    <n v="38167"/>
    <n v="188"/>
  </r>
  <r>
    <s v="App"/>
    <x v="130"/>
    <n v="19"/>
    <x v="0"/>
    <x v="18"/>
    <n v="25.19"/>
    <n v="47724"/>
    <n v="358"/>
  </r>
  <r>
    <s v="App"/>
    <x v="131"/>
    <n v="19"/>
    <x v="0"/>
    <x v="18"/>
    <n v="19.28"/>
    <n v="39313"/>
    <n v="230"/>
  </r>
  <r>
    <s v="App"/>
    <x v="132"/>
    <n v="19"/>
    <x v="0"/>
    <x v="18"/>
    <n v="15.55"/>
    <n v="29637"/>
    <n v="189"/>
  </r>
  <r>
    <s v="App"/>
    <x v="133"/>
    <n v="20"/>
    <x v="0"/>
    <x v="19"/>
    <n v="14.79"/>
    <n v="27027"/>
    <n v="147"/>
  </r>
  <r>
    <s v="App"/>
    <x v="134"/>
    <n v="20"/>
    <x v="0"/>
    <x v="19"/>
    <n v="28.68"/>
    <n v="52406"/>
    <n v="306"/>
  </r>
  <r>
    <s v="App"/>
    <x v="135"/>
    <n v="20"/>
    <x v="0"/>
    <x v="19"/>
    <n v="25.07"/>
    <n v="37982"/>
    <n v="197"/>
  </r>
  <r>
    <s v="App"/>
    <x v="136"/>
    <n v="20"/>
    <x v="0"/>
    <x v="19"/>
    <n v="23.18"/>
    <n v="37114"/>
    <n v="245"/>
  </r>
  <r>
    <s v="App"/>
    <x v="137"/>
    <n v="20"/>
    <x v="0"/>
    <x v="19"/>
    <n v="22.47"/>
    <n v="39418"/>
    <n v="215"/>
  </r>
  <r>
    <s v="App"/>
    <x v="138"/>
    <n v="20"/>
    <x v="0"/>
    <x v="19"/>
    <n v="19.2"/>
    <n v="38343"/>
    <n v="222"/>
  </r>
  <r>
    <s v="App"/>
    <x v="139"/>
    <n v="20"/>
    <x v="0"/>
    <x v="19"/>
    <n v="17.41"/>
    <n v="29388"/>
    <n v="195"/>
  </r>
  <r>
    <s v="App"/>
    <x v="140"/>
    <n v="21"/>
    <x v="0"/>
    <x v="20"/>
    <n v="15.7"/>
    <n v="27140"/>
    <n v="152"/>
  </r>
  <r>
    <s v="App"/>
    <x v="141"/>
    <n v="21"/>
    <x v="0"/>
    <x v="20"/>
    <n v="32.380000000000003"/>
    <n v="63852"/>
    <n v="324"/>
  </r>
  <r>
    <s v="App"/>
    <x v="142"/>
    <n v="21"/>
    <x v="0"/>
    <x v="20"/>
    <n v="24.09"/>
    <n v="39071"/>
    <n v="210"/>
  </r>
  <r>
    <s v="App"/>
    <x v="143"/>
    <n v="21"/>
    <x v="0"/>
    <x v="20"/>
    <n v="25.18"/>
    <n v="44942"/>
    <n v="251"/>
  </r>
  <r>
    <s v="App"/>
    <x v="144"/>
    <n v="21"/>
    <x v="0"/>
    <x v="20"/>
    <n v="23.92"/>
    <n v="40221"/>
    <n v="199"/>
  </r>
  <r>
    <s v="App"/>
    <x v="145"/>
    <n v="21"/>
    <x v="0"/>
    <x v="20"/>
    <n v="24.43"/>
    <n v="44901"/>
    <n v="237"/>
  </r>
  <r>
    <s v="App"/>
    <x v="146"/>
    <n v="21"/>
    <x v="0"/>
    <x v="20"/>
    <n v="20.6"/>
    <n v="31012"/>
    <n v="206"/>
  </r>
  <r>
    <s v="App"/>
    <x v="147"/>
    <n v="22"/>
    <x v="0"/>
    <x v="21"/>
    <n v="17.579999999999998"/>
    <n v="28776"/>
    <n v="160"/>
  </r>
  <r>
    <s v="App"/>
    <x v="148"/>
    <n v="22"/>
    <x v="0"/>
    <x v="21"/>
    <n v="33.04"/>
    <n v="63202"/>
    <n v="293"/>
  </r>
  <r>
    <s v="App"/>
    <x v="149"/>
    <n v="22"/>
    <x v="0"/>
    <x v="21"/>
    <n v="22.18"/>
    <n v="38872"/>
    <n v="209"/>
  </r>
  <r>
    <s v="App"/>
    <x v="150"/>
    <n v="22"/>
    <x v="0"/>
    <x v="21"/>
    <n v="36.03"/>
    <n v="48245"/>
    <n v="243"/>
  </r>
  <r>
    <s v="App"/>
    <x v="151"/>
    <n v="22"/>
    <x v="0"/>
    <x v="21"/>
    <n v="14.98"/>
    <n v="35323"/>
    <n v="197"/>
  </r>
  <r>
    <s v="App"/>
    <x v="152"/>
    <n v="22"/>
    <x v="0"/>
    <x v="21"/>
    <n v="17.420000000000002"/>
    <n v="35714"/>
    <n v="217"/>
  </r>
  <r>
    <s v="App"/>
    <x v="153"/>
    <n v="22"/>
    <x v="0"/>
    <x v="21"/>
    <n v="13.53"/>
    <n v="28599"/>
    <n v="180"/>
  </r>
  <r>
    <s v="App"/>
    <x v="154"/>
    <n v="23"/>
    <x v="0"/>
    <x v="22"/>
    <n v="10.85"/>
    <n v="24239"/>
    <n v="174"/>
  </r>
  <r>
    <s v="App"/>
    <x v="155"/>
    <n v="23"/>
    <x v="0"/>
    <x v="22"/>
    <n v="22.72"/>
    <n v="46897"/>
    <n v="373"/>
  </r>
  <r>
    <s v="App"/>
    <x v="156"/>
    <n v="23"/>
    <x v="0"/>
    <x v="22"/>
    <n v="15.69"/>
    <n v="34065"/>
    <n v="239"/>
  </r>
  <r>
    <s v="App"/>
    <x v="157"/>
    <n v="23"/>
    <x v="0"/>
    <x v="22"/>
    <n v="14.14"/>
    <n v="40242"/>
    <n v="207"/>
  </r>
  <r>
    <s v="App"/>
    <x v="158"/>
    <n v="23"/>
    <x v="0"/>
    <x v="22"/>
    <n v="17.89"/>
    <n v="34280"/>
    <n v="196"/>
  </r>
  <r>
    <s v="App"/>
    <x v="159"/>
    <n v="23"/>
    <x v="0"/>
    <x v="22"/>
    <n v="17.45"/>
    <n v="34860"/>
    <n v="212"/>
  </r>
  <r>
    <s v="App"/>
    <x v="160"/>
    <n v="23"/>
    <x v="0"/>
    <x v="22"/>
    <n v="10.95"/>
    <n v="27651"/>
    <n v="213"/>
  </r>
  <r>
    <s v="App"/>
    <x v="161"/>
    <n v="24"/>
    <x v="0"/>
    <x v="23"/>
    <n v="13.23"/>
    <n v="28670"/>
    <n v="163"/>
  </r>
  <r>
    <s v="App"/>
    <x v="162"/>
    <n v="24"/>
    <x v="0"/>
    <x v="23"/>
    <n v="29.64"/>
    <n v="57973"/>
    <n v="394"/>
  </r>
  <r>
    <s v="App"/>
    <x v="163"/>
    <n v="24"/>
    <x v="0"/>
    <x v="23"/>
    <n v="22.9"/>
    <n v="39771"/>
    <n v="314"/>
  </r>
  <r>
    <s v="App"/>
    <x v="164"/>
    <n v="24"/>
    <x v="0"/>
    <x v="23"/>
    <n v="24.24"/>
    <n v="43424"/>
    <n v="294"/>
  </r>
  <r>
    <s v="App"/>
    <x v="165"/>
    <n v="24"/>
    <x v="0"/>
    <x v="23"/>
    <n v="22.32"/>
    <n v="36348"/>
    <n v="222"/>
  </r>
  <r>
    <s v="App"/>
    <x v="166"/>
    <n v="24"/>
    <x v="0"/>
    <x v="23"/>
    <n v="21.06"/>
    <n v="35724"/>
    <n v="203"/>
  </r>
  <r>
    <s v="App"/>
    <x v="167"/>
    <n v="24"/>
    <x v="0"/>
    <x v="23"/>
    <n v="31.55"/>
    <n v="29009"/>
    <n v="152"/>
  </r>
  <r>
    <s v="App"/>
    <x v="168"/>
    <n v="25"/>
    <x v="0"/>
    <x v="24"/>
    <n v="28.97"/>
    <n v="24674"/>
    <n v="170"/>
  </r>
  <r>
    <s v="App"/>
    <x v="169"/>
    <n v="25"/>
    <x v="0"/>
    <x v="24"/>
    <n v="66.89"/>
    <n v="56542"/>
    <n v="362"/>
  </r>
  <r>
    <s v="App"/>
    <x v="170"/>
    <n v="25"/>
    <x v="0"/>
    <x v="24"/>
    <n v="45.24"/>
    <n v="37515"/>
    <n v="243"/>
  </r>
  <r>
    <s v="App"/>
    <x v="171"/>
    <n v="25"/>
    <x v="0"/>
    <x v="24"/>
    <n v="31.65"/>
    <n v="44871"/>
    <n v="275"/>
  </r>
  <r>
    <s v="App"/>
    <x v="172"/>
    <n v="25"/>
    <x v="0"/>
    <x v="24"/>
    <n v="25.71"/>
    <n v="34152"/>
    <n v="146"/>
  </r>
  <r>
    <s v="App"/>
    <x v="173"/>
    <n v="25"/>
    <x v="0"/>
    <x v="24"/>
    <n v="29.56"/>
    <n v="34384"/>
    <n v="157"/>
  </r>
  <r>
    <s v="App"/>
    <x v="174"/>
    <n v="25"/>
    <x v="0"/>
    <x v="24"/>
    <n v="20.5"/>
    <n v="27157"/>
    <n v="102"/>
  </r>
  <r>
    <s v="App"/>
    <x v="175"/>
    <n v="26"/>
    <x v="0"/>
    <x v="25"/>
    <n v="14.11"/>
    <n v="25285"/>
    <n v="92"/>
  </r>
  <r>
    <s v="App"/>
    <x v="176"/>
    <n v="26"/>
    <x v="0"/>
    <x v="25"/>
    <n v="24.61"/>
    <n v="47117"/>
    <n v="193"/>
  </r>
  <r>
    <s v="App"/>
    <x v="177"/>
    <n v="26"/>
    <x v="0"/>
    <x v="25"/>
    <n v="12.14"/>
    <n v="39484"/>
    <n v="232"/>
  </r>
  <r>
    <s v="App"/>
    <x v="178"/>
    <n v="26"/>
    <x v="0"/>
    <x v="25"/>
    <n v="14.48"/>
    <n v="35644"/>
    <n v="96"/>
  </r>
  <r>
    <s v="App"/>
    <x v="179"/>
    <n v="26"/>
    <x v="0"/>
    <x v="25"/>
    <n v="18.66"/>
    <n v="35063"/>
    <n v="74"/>
  </r>
  <r>
    <s v="App"/>
    <x v="180"/>
    <n v="26"/>
    <x v="0"/>
    <x v="25"/>
    <n v="15.35"/>
    <n v="37669"/>
    <n v="115"/>
  </r>
  <r>
    <s v="App"/>
    <x v="181"/>
    <n v="26"/>
    <x v="0"/>
    <x v="25"/>
    <n v="11.67"/>
    <n v="27138"/>
    <n v="110"/>
  </r>
  <r>
    <s v="App"/>
    <x v="182"/>
    <n v="27"/>
    <x v="0"/>
    <x v="26"/>
    <n v="9.6"/>
    <n v="24762"/>
    <n v="124"/>
  </r>
  <r>
    <s v="App"/>
    <x v="183"/>
    <n v="27"/>
    <x v="0"/>
    <x v="26"/>
    <n v="18"/>
    <n v="41280"/>
    <n v="167"/>
  </r>
  <r>
    <s v="App"/>
    <x v="184"/>
    <n v="27"/>
    <x v="0"/>
    <x v="26"/>
    <n v="12.51"/>
    <n v="35786"/>
    <n v="178"/>
  </r>
  <r>
    <s v="App"/>
    <x v="185"/>
    <n v="27"/>
    <x v="0"/>
    <x v="26"/>
    <n v="16.7"/>
    <n v="34182"/>
    <n v="137"/>
  </r>
  <r>
    <s v="App"/>
    <x v="186"/>
    <n v="27"/>
    <x v="0"/>
    <x v="26"/>
    <n v="13.09"/>
    <n v="35148"/>
    <n v="126"/>
  </r>
  <r>
    <s v="App"/>
    <x v="187"/>
    <n v="27"/>
    <x v="0"/>
    <x v="26"/>
    <n v="13.21"/>
    <n v="38773"/>
    <n v="116"/>
  </r>
  <r>
    <s v="App"/>
    <x v="188"/>
    <n v="27"/>
    <x v="0"/>
    <x v="26"/>
    <n v="8.59"/>
    <n v="26035"/>
    <n v="80"/>
  </r>
  <r>
    <s v="App"/>
    <x v="189"/>
    <n v="28"/>
    <x v="0"/>
    <x v="27"/>
    <n v="7.61"/>
    <n v="23549"/>
    <n v="115"/>
  </r>
  <r>
    <s v="App"/>
    <x v="190"/>
    <n v="28"/>
    <x v="0"/>
    <x v="27"/>
    <n v="15.06"/>
    <n v="49921"/>
    <n v="175"/>
  </r>
  <r>
    <s v="App"/>
    <x v="191"/>
    <n v="28"/>
    <x v="0"/>
    <x v="27"/>
    <n v="9.51"/>
    <n v="34663"/>
    <n v="202"/>
  </r>
  <r>
    <s v="App"/>
    <x v="192"/>
    <n v="28"/>
    <x v="0"/>
    <x v="27"/>
    <n v="7.24"/>
    <n v="38346"/>
    <n v="254"/>
  </r>
  <r>
    <s v="App"/>
    <x v="193"/>
    <n v="28"/>
    <x v="0"/>
    <x v="27"/>
    <n v="10.74"/>
    <n v="39491"/>
    <n v="202"/>
  </r>
  <r>
    <s v="App"/>
    <x v="194"/>
    <n v="28"/>
    <x v="0"/>
    <x v="27"/>
    <n v="14.96"/>
    <n v="49955"/>
    <n v="272"/>
  </r>
  <r>
    <s v="App"/>
    <x v="195"/>
    <n v="28"/>
    <x v="0"/>
    <x v="27"/>
    <n v="13.63"/>
    <n v="31802"/>
    <n v="196"/>
  </r>
  <r>
    <s v="App"/>
    <x v="196"/>
    <n v="29"/>
    <x v="0"/>
    <x v="28"/>
    <n v="13.07"/>
    <n v="26751"/>
    <n v="214"/>
  </r>
  <r>
    <s v="App"/>
    <x v="197"/>
    <n v="29"/>
    <x v="0"/>
    <x v="28"/>
    <n v="29.03"/>
    <n v="56388"/>
    <n v="338"/>
  </r>
  <r>
    <s v="App"/>
    <x v="198"/>
    <n v="29"/>
    <x v="0"/>
    <x v="28"/>
    <n v="26.67"/>
    <n v="39267"/>
    <n v="241"/>
  </r>
  <r>
    <s v="App"/>
    <x v="199"/>
    <n v="29"/>
    <x v="0"/>
    <x v="28"/>
    <n v="29.49"/>
    <n v="39762"/>
    <n v="259"/>
  </r>
  <r>
    <s v="App"/>
    <x v="200"/>
    <n v="29"/>
    <x v="0"/>
    <x v="28"/>
    <n v="29.34"/>
    <n v="37705"/>
    <n v="257"/>
  </r>
  <r>
    <s v="App"/>
    <x v="201"/>
    <n v="29"/>
    <x v="0"/>
    <x v="28"/>
    <n v="38.67"/>
    <n v="47539"/>
    <n v="362"/>
  </r>
  <r>
    <s v="App"/>
    <x v="202"/>
    <n v="29"/>
    <x v="0"/>
    <x v="28"/>
    <n v="17.93"/>
    <n v="26700"/>
    <n v="115"/>
  </r>
  <r>
    <s v="App"/>
    <x v="203"/>
    <n v="30"/>
    <x v="0"/>
    <x v="29"/>
    <n v="11.16"/>
    <n v="24985"/>
    <n v="129"/>
  </r>
  <r>
    <s v="App"/>
    <x v="204"/>
    <n v="30"/>
    <x v="0"/>
    <x v="29"/>
    <n v="20.420000000000002"/>
    <n v="40468"/>
    <n v="189"/>
  </r>
  <r>
    <s v="App"/>
    <x v="205"/>
    <n v="30"/>
    <x v="0"/>
    <x v="29"/>
    <n v="16.95"/>
    <n v="34659"/>
    <n v="180"/>
  </r>
  <r>
    <s v="App"/>
    <x v="206"/>
    <n v="30"/>
    <x v="0"/>
    <x v="29"/>
    <n v="19.23"/>
    <n v="37006"/>
    <n v="216"/>
  </r>
  <r>
    <s v="App"/>
    <x v="207"/>
    <n v="30"/>
    <x v="0"/>
    <x v="29"/>
    <n v="17.38"/>
    <n v="35644"/>
    <n v="180"/>
  </r>
  <r>
    <s v="App"/>
    <x v="208"/>
    <n v="30"/>
    <x v="0"/>
    <x v="29"/>
    <n v="19.190000000000001"/>
    <n v="36487"/>
    <n v="233"/>
  </r>
  <r>
    <s v="App"/>
    <x v="209"/>
    <n v="30"/>
    <x v="0"/>
    <x v="29"/>
    <n v="18.350000000000001"/>
    <n v="34597"/>
    <n v="208"/>
  </r>
  <r>
    <s v="App"/>
    <x v="210"/>
    <n v="31"/>
    <x v="0"/>
    <x v="30"/>
    <n v="12.46"/>
    <n v="25109"/>
    <n v="133"/>
  </r>
  <r>
    <s v="App"/>
    <x v="211"/>
    <n v="31"/>
    <x v="0"/>
    <x v="30"/>
    <n v="26.94"/>
    <n v="46668"/>
    <n v="233"/>
  </r>
  <r>
    <s v="App"/>
    <x v="212"/>
    <n v="31"/>
    <x v="0"/>
    <x v="30"/>
    <n v="18.46"/>
    <n v="33544"/>
    <n v="142"/>
  </r>
  <r>
    <s v="App"/>
    <x v="213"/>
    <n v="31"/>
    <x v="0"/>
    <x v="30"/>
    <n v="15.89"/>
    <n v="32948"/>
    <n v="171"/>
  </r>
  <r>
    <s v="App"/>
    <x v="214"/>
    <n v="31"/>
    <x v="0"/>
    <x v="30"/>
    <n v="16.12"/>
    <n v="33759"/>
    <n v="149"/>
  </r>
  <r>
    <s v="App"/>
    <x v="215"/>
    <n v="31"/>
    <x v="0"/>
    <x v="30"/>
    <n v="17.3"/>
    <n v="34612"/>
    <n v="174"/>
  </r>
  <r>
    <s v="App"/>
    <x v="216"/>
    <n v="31"/>
    <x v="0"/>
    <x v="30"/>
    <n v="11.92"/>
    <n v="26734"/>
    <n v="118"/>
  </r>
  <r>
    <s v="App"/>
    <x v="217"/>
    <n v="32"/>
    <x v="0"/>
    <x v="31"/>
    <n v="8.89"/>
    <n v="24268"/>
    <n v="113"/>
  </r>
  <r>
    <s v="App"/>
    <x v="218"/>
    <n v="32"/>
    <x v="0"/>
    <x v="31"/>
    <n v="18.87"/>
    <n v="46606"/>
    <n v="203"/>
  </r>
  <r>
    <s v="App"/>
    <x v="219"/>
    <n v="32"/>
    <x v="0"/>
    <x v="31"/>
    <n v="13.87"/>
    <n v="36049"/>
    <n v="162"/>
  </r>
  <r>
    <s v="App"/>
    <x v="220"/>
    <n v="32"/>
    <x v="0"/>
    <x v="31"/>
    <n v="14.2"/>
    <n v="35368"/>
    <n v="169"/>
  </r>
  <r>
    <s v="App"/>
    <x v="221"/>
    <n v="32"/>
    <x v="0"/>
    <x v="31"/>
    <n v="16.440000000000001"/>
    <n v="35276"/>
    <n v="169"/>
  </r>
  <r>
    <s v="App"/>
    <x v="222"/>
    <n v="32"/>
    <x v="0"/>
    <x v="31"/>
    <n v="15.06"/>
    <n v="34645"/>
    <n v="155"/>
  </r>
  <r>
    <s v="App"/>
    <x v="223"/>
    <n v="32"/>
    <x v="0"/>
    <x v="31"/>
    <n v="11.54"/>
    <n v="27232"/>
    <n v="128"/>
  </r>
  <r>
    <s v="App"/>
    <x v="224"/>
    <n v="33"/>
    <x v="0"/>
    <x v="32"/>
    <n v="9.7100000000000009"/>
    <n v="23815"/>
    <n v="112"/>
  </r>
  <r>
    <s v="App"/>
    <x v="225"/>
    <n v="33"/>
    <x v="0"/>
    <x v="32"/>
    <n v="22.26"/>
    <n v="47219"/>
    <n v="239"/>
  </r>
  <r>
    <s v="App"/>
    <x v="226"/>
    <n v="33"/>
    <x v="0"/>
    <x v="32"/>
    <n v="13.91"/>
    <n v="32198"/>
    <n v="160"/>
  </r>
  <r>
    <s v="App"/>
    <x v="227"/>
    <n v="33"/>
    <x v="0"/>
    <x v="32"/>
    <n v="15.51"/>
    <n v="35813"/>
    <n v="167"/>
  </r>
  <r>
    <s v="App"/>
    <x v="228"/>
    <n v="33"/>
    <x v="0"/>
    <x v="32"/>
    <n v="14.97"/>
    <n v="34484"/>
    <n v="204"/>
  </r>
  <r>
    <s v="App"/>
    <x v="229"/>
    <n v="33"/>
    <x v="0"/>
    <x v="32"/>
    <n v="17.510000000000002"/>
    <n v="34055"/>
    <n v="183"/>
  </r>
  <r>
    <s v="App"/>
    <x v="230"/>
    <n v="33"/>
    <x v="0"/>
    <x v="32"/>
    <n v="20.07"/>
    <n v="34544"/>
    <n v="181"/>
  </r>
  <r>
    <s v="App"/>
    <x v="231"/>
    <n v="34"/>
    <x v="0"/>
    <x v="33"/>
    <n v="15.65"/>
    <n v="25831"/>
    <n v="116"/>
  </r>
  <r>
    <s v="App"/>
    <x v="232"/>
    <n v="34"/>
    <x v="0"/>
    <x v="33"/>
    <n v="28.36"/>
    <n v="47543"/>
    <n v="228"/>
  </r>
  <r>
    <s v="App"/>
    <x v="233"/>
    <n v="34"/>
    <x v="0"/>
    <x v="33"/>
    <n v="18.579999999999998"/>
    <n v="31980"/>
    <n v="133"/>
  </r>
  <r>
    <s v="App"/>
    <x v="234"/>
    <n v="34"/>
    <x v="0"/>
    <x v="33"/>
    <n v="21.34"/>
    <n v="38995"/>
    <n v="200"/>
  </r>
  <r>
    <s v="App"/>
    <x v="235"/>
    <n v="34"/>
    <x v="0"/>
    <x v="33"/>
    <n v="23"/>
    <n v="35953"/>
    <n v="182"/>
  </r>
  <r>
    <s v="App"/>
    <x v="236"/>
    <n v="34"/>
    <x v="0"/>
    <x v="33"/>
    <n v="25.92"/>
    <n v="35675"/>
    <n v="198"/>
  </r>
  <r>
    <s v="App"/>
    <x v="237"/>
    <n v="34"/>
    <x v="0"/>
    <x v="33"/>
    <n v="20.14"/>
    <n v="28522"/>
    <n v="162"/>
  </r>
  <r>
    <s v="App"/>
    <x v="238"/>
    <n v="35"/>
    <x v="0"/>
    <x v="34"/>
    <n v="18.21"/>
    <n v="25925"/>
    <n v="144"/>
  </r>
  <r>
    <s v="App"/>
    <x v="239"/>
    <n v="35"/>
    <x v="0"/>
    <x v="34"/>
    <n v="34.25"/>
    <n v="50925"/>
    <n v="209"/>
  </r>
  <r>
    <s v="App"/>
    <x v="240"/>
    <n v="35"/>
    <x v="0"/>
    <x v="34"/>
    <n v="21.68"/>
    <n v="35663"/>
    <n v="168"/>
  </r>
  <r>
    <s v="App"/>
    <x v="241"/>
    <n v="35"/>
    <x v="0"/>
    <x v="34"/>
    <n v="17.72"/>
    <n v="35283"/>
    <n v="142"/>
  </r>
  <r>
    <s v="App"/>
    <x v="242"/>
    <n v="35"/>
    <x v="0"/>
    <x v="34"/>
    <n v="17.59"/>
    <n v="34936"/>
    <n v="164"/>
  </r>
  <r>
    <s v="App"/>
    <x v="243"/>
    <n v="35"/>
    <x v="0"/>
    <x v="34"/>
    <n v="21.26"/>
    <n v="41581"/>
    <n v="164"/>
  </r>
  <r>
    <s v="App"/>
    <x v="244"/>
    <n v="35"/>
    <x v="0"/>
    <x v="34"/>
    <n v="13.8"/>
    <n v="26283"/>
    <n v="137"/>
  </r>
  <r>
    <s v="App"/>
    <x v="245"/>
    <n v="36"/>
    <x v="0"/>
    <x v="35"/>
    <n v="13.77"/>
    <n v="24276"/>
    <n v="126"/>
  </r>
  <r>
    <s v="App"/>
    <x v="246"/>
    <n v="36"/>
    <x v="0"/>
    <x v="35"/>
    <n v="22.42"/>
    <n v="46631"/>
    <n v="241"/>
  </r>
  <r>
    <s v="App"/>
    <x v="247"/>
    <n v="36"/>
    <x v="0"/>
    <x v="35"/>
    <n v="15.65"/>
    <n v="34895"/>
    <n v="167"/>
  </r>
  <r>
    <s v="App"/>
    <x v="248"/>
    <n v="36"/>
    <x v="0"/>
    <x v="35"/>
    <n v="16.43"/>
    <n v="34488"/>
    <n v="158"/>
  </r>
  <r>
    <s v="App"/>
    <x v="249"/>
    <n v="36"/>
    <x v="0"/>
    <x v="35"/>
    <n v="12.18"/>
    <n v="33740"/>
    <n v="146"/>
  </r>
  <r>
    <s v="App"/>
    <x v="250"/>
    <n v="36"/>
    <x v="0"/>
    <x v="35"/>
    <n v="15.95"/>
    <n v="39882"/>
    <n v="215"/>
  </r>
  <r>
    <s v="App"/>
    <x v="251"/>
    <n v="36"/>
    <x v="0"/>
    <x v="35"/>
    <n v="11.61"/>
    <n v="25648"/>
    <n v="151"/>
  </r>
  <r>
    <s v="App"/>
    <x v="252"/>
    <n v="37"/>
    <x v="0"/>
    <x v="36"/>
    <n v="13.39"/>
    <n v="25360"/>
    <n v="154"/>
  </r>
  <r>
    <s v="App"/>
    <x v="253"/>
    <n v="37"/>
    <x v="0"/>
    <x v="36"/>
    <n v="17.05"/>
    <n v="45188"/>
    <n v="243"/>
  </r>
  <r>
    <s v="App"/>
    <x v="254"/>
    <n v="37"/>
    <x v="0"/>
    <x v="36"/>
    <n v="12.93"/>
    <n v="34436"/>
    <n v="174"/>
  </r>
  <r>
    <s v="App"/>
    <x v="255"/>
    <n v="37"/>
    <x v="0"/>
    <x v="36"/>
    <n v="12.81"/>
    <n v="33103"/>
    <n v="145"/>
  </r>
  <r>
    <s v="App"/>
    <x v="256"/>
    <n v="37"/>
    <x v="0"/>
    <x v="36"/>
    <n v="15.03"/>
    <n v="33905"/>
    <n v="187"/>
  </r>
  <r>
    <s v="App"/>
    <x v="257"/>
    <n v="37"/>
    <x v="0"/>
    <x v="36"/>
    <n v="15.24"/>
    <n v="32547"/>
    <n v="166"/>
  </r>
  <r>
    <s v="App"/>
    <x v="258"/>
    <n v="37"/>
    <x v="0"/>
    <x v="36"/>
    <n v="13.1"/>
    <n v="27204"/>
    <n v="135"/>
  </r>
  <r>
    <s v="App"/>
    <x v="259"/>
    <n v="38"/>
    <x v="0"/>
    <x v="37"/>
    <n v="10.84"/>
    <n v="25821"/>
    <n v="132"/>
  </r>
  <r>
    <s v="App"/>
    <x v="260"/>
    <n v="38"/>
    <x v="0"/>
    <x v="37"/>
    <n v="20.260000000000002"/>
    <n v="51388"/>
    <n v="228"/>
  </r>
  <r>
    <s v="App"/>
    <x v="261"/>
    <n v="38"/>
    <x v="0"/>
    <x v="37"/>
    <n v="15.35"/>
    <n v="35671"/>
    <n v="168"/>
  </r>
  <r>
    <s v="App"/>
    <x v="262"/>
    <n v="38"/>
    <x v="0"/>
    <x v="37"/>
    <n v="14.45"/>
    <n v="35123"/>
    <n v="196"/>
  </r>
  <r>
    <s v="App"/>
    <x v="263"/>
    <n v="38"/>
    <x v="0"/>
    <x v="37"/>
    <n v="16.77"/>
    <n v="35944"/>
    <n v="184"/>
  </r>
  <r>
    <s v="App"/>
    <x v="264"/>
    <n v="38"/>
    <x v="0"/>
    <x v="37"/>
    <n v="18.86"/>
    <n v="34297"/>
    <n v="202"/>
  </r>
  <r>
    <s v="App"/>
    <x v="265"/>
    <n v="38"/>
    <x v="0"/>
    <x v="37"/>
    <n v="19.32"/>
    <n v="34749"/>
    <n v="164"/>
  </r>
  <r>
    <s v="App"/>
    <x v="266"/>
    <n v="39"/>
    <x v="0"/>
    <x v="38"/>
    <n v="10.88"/>
    <n v="24862"/>
    <n v="113"/>
  </r>
  <r>
    <s v="App"/>
    <x v="267"/>
    <n v="39"/>
    <x v="0"/>
    <x v="38"/>
    <n v="24.48"/>
    <n v="50261"/>
    <n v="272"/>
  </r>
  <r>
    <s v="App"/>
    <x v="268"/>
    <n v="39"/>
    <x v="0"/>
    <x v="38"/>
    <n v="18.89"/>
    <n v="37386"/>
    <n v="169"/>
  </r>
  <r>
    <s v="App"/>
    <x v="269"/>
    <n v="39"/>
    <x v="0"/>
    <x v="38"/>
    <n v="19.5"/>
    <n v="42921"/>
    <n v="197"/>
  </r>
  <r>
    <s v="App"/>
    <x v="270"/>
    <n v="39"/>
    <x v="0"/>
    <x v="38"/>
    <n v="17.37"/>
    <n v="38216"/>
    <n v="167"/>
  </r>
  <r>
    <s v="App"/>
    <x v="271"/>
    <n v="39"/>
    <x v="0"/>
    <x v="38"/>
    <n v="17.739999999999998"/>
    <n v="39087"/>
    <n v="178"/>
  </r>
  <r>
    <s v="App"/>
    <x v="272"/>
    <n v="39"/>
    <x v="0"/>
    <x v="38"/>
    <n v="15.81"/>
    <n v="35329"/>
    <n v="177"/>
  </r>
  <r>
    <s v="App"/>
    <x v="273"/>
    <n v="40"/>
    <x v="0"/>
    <x v="39"/>
    <n v="10.19"/>
    <n v="26096"/>
    <n v="135"/>
  </r>
  <r>
    <s v="App"/>
    <x v="274"/>
    <n v="40"/>
    <x v="0"/>
    <x v="39"/>
    <n v="16.37"/>
    <n v="42870"/>
    <n v="172"/>
  </r>
  <r>
    <s v="App"/>
    <x v="275"/>
    <n v="40"/>
    <x v="0"/>
    <x v="39"/>
    <n v="12.57"/>
    <n v="35140"/>
    <n v="158"/>
  </r>
  <r>
    <s v="App"/>
    <x v="276"/>
    <n v="40"/>
    <x v="0"/>
    <x v="39"/>
    <n v="11.43"/>
    <n v="36532"/>
    <n v="156"/>
  </r>
  <r>
    <s v="App"/>
    <x v="277"/>
    <n v="40"/>
    <x v="0"/>
    <x v="39"/>
    <n v="11.4"/>
    <n v="36189"/>
    <n v="141"/>
  </r>
  <r>
    <s v="App"/>
    <x v="278"/>
    <n v="40"/>
    <x v="0"/>
    <x v="39"/>
    <n v="10.85"/>
    <n v="35818"/>
    <n v="156"/>
  </r>
  <r>
    <s v="App"/>
    <x v="279"/>
    <n v="40"/>
    <x v="0"/>
    <x v="39"/>
    <n v="9.2200000000000006"/>
    <n v="28754"/>
    <n v="144"/>
  </r>
  <r>
    <s v="App"/>
    <x v="280"/>
    <n v="41"/>
    <x v="0"/>
    <x v="40"/>
    <n v="8.44"/>
    <n v="26377"/>
    <n v="127"/>
  </r>
  <r>
    <s v="App"/>
    <x v="281"/>
    <n v="41"/>
    <x v="0"/>
    <x v="40"/>
    <n v="15.97"/>
    <n v="44700"/>
    <n v="212"/>
  </r>
  <r>
    <s v="App"/>
    <x v="282"/>
    <n v="41"/>
    <x v="0"/>
    <x v="40"/>
    <n v="12.13"/>
    <n v="36609"/>
    <n v="185"/>
  </r>
  <r>
    <s v="App"/>
    <x v="283"/>
    <n v="41"/>
    <x v="0"/>
    <x v="40"/>
    <n v="11.79"/>
    <n v="37233"/>
    <n v="179"/>
  </r>
  <r>
    <s v="App"/>
    <x v="284"/>
    <n v="41"/>
    <x v="0"/>
    <x v="40"/>
    <n v="13"/>
    <n v="38198"/>
    <n v="197"/>
  </r>
  <r>
    <s v="App"/>
    <x v="285"/>
    <n v="41"/>
    <x v="0"/>
    <x v="40"/>
    <n v="18.850000000000001"/>
    <n v="51186"/>
    <n v="302"/>
  </r>
  <r>
    <s v="App"/>
    <x v="286"/>
    <n v="41"/>
    <x v="0"/>
    <x v="40"/>
    <n v="10.16"/>
    <n v="30407"/>
    <n v="179"/>
  </r>
  <r>
    <s v="App"/>
    <x v="287"/>
    <n v="42"/>
    <x v="0"/>
    <x v="41"/>
    <n v="8.8800000000000008"/>
    <n v="27889"/>
    <n v="126"/>
  </r>
  <r>
    <s v="App"/>
    <x v="288"/>
    <n v="42"/>
    <x v="0"/>
    <x v="41"/>
    <n v="17.55"/>
    <n v="52900"/>
    <n v="279"/>
  </r>
  <r>
    <s v="App"/>
    <x v="289"/>
    <n v="42"/>
    <x v="0"/>
    <x v="41"/>
    <n v="13.63"/>
    <n v="38706"/>
    <n v="211"/>
  </r>
  <r>
    <s v="App"/>
    <x v="290"/>
    <n v="42"/>
    <x v="0"/>
    <x v="41"/>
    <n v="15.04"/>
    <n v="37735"/>
    <n v="268"/>
  </r>
  <r>
    <s v="App"/>
    <x v="291"/>
    <n v="42"/>
    <x v="0"/>
    <x v="41"/>
    <n v="14.17"/>
    <n v="37146"/>
    <n v="238"/>
  </r>
  <r>
    <s v="App"/>
    <x v="292"/>
    <n v="42"/>
    <x v="0"/>
    <x v="41"/>
    <n v="13.11"/>
    <n v="36057"/>
    <n v="171"/>
  </r>
  <r>
    <s v="App"/>
    <x v="293"/>
    <n v="42"/>
    <x v="0"/>
    <x v="41"/>
    <n v="9.51"/>
    <n v="28005"/>
    <n v="186"/>
  </r>
  <r>
    <s v="App"/>
    <x v="294"/>
    <n v="43"/>
    <x v="0"/>
    <x v="42"/>
    <n v="9.07"/>
    <n v="23789"/>
    <n v="157"/>
  </r>
  <r>
    <s v="App"/>
    <x v="295"/>
    <n v="43"/>
    <x v="0"/>
    <x v="42"/>
    <n v="15.58"/>
    <n v="41340"/>
    <n v="254"/>
  </r>
  <r>
    <s v="App"/>
    <x v="296"/>
    <n v="43"/>
    <x v="0"/>
    <x v="42"/>
    <n v="11.93"/>
    <n v="28903"/>
    <n v="207"/>
  </r>
  <r>
    <s v="App"/>
    <x v="297"/>
    <n v="43"/>
    <x v="0"/>
    <x v="42"/>
    <n v="9.49"/>
    <n v="20497"/>
    <n v="131"/>
  </r>
  <r>
    <s v="App"/>
    <x v="298"/>
    <n v="43"/>
    <x v="0"/>
    <x v="42"/>
    <n v="8"/>
    <n v="19541"/>
    <n v="114"/>
  </r>
  <r>
    <s v="App"/>
    <x v="299"/>
    <n v="43"/>
    <x v="0"/>
    <x v="42"/>
    <n v="10.35"/>
    <n v="20649"/>
    <n v="121"/>
  </r>
  <r>
    <s v="App"/>
    <x v="300"/>
    <n v="43"/>
    <x v="0"/>
    <x v="42"/>
    <n v="9.3800000000000008"/>
    <n v="23369"/>
    <n v="137"/>
  </r>
  <r>
    <s v="App"/>
    <x v="301"/>
    <n v="44"/>
    <x v="0"/>
    <x v="43"/>
    <n v="8.51"/>
    <n v="17582"/>
    <n v="67"/>
  </r>
  <r>
    <s v="App"/>
    <x v="302"/>
    <n v="44"/>
    <x v="0"/>
    <x v="43"/>
    <n v="15.74"/>
    <n v="31668"/>
    <n v="180"/>
  </r>
  <r>
    <s v="App"/>
    <x v="303"/>
    <n v="44"/>
    <x v="0"/>
    <x v="43"/>
    <n v="10.82"/>
    <n v="24443"/>
    <n v="107"/>
  </r>
  <r>
    <s v="App"/>
    <x v="304"/>
    <n v="44"/>
    <x v="0"/>
    <x v="43"/>
    <n v="10.53"/>
    <n v="24581"/>
    <n v="120"/>
  </r>
  <r>
    <s v="App"/>
    <x v="305"/>
    <n v="44"/>
    <x v="0"/>
    <x v="43"/>
    <n v="9.43"/>
    <n v="26882"/>
    <n v="124"/>
  </r>
  <r>
    <s v="App"/>
    <x v="306"/>
    <n v="44"/>
    <x v="0"/>
    <x v="43"/>
    <n v="5.78"/>
    <n v="16510"/>
    <n v="75"/>
  </r>
  <r>
    <s v="App"/>
    <x v="307"/>
    <n v="44"/>
    <x v="0"/>
    <x v="43"/>
    <n v="6.49"/>
    <n v="18729"/>
    <n v="76"/>
  </r>
  <r>
    <s v="App"/>
    <x v="308"/>
    <n v="45"/>
    <x v="0"/>
    <x v="44"/>
    <n v="5.95"/>
    <n v="16839"/>
    <n v="78"/>
  </r>
  <r>
    <s v="App"/>
    <x v="309"/>
    <n v="45"/>
    <x v="0"/>
    <x v="44"/>
    <n v="7.58"/>
    <n v="22698"/>
    <n v="127"/>
  </r>
  <r>
    <s v="App"/>
    <x v="310"/>
    <n v="45"/>
    <x v="0"/>
    <x v="44"/>
    <n v="13.78"/>
    <n v="37926"/>
    <n v="187"/>
  </r>
  <r>
    <s v="App"/>
    <x v="311"/>
    <n v="45"/>
    <x v="0"/>
    <x v="44"/>
    <n v="9.64"/>
    <n v="27706"/>
    <n v="162"/>
  </r>
  <r>
    <s v="App"/>
    <x v="312"/>
    <n v="45"/>
    <x v="0"/>
    <x v="44"/>
    <n v="9.34"/>
    <n v="25790"/>
    <n v="138"/>
  </r>
  <r>
    <s v="App"/>
    <x v="313"/>
    <n v="45"/>
    <x v="0"/>
    <x v="44"/>
    <n v="6.76"/>
    <n v="19563"/>
    <n v="112"/>
  </r>
  <r>
    <s v="App"/>
    <x v="314"/>
    <n v="45"/>
    <x v="0"/>
    <x v="44"/>
    <n v="8.1300000000000008"/>
    <n v="23037"/>
    <n v="134"/>
  </r>
  <r>
    <s v="App"/>
    <x v="315"/>
    <n v="46"/>
    <x v="0"/>
    <x v="45"/>
    <n v="7.66"/>
    <n v="24324"/>
    <n v="140"/>
  </r>
  <r>
    <s v="App"/>
    <x v="316"/>
    <n v="46"/>
    <x v="0"/>
    <x v="45"/>
    <n v="14.18"/>
    <n v="42762"/>
    <n v="256"/>
  </r>
  <r>
    <s v="App"/>
    <x v="317"/>
    <n v="46"/>
    <x v="0"/>
    <x v="45"/>
    <n v="11.95"/>
    <n v="32915"/>
    <n v="225"/>
  </r>
  <r>
    <s v="App"/>
    <x v="318"/>
    <n v="46"/>
    <x v="0"/>
    <x v="45"/>
    <n v="13.25"/>
    <n v="37082"/>
    <n v="282"/>
  </r>
  <r>
    <s v="App"/>
    <x v="319"/>
    <n v="46"/>
    <x v="0"/>
    <x v="45"/>
    <n v="9.2200000000000006"/>
    <n v="22863"/>
    <n v="182"/>
  </r>
  <r>
    <s v="App"/>
    <x v="320"/>
    <n v="46"/>
    <x v="0"/>
    <x v="45"/>
    <n v="11.2"/>
    <n v="28593"/>
    <n v="225"/>
  </r>
  <r>
    <s v="App"/>
    <x v="321"/>
    <n v="46"/>
    <x v="0"/>
    <x v="45"/>
    <n v="9.18"/>
    <n v="25367"/>
    <n v="362"/>
  </r>
  <r>
    <s v="App"/>
    <x v="322"/>
    <n v="47"/>
    <x v="0"/>
    <x v="46"/>
    <n v="9.98"/>
    <n v="23210"/>
    <n v="173"/>
  </r>
  <r>
    <s v="App"/>
    <x v="323"/>
    <n v="47"/>
    <x v="0"/>
    <x v="46"/>
    <n v="15.78"/>
    <n v="36879"/>
    <n v="266"/>
  </r>
  <r>
    <s v="App"/>
    <x v="324"/>
    <n v="47"/>
    <x v="0"/>
    <x v="46"/>
    <n v="14.12"/>
    <n v="32369"/>
    <n v="244"/>
  </r>
  <r>
    <s v="App"/>
    <x v="325"/>
    <n v="47"/>
    <x v="0"/>
    <x v="46"/>
    <n v="13.63"/>
    <n v="29655"/>
    <n v="182"/>
  </r>
  <r>
    <s v="App"/>
    <x v="326"/>
    <n v="47"/>
    <x v="0"/>
    <x v="46"/>
    <n v="17.010000000000002"/>
    <n v="35883"/>
    <n v="233"/>
  </r>
  <r>
    <s v="App"/>
    <x v="327"/>
    <n v="47"/>
    <x v="0"/>
    <x v="46"/>
    <n v="15.77"/>
    <n v="28813"/>
    <n v="175"/>
  </r>
  <r>
    <s v="App"/>
    <x v="328"/>
    <n v="47"/>
    <x v="0"/>
    <x v="46"/>
    <n v="15.5"/>
    <n v="28858"/>
    <n v="187"/>
  </r>
  <r>
    <s v="App"/>
    <x v="329"/>
    <n v="48"/>
    <x v="0"/>
    <x v="47"/>
    <n v="12.4"/>
    <n v="23268"/>
    <n v="124"/>
  </r>
  <r>
    <s v="App"/>
    <x v="330"/>
    <n v="48"/>
    <x v="0"/>
    <x v="47"/>
    <n v="17.91"/>
    <n v="37354"/>
    <n v="193"/>
  </r>
  <r>
    <s v="App"/>
    <x v="331"/>
    <n v="48"/>
    <x v="0"/>
    <x v="47"/>
    <n v="10.67"/>
    <n v="22184"/>
    <n v="108"/>
  </r>
  <r>
    <s v="App"/>
    <x v="332"/>
    <n v="48"/>
    <x v="0"/>
    <x v="47"/>
    <n v="15.47"/>
    <n v="35297"/>
    <n v="157"/>
  </r>
  <r>
    <s v="App"/>
    <x v="333"/>
    <n v="48"/>
    <x v="0"/>
    <x v="47"/>
    <n v="13.49"/>
    <n v="38087"/>
    <n v="146"/>
  </r>
  <r>
    <s v="App"/>
    <x v="334"/>
    <n v="48"/>
    <x v="0"/>
    <x v="47"/>
    <n v="9"/>
    <n v="31933"/>
    <n v="142"/>
  </r>
  <r>
    <s v="App"/>
    <x v="335"/>
    <n v="48"/>
    <x v="0"/>
    <x v="47"/>
    <n v="6.89"/>
    <n v="25791"/>
    <n v="131"/>
  </r>
  <r>
    <s v="App"/>
    <x v="336"/>
    <n v="49"/>
    <x v="0"/>
    <x v="48"/>
    <n v="6.72"/>
    <n v="26203"/>
    <n v="116"/>
  </r>
  <r>
    <s v="App"/>
    <x v="337"/>
    <n v="49"/>
    <x v="0"/>
    <x v="48"/>
    <n v="11.95"/>
    <n v="40351"/>
    <n v="186"/>
  </r>
  <r>
    <s v="App"/>
    <x v="338"/>
    <n v="49"/>
    <x v="0"/>
    <x v="48"/>
    <n v="10.8"/>
    <n v="34873"/>
    <n v="203"/>
  </r>
  <r>
    <s v="App"/>
    <x v="339"/>
    <n v="49"/>
    <x v="0"/>
    <x v="48"/>
    <n v="11.97"/>
    <n v="36207"/>
    <n v="203"/>
  </r>
  <r>
    <s v="App"/>
    <x v="340"/>
    <n v="49"/>
    <x v="0"/>
    <x v="48"/>
    <n v="12.6"/>
    <n v="35765"/>
    <n v="192"/>
  </r>
  <r>
    <s v="App"/>
    <x v="341"/>
    <n v="49"/>
    <x v="0"/>
    <x v="48"/>
    <n v="8.4600000000000009"/>
    <n v="21087"/>
    <n v="130"/>
  </r>
  <r>
    <s v="App"/>
    <x v="342"/>
    <n v="49"/>
    <x v="0"/>
    <x v="48"/>
    <n v="13.39"/>
    <n v="29143"/>
    <n v="173"/>
  </r>
  <r>
    <s v="App"/>
    <x v="343"/>
    <n v="50"/>
    <x v="0"/>
    <x v="49"/>
    <n v="12.78"/>
    <n v="27539"/>
    <n v="149"/>
  </r>
  <r>
    <s v="App"/>
    <x v="344"/>
    <n v="50"/>
    <x v="0"/>
    <x v="49"/>
    <n v="26.34"/>
    <n v="54401"/>
    <n v="318"/>
  </r>
  <r>
    <s v="App"/>
    <x v="345"/>
    <n v="50"/>
    <x v="0"/>
    <x v="49"/>
    <n v="15.87"/>
    <n v="35801"/>
    <n v="175"/>
  </r>
  <r>
    <s v="App"/>
    <x v="346"/>
    <n v="50"/>
    <x v="0"/>
    <x v="49"/>
    <n v="16.559999999999999"/>
    <n v="35273"/>
    <n v="172"/>
  </r>
  <r>
    <s v="App"/>
    <x v="347"/>
    <n v="50"/>
    <x v="0"/>
    <x v="49"/>
    <n v="25.81"/>
    <n v="43929"/>
    <n v="174"/>
  </r>
  <r>
    <s v="App"/>
    <x v="348"/>
    <n v="50"/>
    <x v="0"/>
    <x v="49"/>
    <n v="24.87"/>
    <n v="42356"/>
    <n v="225"/>
  </r>
  <r>
    <s v="App"/>
    <x v="349"/>
    <n v="50"/>
    <x v="0"/>
    <x v="49"/>
    <n v="30.32"/>
    <n v="47689"/>
    <n v="178"/>
  </r>
  <r>
    <s v="App"/>
    <x v="350"/>
    <n v="51"/>
    <x v="0"/>
    <x v="50"/>
    <n v="27.33"/>
    <n v="35221"/>
    <n v="142"/>
  </r>
  <r>
    <s v="App"/>
    <x v="351"/>
    <n v="51"/>
    <x v="0"/>
    <x v="50"/>
    <n v="39.909999999999997"/>
    <n v="54935"/>
    <n v="194"/>
  </r>
  <r>
    <s v="App"/>
    <x v="352"/>
    <n v="51"/>
    <x v="0"/>
    <x v="50"/>
    <n v="28.05"/>
    <n v="36057"/>
    <n v="143"/>
  </r>
  <r>
    <s v="App"/>
    <x v="353"/>
    <n v="51"/>
    <x v="0"/>
    <x v="50"/>
    <n v="21.12"/>
    <n v="29572"/>
    <n v="113"/>
  </r>
  <r>
    <s v="App"/>
    <x v="354"/>
    <n v="51"/>
    <x v="0"/>
    <x v="50"/>
    <n v="32.26"/>
    <n v="47747"/>
    <n v="168"/>
  </r>
  <r>
    <s v="App"/>
    <x v="355"/>
    <n v="51"/>
    <x v="0"/>
    <x v="50"/>
    <n v="13.57"/>
    <n v="41177"/>
    <n v="117"/>
  </r>
  <r>
    <s v="App"/>
    <x v="356"/>
    <n v="51"/>
    <x v="0"/>
    <x v="50"/>
    <n v="9.65"/>
    <n v="29608"/>
    <n v="108"/>
  </r>
  <r>
    <s v="App"/>
    <x v="357"/>
    <n v="52"/>
    <x v="0"/>
    <x v="51"/>
    <n v="7.72"/>
    <n v="20388"/>
    <n v="81"/>
  </r>
  <r>
    <s v="App"/>
    <x v="358"/>
    <n v="52"/>
    <x v="0"/>
    <x v="51"/>
    <n v="8.6300000000000008"/>
    <n v="20602"/>
    <n v="90"/>
  </r>
  <r>
    <s v="App"/>
    <x v="359"/>
    <n v="52"/>
    <x v="0"/>
    <x v="51"/>
    <n v="21.37"/>
    <n v="50152"/>
    <n v="194"/>
  </r>
  <r>
    <s v="App"/>
    <x v="360"/>
    <n v="52"/>
    <x v="0"/>
    <x v="51"/>
    <n v="16.71"/>
    <n v="38122"/>
    <n v="171"/>
  </r>
  <r>
    <s v="App"/>
    <x v="361"/>
    <n v="52"/>
    <x v="0"/>
    <x v="51"/>
    <n v="18.88"/>
    <n v="42129"/>
    <n v="188"/>
  </r>
  <r>
    <s v="App"/>
    <x v="362"/>
    <n v="52"/>
    <x v="0"/>
    <x v="51"/>
    <n v="15.7"/>
    <n v="42057"/>
    <n v="201"/>
  </r>
  <r>
    <s v="App"/>
    <x v="363"/>
    <n v="52"/>
    <x v="0"/>
    <x v="51"/>
    <n v="14.15"/>
    <n v="35070"/>
    <n v="180"/>
  </r>
  <r>
    <s v="App"/>
    <x v="364"/>
    <n v="53"/>
    <x v="0"/>
    <x v="52"/>
    <n v="7.2"/>
    <n v="20963"/>
    <n v="83"/>
  </r>
  <r>
    <s v="App"/>
    <x v="365"/>
    <n v="1"/>
    <x v="1"/>
    <x v="53"/>
    <n v="4.53"/>
    <n v="18452"/>
    <n v="109"/>
  </r>
  <r>
    <s v="App"/>
    <x v="366"/>
    <n v="1"/>
    <x v="1"/>
    <x v="53"/>
    <n v="9.8800000000000008"/>
    <n v="37187"/>
    <n v="200"/>
  </r>
  <r>
    <s v="App"/>
    <x v="367"/>
    <n v="1"/>
    <x v="1"/>
    <x v="53"/>
    <n v="9.58"/>
    <n v="34613"/>
    <n v="165"/>
  </r>
  <r>
    <s v="App"/>
    <x v="368"/>
    <n v="1"/>
    <x v="1"/>
    <x v="53"/>
    <n v="11.88"/>
    <n v="45004"/>
    <n v="278"/>
  </r>
  <r>
    <s v="App"/>
    <x v="369"/>
    <n v="1"/>
    <x v="1"/>
    <x v="53"/>
    <n v="12.35"/>
    <n v="53380"/>
    <n v="327"/>
  </r>
  <r>
    <s v="App"/>
    <x v="370"/>
    <n v="1"/>
    <x v="1"/>
    <x v="53"/>
    <n v="6.81"/>
    <n v="31015"/>
    <n v="143"/>
  </r>
  <r>
    <s v="App"/>
    <x v="371"/>
    <n v="2"/>
    <x v="1"/>
    <x v="54"/>
    <n v="5.78"/>
    <n v="26628"/>
    <n v="139"/>
  </r>
  <r>
    <s v="App"/>
    <x v="372"/>
    <n v="2"/>
    <x v="1"/>
    <x v="54"/>
    <n v="13.7"/>
    <n v="48527"/>
    <n v="355"/>
  </r>
  <r>
    <s v="App"/>
    <x v="373"/>
    <n v="2"/>
    <x v="1"/>
    <x v="54"/>
    <n v="6.28"/>
    <n v="26578"/>
    <n v="165"/>
  </r>
  <r>
    <s v="App"/>
    <x v="374"/>
    <n v="2"/>
    <x v="1"/>
    <x v="54"/>
    <n v="13.16"/>
    <n v="42589"/>
    <n v="205"/>
  </r>
  <r>
    <s v="App"/>
    <x v="375"/>
    <n v="2"/>
    <x v="1"/>
    <x v="54"/>
    <n v="11.2"/>
    <n v="37325"/>
    <n v="190"/>
  </r>
  <r>
    <s v="App"/>
    <x v="376"/>
    <n v="2"/>
    <x v="1"/>
    <x v="54"/>
    <n v="13.57"/>
    <n v="37698"/>
    <n v="145"/>
  </r>
  <r>
    <s v="App"/>
    <x v="377"/>
    <n v="2"/>
    <x v="1"/>
    <x v="54"/>
    <n v="17.329999999999998"/>
    <n v="38753"/>
    <n v="194"/>
  </r>
  <r>
    <s v="App"/>
    <x v="378"/>
    <n v="3"/>
    <x v="1"/>
    <x v="55"/>
    <n v="12.06"/>
    <n v="27833"/>
    <n v="129"/>
  </r>
  <r>
    <s v="App"/>
    <x v="379"/>
    <n v="3"/>
    <x v="1"/>
    <x v="55"/>
    <n v="19.86"/>
    <n v="50843"/>
    <n v="196"/>
  </r>
  <r>
    <s v="App"/>
    <x v="380"/>
    <n v="3"/>
    <x v="1"/>
    <x v="55"/>
    <n v="14.07"/>
    <n v="39790"/>
    <n v="144"/>
  </r>
  <r>
    <s v="App"/>
    <x v="381"/>
    <n v="3"/>
    <x v="1"/>
    <x v="55"/>
    <n v="14.36"/>
    <n v="38875"/>
    <n v="194"/>
  </r>
  <r>
    <s v="App"/>
    <x v="382"/>
    <n v="3"/>
    <x v="1"/>
    <x v="55"/>
    <n v="17.059999999999999"/>
    <n v="37674"/>
    <n v="240"/>
  </r>
  <r>
    <s v="App"/>
    <x v="383"/>
    <n v="3"/>
    <x v="1"/>
    <x v="55"/>
    <n v="16.510000000000002"/>
    <n v="42367"/>
    <n v="185"/>
  </r>
  <r>
    <s v="App"/>
    <x v="384"/>
    <n v="3"/>
    <x v="1"/>
    <x v="55"/>
    <n v="14.18"/>
    <n v="30903"/>
    <n v="198"/>
  </r>
  <r>
    <s v="App"/>
    <x v="385"/>
    <n v="4"/>
    <x v="1"/>
    <x v="56"/>
    <n v="11.6"/>
    <n v="27197"/>
    <n v="178"/>
  </r>
  <r>
    <s v="App"/>
    <x v="386"/>
    <n v="4"/>
    <x v="1"/>
    <x v="56"/>
    <n v="21.66"/>
    <n v="50356"/>
    <n v="226"/>
  </r>
  <r>
    <s v="App"/>
    <x v="387"/>
    <n v="4"/>
    <x v="1"/>
    <x v="56"/>
    <n v="14.08"/>
    <n v="35742"/>
    <n v="135"/>
  </r>
  <r>
    <s v="App"/>
    <x v="388"/>
    <n v="4"/>
    <x v="1"/>
    <x v="56"/>
    <n v="10.49"/>
    <n v="36892"/>
    <n v="134"/>
  </r>
  <r>
    <s v="App"/>
    <x v="389"/>
    <n v="4"/>
    <x v="1"/>
    <x v="56"/>
    <n v="14.14"/>
    <n v="46100"/>
    <n v="211"/>
  </r>
  <r>
    <s v="App"/>
    <x v="390"/>
    <n v="4"/>
    <x v="1"/>
    <x v="56"/>
    <n v="13.57"/>
    <n v="37913"/>
    <n v="186"/>
  </r>
  <r>
    <s v="App"/>
    <x v="391"/>
    <n v="4"/>
    <x v="1"/>
    <x v="56"/>
    <n v="12.62"/>
    <n v="31552"/>
    <n v="142"/>
  </r>
  <r>
    <s v="App"/>
    <x v="392"/>
    <n v="5"/>
    <x v="1"/>
    <x v="57"/>
    <n v="11.49"/>
    <n v="28581"/>
    <n v="140"/>
  </r>
  <r>
    <s v="App"/>
    <x v="393"/>
    <n v="5"/>
    <x v="1"/>
    <x v="57"/>
    <n v="22.09"/>
    <n v="53084"/>
    <n v="232"/>
  </r>
  <r>
    <s v="App"/>
    <x v="394"/>
    <n v="5"/>
    <x v="1"/>
    <x v="57"/>
    <n v="18.079999999999998"/>
    <n v="42038"/>
    <n v="207"/>
  </r>
  <r>
    <s v="App"/>
    <x v="395"/>
    <n v="5"/>
    <x v="1"/>
    <x v="57"/>
    <n v="19.559999999999999"/>
    <n v="47120"/>
    <n v="187"/>
  </r>
  <r>
    <s v="App"/>
    <x v="396"/>
    <n v="5"/>
    <x v="1"/>
    <x v="57"/>
    <n v="9.1"/>
    <n v="35826"/>
    <n v="157"/>
  </r>
  <r>
    <s v="App"/>
    <x v="397"/>
    <n v="5"/>
    <x v="1"/>
    <x v="57"/>
    <n v="8.34"/>
    <n v="33579"/>
    <n v="91"/>
  </r>
  <r>
    <s v="App"/>
    <x v="398"/>
    <n v="5"/>
    <x v="1"/>
    <x v="57"/>
    <n v="10.07"/>
    <n v="30927"/>
    <n v="149"/>
  </r>
  <r>
    <s v="App"/>
    <x v="399"/>
    <n v="6"/>
    <x v="1"/>
    <x v="58"/>
    <n v="8.1300000000000008"/>
    <n v="26891"/>
    <n v="141"/>
  </r>
  <r>
    <s v="App"/>
    <x v="400"/>
    <n v="6"/>
    <x v="1"/>
    <x v="58"/>
    <n v="18.71"/>
    <n v="52376"/>
    <n v="290"/>
  </r>
  <r>
    <s v="App"/>
    <x v="401"/>
    <n v="6"/>
    <x v="1"/>
    <x v="58"/>
    <n v="15.92"/>
    <n v="39302"/>
    <n v="133"/>
  </r>
  <r>
    <s v="App"/>
    <x v="402"/>
    <n v="6"/>
    <x v="1"/>
    <x v="58"/>
    <n v="15.71"/>
    <n v="40082"/>
    <n v="132"/>
  </r>
  <r>
    <s v="App"/>
    <x v="403"/>
    <n v="6"/>
    <x v="1"/>
    <x v="58"/>
    <n v="14.25"/>
    <n v="38215"/>
    <n v="168"/>
  </r>
  <r>
    <s v="App"/>
    <x v="404"/>
    <n v="6"/>
    <x v="1"/>
    <x v="58"/>
    <n v="14.5"/>
    <n v="44026"/>
    <n v="200"/>
  </r>
  <r>
    <s v="App"/>
    <x v="405"/>
    <n v="6"/>
    <x v="1"/>
    <x v="58"/>
    <n v="8.5399999999999991"/>
    <n v="25006"/>
    <n v="112"/>
  </r>
  <r>
    <s v="App"/>
    <x v="406"/>
    <n v="7"/>
    <x v="1"/>
    <x v="59"/>
    <n v="7.61"/>
    <n v="19879"/>
    <n v="104"/>
  </r>
  <r>
    <s v="App"/>
    <x v="407"/>
    <n v="7"/>
    <x v="1"/>
    <x v="59"/>
    <n v="9.52"/>
    <n v="22351"/>
    <n v="104"/>
  </r>
  <r>
    <s v="App"/>
    <x v="408"/>
    <n v="7"/>
    <x v="1"/>
    <x v="59"/>
    <n v="9.5"/>
    <n v="21993"/>
    <n v="87"/>
  </r>
  <r>
    <s v="App"/>
    <x v="409"/>
    <n v="7"/>
    <x v="1"/>
    <x v="59"/>
    <n v="17.22"/>
    <n v="43947"/>
    <n v="163"/>
  </r>
  <r>
    <s v="App"/>
    <x v="410"/>
    <n v="7"/>
    <x v="1"/>
    <x v="59"/>
    <n v="14.63"/>
    <n v="41387"/>
    <n v="138"/>
  </r>
  <r>
    <s v="App"/>
    <x v="411"/>
    <n v="7"/>
    <x v="1"/>
    <x v="59"/>
    <n v="15.67"/>
    <n v="43035"/>
    <n v="155"/>
  </r>
  <r>
    <s v="App"/>
    <x v="412"/>
    <n v="7"/>
    <x v="1"/>
    <x v="59"/>
    <n v="10.92"/>
    <n v="30687"/>
    <n v="126"/>
  </r>
  <r>
    <s v="App"/>
    <x v="413"/>
    <n v="8"/>
    <x v="1"/>
    <x v="60"/>
    <n v="10.44"/>
    <n v="29371"/>
    <n v="178"/>
  </r>
  <r>
    <s v="App"/>
    <x v="414"/>
    <n v="8"/>
    <x v="1"/>
    <x v="60"/>
    <n v="18.52"/>
    <n v="53402"/>
    <n v="275"/>
  </r>
  <r>
    <s v="App"/>
    <x v="415"/>
    <n v="8"/>
    <x v="1"/>
    <x v="60"/>
    <n v="12.83"/>
    <n v="39257"/>
    <n v="177"/>
  </r>
  <r>
    <s v="App"/>
    <x v="416"/>
    <n v="8"/>
    <x v="1"/>
    <x v="60"/>
    <n v="11.91"/>
    <n v="37430"/>
    <n v="189"/>
  </r>
  <r>
    <s v="App"/>
    <x v="417"/>
    <n v="8"/>
    <x v="1"/>
    <x v="60"/>
    <n v="15.58"/>
    <n v="44316"/>
    <n v="200"/>
  </r>
  <r>
    <s v="App"/>
    <x v="418"/>
    <n v="8"/>
    <x v="1"/>
    <x v="60"/>
    <n v="14.14"/>
    <n v="38392"/>
    <n v="183"/>
  </r>
  <r>
    <s v="App"/>
    <x v="419"/>
    <n v="8"/>
    <x v="1"/>
    <x v="60"/>
    <n v="13.46"/>
    <n v="33156"/>
    <n v="111"/>
  </r>
  <r>
    <s v="App"/>
    <x v="420"/>
    <n v="9"/>
    <x v="1"/>
    <x v="61"/>
    <n v="11.14"/>
    <n v="29649"/>
    <n v="132"/>
  </r>
  <r>
    <s v="App"/>
    <x v="421"/>
    <n v="9"/>
    <x v="1"/>
    <x v="61"/>
    <n v="22.69"/>
    <n v="54363"/>
    <n v="240"/>
  </r>
  <r>
    <s v="App"/>
    <x v="422"/>
    <n v="9"/>
    <x v="1"/>
    <x v="61"/>
    <n v="11.69"/>
    <n v="41142"/>
    <n v="201"/>
  </r>
  <r>
    <s v="App"/>
    <x v="423"/>
    <n v="9"/>
    <x v="1"/>
    <x v="61"/>
    <n v="11.57"/>
    <n v="40932"/>
    <n v="176"/>
  </r>
  <r>
    <s v="App"/>
    <x v="424"/>
    <n v="9"/>
    <x v="1"/>
    <x v="61"/>
    <n v="13.06"/>
    <n v="48283"/>
    <n v="239"/>
  </r>
  <r>
    <s v="App"/>
    <x v="425"/>
    <n v="9"/>
    <x v="1"/>
    <x v="61"/>
    <n v="8.19"/>
    <n v="37881"/>
    <n v="173"/>
  </r>
  <r>
    <s v="App"/>
    <x v="426"/>
    <n v="9"/>
    <x v="1"/>
    <x v="61"/>
    <n v="8.27"/>
    <n v="33346"/>
    <n v="153"/>
  </r>
  <r>
    <s v="App"/>
    <x v="427"/>
    <n v="10"/>
    <x v="1"/>
    <x v="62"/>
    <n v="8.17"/>
    <n v="29623"/>
    <n v="143"/>
  </r>
  <r>
    <s v="App"/>
    <x v="428"/>
    <n v="10"/>
    <x v="1"/>
    <x v="62"/>
    <n v="15.1"/>
    <n v="48960"/>
    <n v="234"/>
  </r>
  <r>
    <s v="App"/>
    <x v="429"/>
    <n v="10"/>
    <x v="1"/>
    <x v="62"/>
    <n v="13.9"/>
    <n v="40123"/>
    <n v="202"/>
  </r>
  <r>
    <s v="App"/>
    <x v="430"/>
    <n v="10"/>
    <x v="1"/>
    <x v="62"/>
    <n v="11.91"/>
    <n v="38104"/>
    <n v="171"/>
  </r>
  <r>
    <s v="App"/>
    <x v="431"/>
    <n v="10"/>
    <x v="1"/>
    <x v="62"/>
    <n v="15.23"/>
    <n v="47998"/>
    <n v="270"/>
  </r>
  <r>
    <s v="App"/>
    <x v="432"/>
    <n v="10"/>
    <x v="1"/>
    <x v="62"/>
    <n v="14.23"/>
    <n v="47706"/>
    <n v="243"/>
  </r>
  <r>
    <s v="App"/>
    <x v="433"/>
    <n v="10"/>
    <x v="1"/>
    <x v="62"/>
    <n v="10.92"/>
    <n v="34641"/>
    <n v="256"/>
  </r>
  <r>
    <s v="App"/>
    <x v="434"/>
    <n v="11"/>
    <x v="1"/>
    <x v="63"/>
    <n v="9.5399999999999991"/>
    <n v="33048"/>
    <n v="163"/>
  </r>
  <r>
    <s v="App"/>
    <x v="435"/>
    <n v="11"/>
    <x v="1"/>
    <x v="63"/>
    <n v="20.58"/>
    <n v="59779"/>
    <n v="322"/>
  </r>
  <r>
    <s v="App"/>
    <x v="436"/>
    <n v="11"/>
    <x v="1"/>
    <x v="63"/>
    <n v="15.76"/>
    <n v="45226"/>
    <n v="232"/>
  </r>
  <r>
    <s v="App"/>
    <x v="437"/>
    <n v="11"/>
    <x v="1"/>
    <x v="63"/>
    <n v="14.99"/>
    <n v="55643"/>
    <n v="308"/>
  </r>
  <r>
    <s v="App"/>
    <x v="438"/>
    <n v="11"/>
    <x v="1"/>
    <x v="63"/>
    <n v="16.96"/>
    <n v="64741"/>
    <n v="378"/>
  </r>
  <r>
    <s v="App"/>
    <x v="439"/>
    <n v="11"/>
    <x v="1"/>
    <x v="63"/>
    <n v="16.73"/>
    <n v="59955"/>
    <n v="318"/>
  </r>
  <r>
    <s v="App"/>
    <x v="440"/>
    <n v="11"/>
    <x v="1"/>
    <x v="63"/>
    <n v="10.52"/>
    <n v="34850"/>
    <n v="191"/>
  </r>
  <r>
    <s v="App"/>
    <x v="441"/>
    <n v="12"/>
    <x v="1"/>
    <x v="64"/>
    <n v="9.65"/>
    <n v="31442"/>
    <n v="196"/>
  </r>
  <r>
    <s v="App"/>
    <x v="442"/>
    <n v="12"/>
    <x v="1"/>
    <x v="64"/>
    <n v="18.690000000000001"/>
    <n v="57260"/>
    <n v="333"/>
  </r>
  <r>
    <s v="App"/>
    <x v="443"/>
    <n v="12"/>
    <x v="1"/>
    <x v="64"/>
    <n v="12.48"/>
    <n v="38966"/>
    <n v="226"/>
  </r>
  <r>
    <s v="App"/>
    <x v="444"/>
    <n v="12"/>
    <x v="1"/>
    <x v="64"/>
    <n v="20.13"/>
    <n v="52017"/>
    <n v="248"/>
  </r>
  <r>
    <s v="App"/>
    <x v="445"/>
    <n v="12"/>
    <x v="1"/>
    <x v="64"/>
    <n v="18.100000000000001"/>
    <n v="41789"/>
    <n v="214"/>
  </r>
  <r>
    <s v="App"/>
    <x v="446"/>
    <n v="12"/>
    <x v="1"/>
    <x v="64"/>
    <n v="16.36"/>
    <n v="47976"/>
    <n v="299"/>
  </r>
  <r>
    <s v="App"/>
    <x v="447"/>
    <n v="12"/>
    <x v="1"/>
    <x v="64"/>
    <n v="12.12"/>
    <n v="33333"/>
    <n v="194"/>
  </r>
  <r>
    <s v="App"/>
    <x v="448"/>
    <n v="13"/>
    <x v="1"/>
    <x v="65"/>
    <n v="10.98"/>
    <n v="31480"/>
    <n v="186"/>
  </r>
  <r>
    <s v="App"/>
    <x v="449"/>
    <n v="13"/>
    <x v="1"/>
    <x v="65"/>
    <n v="21.67"/>
    <n v="60457"/>
    <n v="318"/>
  </r>
  <r>
    <s v="App"/>
    <x v="450"/>
    <n v="13"/>
    <x v="1"/>
    <x v="65"/>
    <n v="19.28"/>
    <n v="45963"/>
    <n v="283"/>
  </r>
  <r>
    <s v="App"/>
    <x v="451"/>
    <n v="13"/>
    <x v="1"/>
    <x v="65"/>
    <n v="17.690000000000001"/>
    <n v="42289"/>
    <n v="204"/>
  </r>
  <r>
    <s v="App"/>
    <x v="452"/>
    <n v="13"/>
    <x v="1"/>
    <x v="65"/>
    <n v="13.02"/>
    <n v="32645"/>
    <n v="195"/>
  </r>
  <r>
    <s v="App"/>
    <x v="453"/>
    <n v="13"/>
    <x v="1"/>
    <x v="65"/>
    <n v="6.41"/>
    <n v="19044"/>
    <n v="136"/>
  </r>
  <r>
    <s v="App"/>
    <x v="454"/>
    <n v="13"/>
    <x v="1"/>
    <x v="65"/>
    <n v="11.59"/>
    <n v="26655"/>
    <n v="167"/>
  </r>
  <r>
    <s v="App"/>
    <x v="455"/>
    <n v="14"/>
    <x v="1"/>
    <x v="66"/>
    <n v="15.39"/>
    <n v="32103"/>
    <n v="186"/>
  </r>
  <r>
    <s v="App"/>
    <x v="456"/>
    <n v="14"/>
    <x v="1"/>
    <x v="66"/>
    <n v="21.82"/>
    <n v="63090"/>
    <n v="328"/>
  </r>
  <r>
    <s v="App"/>
    <x v="457"/>
    <n v="14"/>
    <x v="1"/>
    <x v="66"/>
    <n v="19.399999999999999"/>
    <n v="44125"/>
    <n v="225"/>
  </r>
  <r>
    <s v="App"/>
    <x v="458"/>
    <n v="14"/>
    <x v="1"/>
    <x v="66"/>
    <n v="15.76"/>
    <n v="42496"/>
    <n v="245"/>
  </r>
  <r>
    <s v="App"/>
    <x v="459"/>
    <n v="14"/>
    <x v="1"/>
    <x v="66"/>
    <n v="20.73"/>
    <n v="53274"/>
    <n v="289"/>
  </r>
  <r>
    <s v="App"/>
    <x v="460"/>
    <n v="14"/>
    <x v="1"/>
    <x v="66"/>
    <n v="16.309999999999999"/>
    <n v="43893"/>
    <n v="251"/>
  </r>
  <r>
    <s v="App"/>
    <x v="461"/>
    <n v="14"/>
    <x v="1"/>
    <x v="66"/>
    <n v="7.99"/>
    <n v="31928"/>
    <n v="175"/>
  </r>
  <r>
    <s v="App"/>
    <x v="462"/>
    <n v="15"/>
    <x v="1"/>
    <x v="67"/>
    <n v="8.2899999999999991"/>
    <n v="31591"/>
    <n v="181"/>
  </r>
  <r>
    <s v="App"/>
    <x v="463"/>
    <n v="15"/>
    <x v="1"/>
    <x v="67"/>
    <n v="19.88"/>
    <n v="62875"/>
    <n v="338"/>
  </r>
  <r>
    <s v="App"/>
    <x v="464"/>
    <n v="15"/>
    <x v="1"/>
    <x v="67"/>
    <n v="13.86"/>
    <n v="44839"/>
    <n v="328"/>
  </r>
  <r>
    <s v="App"/>
    <x v="465"/>
    <n v="15"/>
    <x v="1"/>
    <x v="67"/>
    <n v="15.55"/>
    <n v="44263"/>
    <n v="235"/>
  </r>
  <r>
    <s v="App"/>
    <x v="466"/>
    <n v="15"/>
    <x v="1"/>
    <x v="67"/>
    <n v="16.34"/>
    <n v="45388"/>
    <n v="252"/>
  </r>
  <r>
    <s v="App"/>
    <x v="467"/>
    <n v="15"/>
    <x v="1"/>
    <x v="67"/>
    <n v="17.670000000000002"/>
    <n v="44404"/>
    <n v="271"/>
  </r>
  <r>
    <s v="App"/>
    <x v="468"/>
    <n v="15"/>
    <x v="1"/>
    <x v="67"/>
    <n v="13.04"/>
    <n v="33964"/>
    <n v="200"/>
  </r>
  <r>
    <s v="App"/>
    <x v="469"/>
    <n v="16"/>
    <x v="1"/>
    <x v="68"/>
    <n v="12.3"/>
    <n v="31914"/>
    <n v="181"/>
  </r>
  <r>
    <s v="App"/>
    <x v="470"/>
    <n v="16"/>
    <x v="1"/>
    <x v="68"/>
    <n v="22.72"/>
    <n v="61429"/>
    <n v="324"/>
  </r>
  <r>
    <s v="App"/>
    <x v="471"/>
    <n v="16"/>
    <x v="1"/>
    <x v="68"/>
    <n v="17.04"/>
    <n v="44401"/>
    <n v="239"/>
  </r>
  <r>
    <s v="App"/>
    <x v="472"/>
    <n v="16"/>
    <x v="1"/>
    <x v="68"/>
    <n v="13.31"/>
    <n v="38561"/>
    <n v="177"/>
  </r>
  <r>
    <s v="App"/>
    <x v="473"/>
    <n v="16"/>
    <x v="1"/>
    <x v="68"/>
    <n v="17.22"/>
    <n v="40963"/>
    <n v="237"/>
  </r>
  <r>
    <s v="App"/>
    <x v="474"/>
    <n v="16"/>
    <x v="1"/>
    <x v="68"/>
    <n v="23.44"/>
    <n v="50133"/>
    <n v="240"/>
  </r>
  <r>
    <s v="App"/>
    <x v="475"/>
    <n v="16"/>
    <x v="1"/>
    <x v="68"/>
    <n v="17.22"/>
    <n v="33560"/>
    <n v="204"/>
  </r>
  <r>
    <s v="App"/>
    <x v="476"/>
    <n v="17"/>
    <x v="1"/>
    <x v="69"/>
    <n v="11.64"/>
    <n v="29238"/>
    <n v="169"/>
  </r>
  <r>
    <s v="App"/>
    <x v="477"/>
    <n v="17"/>
    <x v="1"/>
    <x v="69"/>
    <n v="25.81"/>
    <n v="57161"/>
    <n v="291"/>
  </r>
  <r>
    <s v="App"/>
    <x v="478"/>
    <n v="17"/>
    <x v="1"/>
    <x v="69"/>
    <n v="21.25"/>
    <n v="41751"/>
    <n v="211"/>
  </r>
  <r>
    <s v="App"/>
    <x v="479"/>
    <n v="17"/>
    <x v="1"/>
    <x v="69"/>
    <n v="22.76"/>
    <n v="42801"/>
    <n v="188"/>
  </r>
  <r>
    <s v="App"/>
    <x v="480"/>
    <n v="17"/>
    <x v="1"/>
    <x v="69"/>
    <n v="21.76"/>
    <n v="41392"/>
    <n v="196"/>
  </r>
  <r>
    <s v="App"/>
    <x v="481"/>
    <n v="17"/>
    <x v="1"/>
    <x v="69"/>
    <n v="23.21"/>
    <n v="42067"/>
    <n v="222"/>
  </r>
  <r>
    <s v="App"/>
    <x v="482"/>
    <n v="17"/>
    <x v="1"/>
    <x v="69"/>
    <n v="15.58"/>
    <n v="33267"/>
    <n v="180"/>
  </r>
  <r>
    <s v="App"/>
    <x v="483"/>
    <n v="18"/>
    <x v="1"/>
    <x v="70"/>
    <n v="12.96"/>
    <n v="30309"/>
    <n v="201"/>
  </r>
  <r>
    <s v="App"/>
    <x v="484"/>
    <n v="18"/>
    <x v="1"/>
    <x v="70"/>
    <n v="30.72"/>
    <n v="68010"/>
    <n v="364"/>
  </r>
  <r>
    <s v="App"/>
    <x v="485"/>
    <n v="18"/>
    <x v="1"/>
    <x v="70"/>
    <n v="18.5"/>
    <n v="40460"/>
    <n v="236"/>
  </r>
  <r>
    <s v="App"/>
    <x v="486"/>
    <n v="18"/>
    <x v="1"/>
    <x v="70"/>
    <n v="8.48"/>
    <n v="28663"/>
    <n v="157"/>
  </r>
  <r>
    <s v="App"/>
    <x v="487"/>
    <n v="18"/>
    <x v="1"/>
    <x v="70"/>
    <n v="13.92"/>
    <n v="45866"/>
    <n v="252"/>
  </r>
  <r>
    <s v="App"/>
    <x v="488"/>
    <n v="18"/>
    <x v="1"/>
    <x v="70"/>
    <n v="11.58"/>
    <n v="39666"/>
    <n v="241"/>
  </r>
  <r>
    <s v="App"/>
    <x v="489"/>
    <n v="18"/>
    <x v="1"/>
    <x v="70"/>
    <n v="8.5399999999999991"/>
    <n v="31351"/>
    <n v="211"/>
  </r>
  <r>
    <s v="App"/>
    <x v="490"/>
    <n v="19"/>
    <x v="1"/>
    <x v="71"/>
    <n v="7"/>
    <n v="23146"/>
    <n v="138"/>
  </r>
  <r>
    <s v="App"/>
    <x v="491"/>
    <n v="19"/>
    <x v="1"/>
    <x v="71"/>
    <n v="18.2"/>
    <n v="50182"/>
    <n v="284"/>
  </r>
  <r>
    <s v="App"/>
    <x v="492"/>
    <n v="19"/>
    <x v="1"/>
    <x v="71"/>
    <n v="17.86"/>
    <n v="44960"/>
    <n v="243"/>
  </r>
  <r>
    <s v="App"/>
    <x v="493"/>
    <n v="19"/>
    <x v="1"/>
    <x v="71"/>
    <n v="16.32"/>
    <n v="41950"/>
    <n v="246"/>
  </r>
  <r>
    <s v="App"/>
    <x v="494"/>
    <n v="19"/>
    <x v="1"/>
    <x v="71"/>
    <n v="10.78"/>
    <n v="41267"/>
    <n v="245"/>
  </r>
  <r>
    <s v="App"/>
    <x v="495"/>
    <n v="19"/>
    <x v="1"/>
    <x v="71"/>
    <n v="12.74"/>
    <n v="50326"/>
    <n v="302"/>
  </r>
  <r>
    <s v="App"/>
    <x v="496"/>
    <n v="19"/>
    <x v="1"/>
    <x v="71"/>
    <n v="10.27"/>
    <n v="34008"/>
    <n v="177"/>
  </r>
  <r>
    <s v="App"/>
    <x v="497"/>
    <n v="20"/>
    <x v="1"/>
    <x v="72"/>
    <n v="10.15"/>
    <n v="30696"/>
    <n v="156"/>
  </r>
  <r>
    <s v="App"/>
    <x v="498"/>
    <n v="20"/>
    <x v="1"/>
    <x v="72"/>
    <n v="17.53"/>
    <n v="52884"/>
    <n v="206"/>
  </r>
  <r>
    <s v="App"/>
    <x v="499"/>
    <n v="20"/>
    <x v="1"/>
    <x v="72"/>
    <n v="17.09"/>
    <n v="43638"/>
    <n v="212"/>
  </r>
  <r>
    <s v="App"/>
    <x v="500"/>
    <n v="20"/>
    <x v="1"/>
    <x v="72"/>
    <n v="17.27"/>
    <n v="43593"/>
    <n v="190"/>
  </r>
  <r>
    <s v="App"/>
    <x v="501"/>
    <n v="20"/>
    <x v="1"/>
    <x v="72"/>
    <n v="16.77"/>
    <n v="42425"/>
    <n v="211"/>
  </r>
  <r>
    <s v="App"/>
    <x v="502"/>
    <n v="20"/>
    <x v="1"/>
    <x v="72"/>
    <n v="16.38"/>
    <n v="40685"/>
    <n v="204"/>
  </r>
  <r>
    <s v="App"/>
    <x v="503"/>
    <n v="20"/>
    <x v="1"/>
    <x v="72"/>
    <n v="13.05"/>
    <n v="32398"/>
    <n v="165"/>
  </r>
  <r>
    <s v="App"/>
    <x v="504"/>
    <n v="21"/>
    <x v="1"/>
    <x v="73"/>
    <n v="12.47"/>
    <n v="29707"/>
    <n v="159"/>
  </r>
  <r>
    <s v="App"/>
    <x v="505"/>
    <n v="21"/>
    <x v="1"/>
    <x v="73"/>
    <n v="27.43"/>
    <n v="58064"/>
    <n v="229"/>
  </r>
  <r>
    <s v="App"/>
    <x v="506"/>
    <n v="21"/>
    <x v="1"/>
    <x v="73"/>
    <n v="20.49"/>
    <n v="49457"/>
    <n v="174"/>
  </r>
  <r>
    <s v="App"/>
    <x v="507"/>
    <n v="21"/>
    <x v="1"/>
    <x v="73"/>
    <n v="13.71"/>
    <n v="39445"/>
    <n v="137"/>
  </r>
  <r>
    <s v="App"/>
    <x v="508"/>
    <n v="21"/>
    <x v="1"/>
    <x v="73"/>
    <n v="15.44"/>
    <n v="42188"/>
    <n v="156"/>
  </r>
  <r>
    <s v="App"/>
    <x v="509"/>
    <n v="21"/>
    <x v="1"/>
    <x v="73"/>
    <n v="18.899999999999999"/>
    <n v="46635"/>
    <n v="157"/>
  </r>
  <r>
    <s v="App"/>
    <x v="510"/>
    <n v="21"/>
    <x v="1"/>
    <x v="73"/>
    <n v="10.32"/>
    <n v="30360"/>
    <n v="91"/>
  </r>
  <r>
    <s v="App"/>
    <x v="511"/>
    <n v="22"/>
    <x v="1"/>
    <x v="74"/>
    <n v="8.86"/>
    <n v="28473"/>
    <n v="83"/>
  </r>
  <r>
    <s v="App"/>
    <x v="512"/>
    <n v="22"/>
    <x v="1"/>
    <x v="74"/>
    <n v="18"/>
    <n v="55551"/>
    <n v="220"/>
  </r>
  <r>
    <s v="App"/>
    <x v="513"/>
    <n v="22"/>
    <x v="1"/>
    <x v="74"/>
    <n v="18.440000000000001"/>
    <n v="42230"/>
    <n v="153"/>
  </r>
  <r>
    <s v="App"/>
    <x v="514"/>
    <n v="22"/>
    <x v="1"/>
    <x v="74"/>
    <n v="13.94"/>
    <n v="41807"/>
    <n v="180"/>
  </r>
  <r>
    <s v="App"/>
    <x v="515"/>
    <n v="22"/>
    <x v="1"/>
    <x v="74"/>
    <n v="14.64"/>
    <n v="39840"/>
    <n v="104"/>
  </r>
  <r>
    <s v="App"/>
    <x v="516"/>
    <n v="22"/>
    <x v="1"/>
    <x v="74"/>
    <n v="15.55"/>
    <n v="48190"/>
    <n v="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FBAC4-5A4C-4F06-8D7C-7C74AB4C3132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A3:B37" firstHeaderRow="1" firstDataRow="1" firstDataCol="1"/>
  <pivotFields count="11">
    <pivotField showAll="0"/>
    <pivotField axis="axisRow" numFmtId="167" showAll="0">
      <items count="2228"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t="default"/>
      </items>
    </pivotField>
    <pivotField numFmtId="1" showAll="0"/>
    <pivotField numFmtId="1" showAll="0">
      <items count="3">
        <item x="0"/>
        <item x="1"/>
        <item t="default"/>
      </items>
    </pivotField>
    <pivotField numFmtId="1" showAll="0">
      <items count="129"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dataField="1" showAll="0"/>
    <pivotField showAll="0"/>
    <pivotField axis="axisRow" showAll="0" defaultSubtotal="0">
      <items count="14">
        <item sd="0" x="0"/>
        <item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8"/>
    <field x="1"/>
  </rowFields>
  <rowItems count="34">
    <i>
      <x v="2"/>
    </i>
    <i r="1">
      <x v="5"/>
    </i>
    <i r="2">
      <x v="2186"/>
    </i>
    <i r="2">
      <x v="2187"/>
    </i>
    <i r="2">
      <x v="2188"/>
    </i>
    <i r="2">
      <x v="2189"/>
    </i>
    <i r="2">
      <x v="2190"/>
    </i>
    <i r="2">
      <x v="2191"/>
    </i>
    <i r="2">
      <x v="2192"/>
    </i>
    <i r="2">
      <x v="2193"/>
    </i>
    <i r="2">
      <x v="2194"/>
    </i>
    <i r="2">
      <x v="2195"/>
    </i>
    <i r="2">
      <x v="2196"/>
    </i>
    <i r="2">
      <x v="2197"/>
    </i>
    <i r="2">
      <x v="2198"/>
    </i>
    <i r="2">
      <x v="2199"/>
    </i>
    <i r="2">
      <x v="2200"/>
    </i>
    <i r="2">
      <x v="2201"/>
    </i>
    <i r="2">
      <x v="2202"/>
    </i>
    <i r="2">
      <x v="2203"/>
    </i>
    <i r="2">
      <x v="2204"/>
    </i>
    <i r="2">
      <x v="2205"/>
    </i>
    <i r="2">
      <x v="2206"/>
    </i>
    <i r="2">
      <x v="2207"/>
    </i>
    <i r="2">
      <x v="2208"/>
    </i>
    <i r="2">
      <x v="2209"/>
    </i>
    <i r="2">
      <x v="2210"/>
    </i>
    <i r="2">
      <x v="2211"/>
    </i>
    <i r="2">
      <x v="2212"/>
    </i>
    <i r="2">
      <x v="2213"/>
    </i>
    <i r="2">
      <x v="2214"/>
    </i>
    <i r="2">
      <x v="2215"/>
    </i>
    <i r="2">
      <x v="2216"/>
    </i>
    <i t="grand">
      <x/>
    </i>
  </rowItems>
  <colItems count="1">
    <i/>
  </colItems>
  <dataFields count="1">
    <dataField name="Sum of Solicitud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42" name="Fecha">
      <autoFilter ref="A1">
        <filterColumn colId="0">
          <customFilters and="1">
            <customFilter operator="greaterThanOrEqual" val="45413"/>
            <customFilter operator="lessThanOrEqual" val="454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6C01BF04-70E7-4901-A8A6-3D29033DA9A2}" sourceName="Fecha">
  <pivotTables>
    <pivotTable tabId="27" name="PivotTable3"/>
  </pivotTables>
  <state minimalRefreshVersion="6" lastRefreshVersion="6" pivotCacheId="1220463883" filterType="dateBetween">
    <selection startDate="2024-05-01T00:00:00" endDate="2024-05-31T00:00:00"/>
    <bounds startDate="2018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0CFC57E6-EA11-4F18-A269-D01706802D97}" cache="NativeTimeline_Fecha1" caption="Fecha" level="3" selectionLevel="2" scrollPosition="2024-05-22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BEF1-539F-4B3A-915C-69A1F2E2328A}">
  <sheetPr codeName="Sheet1"/>
  <dimension ref="A1:H518"/>
  <sheetViews>
    <sheetView tabSelected="1" workbookViewId="0">
      <selection activeCell="C6" sqref="C6"/>
    </sheetView>
  </sheetViews>
  <sheetFormatPr defaultRowHeight="14.4" x14ac:dyDescent="0.3"/>
  <cols>
    <col min="1" max="1" width="13.88671875" bestFit="1" customWidth="1"/>
    <col min="2" max="2" width="10.33203125" bestFit="1" customWidth="1"/>
    <col min="3" max="5" width="10.33203125" style="38" customWidth="1"/>
    <col min="6" max="6" width="8.88671875" customWidth="1"/>
  </cols>
  <sheetData>
    <row r="1" spans="1:8" x14ac:dyDescent="0.3">
      <c r="A1" s="19" t="s">
        <v>0</v>
      </c>
      <c r="B1" s="19" t="s">
        <v>1</v>
      </c>
      <c r="C1" s="61" t="s">
        <v>66</v>
      </c>
      <c r="D1" s="61" t="s">
        <v>65</v>
      </c>
      <c r="E1" s="61" t="s">
        <v>64</v>
      </c>
      <c r="F1" s="19" t="s">
        <v>2</v>
      </c>
      <c r="G1" s="19" t="s">
        <v>3</v>
      </c>
      <c r="H1" s="19" t="s">
        <v>4</v>
      </c>
    </row>
    <row r="2" spans="1:8" x14ac:dyDescent="0.3">
      <c r="A2" t="s">
        <v>5</v>
      </c>
      <c r="B2" s="1">
        <v>44927</v>
      </c>
      <c r="C2" s="38">
        <f>WEEKNUM(B2)</f>
        <v>1</v>
      </c>
      <c r="D2" s="38">
        <f>YEAR(B2)</f>
        <v>2023</v>
      </c>
      <c r="E2" s="38" t="str">
        <f>D2&amp;"-"&amp;C2</f>
        <v>2023-1</v>
      </c>
      <c r="F2">
        <v>7.08</v>
      </c>
      <c r="G2">
        <v>17893</v>
      </c>
      <c r="H2">
        <v>158</v>
      </c>
    </row>
    <row r="3" spans="1:8" x14ac:dyDescent="0.3">
      <c r="A3" t="s">
        <v>5</v>
      </c>
      <c r="B3" s="1">
        <v>44928</v>
      </c>
      <c r="C3" s="38">
        <f t="shared" ref="C3:C66" si="0">WEEKNUM(B3)</f>
        <v>1</v>
      </c>
      <c r="D3" s="38">
        <f t="shared" ref="D3:D66" si="1">YEAR(B3)</f>
        <v>2023</v>
      </c>
      <c r="E3" s="38" t="str">
        <f t="shared" ref="E3:E66" si="2">D3&amp;"-"&amp;C3</f>
        <v>2023-1</v>
      </c>
      <c r="F3">
        <v>5.85</v>
      </c>
      <c r="G3">
        <v>22375</v>
      </c>
      <c r="H3">
        <v>139</v>
      </c>
    </row>
    <row r="4" spans="1:8" x14ac:dyDescent="0.3">
      <c r="A4" t="s">
        <v>5</v>
      </c>
      <c r="B4" s="1">
        <v>44929</v>
      </c>
      <c r="C4" s="38">
        <f t="shared" si="0"/>
        <v>1</v>
      </c>
      <c r="D4" s="38">
        <f t="shared" si="1"/>
        <v>2023</v>
      </c>
      <c r="E4" s="38" t="str">
        <f t="shared" si="2"/>
        <v>2023-1</v>
      </c>
      <c r="F4">
        <v>15.22</v>
      </c>
      <c r="G4">
        <v>45695</v>
      </c>
      <c r="H4">
        <v>321</v>
      </c>
    </row>
    <row r="5" spans="1:8" x14ac:dyDescent="0.3">
      <c r="A5" t="s">
        <v>5</v>
      </c>
      <c r="B5" s="1">
        <v>44930</v>
      </c>
      <c r="C5" s="38">
        <f t="shared" si="0"/>
        <v>1</v>
      </c>
      <c r="D5" s="38">
        <f t="shared" si="1"/>
        <v>2023</v>
      </c>
      <c r="E5" s="38" t="str">
        <f t="shared" si="2"/>
        <v>2023-1</v>
      </c>
      <c r="F5">
        <v>7.68</v>
      </c>
      <c r="G5">
        <v>30792</v>
      </c>
      <c r="H5">
        <v>212</v>
      </c>
    </row>
    <row r="6" spans="1:8" x14ac:dyDescent="0.3">
      <c r="A6" t="s">
        <v>5</v>
      </c>
      <c r="B6" s="1">
        <v>44931</v>
      </c>
      <c r="C6" s="38">
        <f t="shared" si="0"/>
        <v>1</v>
      </c>
      <c r="D6" s="38">
        <f t="shared" si="1"/>
        <v>2023</v>
      </c>
      <c r="E6" s="38" t="str">
        <f t="shared" si="2"/>
        <v>2023-1</v>
      </c>
      <c r="F6">
        <v>8.49</v>
      </c>
      <c r="G6">
        <v>34783</v>
      </c>
      <c r="H6">
        <v>261</v>
      </c>
    </row>
    <row r="7" spans="1:8" x14ac:dyDescent="0.3">
      <c r="A7" t="s">
        <v>5</v>
      </c>
      <c r="B7" s="1">
        <v>44932</v>
      </c>
      <c r="C7" s="38">
        <f t="shared" si="0"/>
        <v>1</v>
      </c>
      <c r="D7" s="38">
        <f t="shared" si="1"/>
        <v>2023</v>
      </c>
      <c r="E7" s="38" t="str">
        <f t="shared" si="2"/>
        <v>2023-1</v>
      </c>
      <c r="F7">
        <v>4.75</v>
      </c>
      <c r="G7">
        <v>28821</v>
      </c>
      <c r="H7">
        <v>186</v>
      </c>
    </row>
    <row r="8" spans="1:8" x14ac:dyDescent="0.3">
      <c r="A8" t="s">
        <v>5</v>
      </c>
      <c r="B8" s="1">
        <v>44933</v>
      </c>
      <c r="C8" s="38">
        <f t="shared" si="0"/>
        <v>1</v>
      </c>
      <c r="D8" s="38">
        <f t="shared" si="1"/>
        <v>2023</v>
      </c>
      <c r="E8" s="38" t="str">
        <f t="shared" si="2"/>
        <v>2023-1</v>
      </c>
      <c r="F8">
        <v>3.69</v>
      </c>
      <c r="G8">
        <v>23611</v>
      </c>
      <c r="H8">
        <v>158</v>
      </c>
    </row>
    <row r="9" spans="1:8" x14ac:dyDescent="0.3">
      <c r="A9" t="s">
        <v>5</v>
      </c>
      <c r="B9" s="1">
        <v>44934</v>
      </c>
      <c r="C9" s="38">
        <f t="shared" si="0"/>
        <v>2</v>
      </c>
      <c r="D9" s="38">
        <f t="shared" si="1"/>
        <v>2023</v>
      </c>
      <c r="E9" s="38" t="str">
        <f t="shared" si="2"/>
        <v>2023-2</v>
      </c>
      <c r="F9">
        <v>3.69</v>
      </c>
      <c r="G9">
        <v>18987</v>
      </c>
      <c r="H9">
        <v>149</v>
      </c>
    </row>
    <row r="10" spans="1:8" x14ac:dyDescent="0.3">
      <c r="A10" t="s">
        <v>5</v>
      </c>
      <c r="B10" s="1">
        <v>44935</v>
      </c>
      <c r="C10" s="38">
        <f t="shared" si="0"/>
        <v>2</v>
      </c>
      <c r="D10" s="38">
        <f t="shared" si="1"/>
        <v>2023</v>
      </c>
      <c r="E10" s="38" t="str">
        <f t="shared" si="2"/>
        <v>2023-2</v>
      </c>
      <c r="F10">
        <v>3.53</v>
      </c>
      <c r="G10">
        <v>24484</v>
      </c>
      <c r="H10">
        <v>176</v>
      </c>
    </row>
    <row r="11" spans="1:8" x14ac:dyDescent="0.3">
      <c r="A11" t="s">
        <v>5</v>
      </c>
      <c r="B11" s="1">
        <v>44936</v>
      </c>
      <c r="C11" s="38">
        <f t="shared" si="0"/>
        <v>2</v>
      </c>
      <c r="D11" s="38">
        <f t="shared" si="1"/>
        <v>2023</v>
      </c>
      <c r="E11" s="38" t="str">
        <f t="shared" si="2"/>
        <v>2023-2</v>
      </c>
      <c r="F11">
        <v>11.37</v>
      </c>
      <c r="G11">
        <v>44189</v>
      </c>
      <c r="H11">
        <v>266</v>
      </c>
    </row>
    <row r="12" spans="1:8" x14ac:dyDescent="0.3">
      <c r="A12" t="s">
        <v>5</v>
      </c>
      <c r="B12" s="1">
        <v>44937</v>
      </c>
      <c r="C12" s="38">
        <f t="shared" si="0"/>
        <v>2</v>
      </c>
      <c r="D12" s="38">
        <f t="shared" si="1"/>
        <v>2023</v>
      </c>
      <c r="E12" s="38" t="str">
        <f t="shared" si="2"/>
        <v>2023-2</v>
      </c>
      <c r="F12">
        <v>8.57</v>
      </c>
      <c r="G12">
        <v>31612</v>
      </c>
      <c r="H12">
        <v>208</v>
      </c>
    </row>
    <row r="13" spans="1:8" x14ac:dyDescent="0.3">
      <c r="A13" t="s">
        <v>5</v>
      </c>
      <c r="B13" s="1">
        <v>44938</v>
      </c>
      <c r="C13" s="38">
        <f t="shared" si="0"/>
        <v>2</v>
      </c>
      <c r="D13" s="38">
        <f t="shared" si="1"/>
        <v>2023</v>
      </c>
      <c r="E13" s="38" t="str">
        <f t="shared" si="2"/>
        <v>2023-2</v>
      </c>
      <c r="F13">
        <v>18.66</v>
      </c>
      <c r="G13">
        <v>43522</v>
      </c>
      <c r="H13">
        <v>293</v>
      </c>
    </row>
    <row r="14" spans="1:8" x14ac:dyDescent="0.3">
      <c r="A14" t="s">
        <v>5</v>
      </c>
      <c r="B14" s="1">
        <v>44939</v>
      </c>
      <c r="C14" s="38">
        <f t="shared" si="0"/>
        <v>2</v>
      </c>
      <c r="D14" s="38">
        <f t="shared" si="1"/>
        <v>2023</v>
      </c>
      <c r="E14" s="38" t="str">
        <f t="shared" si="2"/>
        <v>2023-2</v>
      </c>
      <c r="F14">
        <v>14.32</v>
      </c>
      <c r="G14">
        <v>41152</v>
      </c>
      <c r="H14">
        <v>264</v>
      </c>
    </row>
    <row r="15" spans="1:8" x14ac:dyDescent="0.3">
      <c r="A15" t="s">
        <v>5</v>
      </c>
      <c r="B15" s="1">
        <v>44940</v>
      </c>
      <c r="C15" s="38">
        <f t="shared" si="0"/>
        <v>2</v>
      </c>
      <c r="D15" s="38">
        <f t="shared" si="1"/>
        <v>2023</v>
      </c>
      <c r="E15" s="38" t="str">
        <f t="shared" si="2"/>
        <v>2023-2</v>
      </c>
      <c r="F15">
        <v>9.19</v>
      </c>
      <c r="G15">
        <v>25420</v>
      </c>
      <c r="H15">
        <v>236</v>
      </c>
    </row>
    <row r="16" spans="1:8" x14ac:dyDescent="0.3">
      <c r="A16" t="s">
        <v>5</v>
      </c>
      <c r="B16" s="1">
        <v>44941</v>
      </c>
      <c r="C16" s="38">
        <f t="shared" si="0"/>
        <v>3</v>
      </c>
      <c r="D16" s="38">
        <f t="shared" si="1"/>
        <v>2023</v>
      </c>
      <c r="E16" s="38" t="str">
        <f t="shared" si="2"/>
        <v>2023-3</v>
      </c>
      <c r="F16">
        <v>9.16</v>
      </c>
      <c r="G16">
        <v>24209</v>
      </c>
      <c r="H16">
        <v>128</v>
      </c>
    </row>
    <row r="17" spans="1:8" x14ac:dyDescent="0.3">
      <c r="A17" t="s">
        <v>5</v>
      </c>
      <c r="B17" s="1">
        <v>44942</v>
      </c>
      <c r="C17" s="38">
        <f t="shared" si="0"/>
        <v>3</v>
      </c>
      <c r="D17" s="38">
        <f t="shared" si="1"/>
        <v>2023</v>
      </c>
      <c r="E17" s="38" t="str">
        <f t="shared" si="2"/>
        <v>2023-3</v>
      </c>
      <c r="F17">
        <v>21.47</v>
      </c>
      <c r="G17">
        <v>48277</v>
      </c>
      <c r="H17">
        <v>237</v>
      </c>
    </row>
    <row r="18" spans="1:8" x14ac:dyDescent="0.3">
      <c r="A18" t="s">
        <v>5</v>
      </c>
      <c r="B18" s="1">
        <v>44943</v>
      </c>
      <c r="C18" s="38">
        <f t="shared" si="0"/>
        <v>3</v>
      </c>
      <c r="D18" s="38">
        <f t="shared" si="1"/>
        <v>2023</v>
      </c>
      <c r="E18" s="38" t="str">
        <f t="shared" si="2"/>
        <v>2023-3</v>
      </c>
      <c r="F18">
        <v>16.23</v>
      </c>
      <c r="G18">
        <v>33460</v>
      </c>
      <c r="H18">
        <v>206</v>
      </c>
    </row>
    <row r="19" spans="1:8" x14ac:dyDescent="0.3">
      <c r="A19" t="s">
        <v>5</v>
      </c>
      <c r="B19" s="1">
        <v>44944</v>
      </c>
      <c r="C19" s="38">
        <f t="shared" si="0"/>
        <v>3</v>
      </c>
      <c r="D19" s="38">
        <f t="shared" si="1"/>
        <v>2023</v>
      </c>
      <c r="E19" s="38" t="str">
        <f t="shared" si="2"/>
        <v>2023-3</v>
      </c>
      <c r="F19">
        <v>19.91</v>
      </c>
      <c r="G19">
        <v>41661</v>
      </c>
      <c r="H19">
        <v>256</v>
      </c>
    </row>
    <row r="20" spans="1:8" x14ac:dyDescent="0.3">
      <c r="A20" t="s">
        <v>5</v>
      </c>
      <c r="B20" s="1">
        <v>44945</v>
      </c>
      <c r="C20" s="38">
        <f t="shared" si="0"/>
        <v>3</v>
      </c>
      <c r="D20" s="38">
        <f t="shared" si="1"/>
        <v>2023</v>
      </c>
      <c r="E20" s="38" t="str">
        <f t="shared" si="2"/>
        <v>2023-3</v>
      </c>
      <c r="F20">
        <v>10.3</v>
      </c>
      <c r="G20">
        <v>31806</v>
      </c>
      <c r="H20">
        <v>178</v>
      </c>
    </row>
    <row r="21" spans="1:8" x14ac:dyDescent="0.3">
      <c r="A21" t="s">
        <v>5</v>
      </c>
      <c r="B21" s="1">
        <v>44946</v>
      </c>
      <c r="C21" s="38">
        <f t="shared" si="0"/>
        <v>3</v>
      </c>
      <c r="D21" s="38">
        <f t="shared" si="1"/>
        <v>2023</v>
      </c>
      <c r="E21" s="38" t="str">
        <f t="shared" si="2"/>
        <v>2023-3</v>
      </c>
      <c r="F21">
        <v>10.33</v>
      </c>
      <c r="G21">
        <v>39321</v>
      </c>
      <c r="H21">
        <v>163</v>
      </c>
    </row>
    <row r="22" spans="1:8" x14ac:dyDescent="0.3">
      <c r="A22" t="s">
        <v>5</v>
      </c>
      <c r="B22" s="1">
        <v>44947</v>
      </c>
      <c r="C22" s="38">
        <f t="shared" si="0"/>
        <v>3</v>
      </c>
      <c r="D22" s="38">
        <f t="shared" si="1"/>
        <v>2023</v>
      </c>
      <c r="E22" s="38" t="str">
        <f t="shared" si="2"/>
        <v>2023-3</v>
      </c>
      <c r="F22">
        <v>15.74</v>
      </c>
      <c r="G22">
        <v>44315</v>
      </c>
      <c r="H22">
        <v>313</v>
      </c>
    </row>
    <row r="23" spans="1:8" x14ac:dyDescent="0.3">
      <c r="A23" t="s">
        <v>5</v>
      </c>
      <c r="B23" s="1">
        <v>44948</v>
      </c>
      <c r="C23" s="38">
        <f t="shared" si="0"/>
        <v>4</v>
      </c>
      <c r="D23" s="38">
        <f t="shared" si="1"/>
        <v>2023</v>
      </c>
      <c r="E23" s="38" t="str">
        <f t="shared" si="2"/>
        <v>2023-4</v>
      </c>
      <c r="F23">
        <v>7.07</v>
      </c>
      <c r="G23">
        <v>23823</v>
      </c>
      <c r="H23">
        <v>150</v>
      </c>
    </row>
    <row r="24" spans="1:8" x14ac:dyDescent="0.3">
      <c r="A24" t="s">
        <v>5</v>
      </c>
      <c r="B24" s="1">
        <v>44949</v>
      </c>
      <c r="C24" s="38">
        <f t="shared" si="0"/>
        <v>4</v>
      </c>
      <c r="D24" s="38">
        <f t="shared" si="1"/>
        <v>2023</v>
      </c>
      <c r="E24" s="38" t="str">
        <f t="shared" si="2"/>
        <v>2023-4</v>
      </c>
      <c r="F24">
        <v>15.54</v>
      </c>
      <c r="G24">
        <v>49966</v>
      </c>
      <c r="H24">
        <v>320</v>
      </c>
    </row>
    <row r="25" spans="1:8" x14ac:dyDescent="0.3">
      <c r="A25" t="s">
        <v>5</v>
      </c>
      <c r="B25" s="1">
        <v>44950</v>
      </c>
      <c r="C25" s="38">
        <f t="shared" si="0"/>
        <v>4</v>
      </c>
      <c r="D25" s="38">
        <f t="shared" si="1"/>
        <v>2023</v>
      </c>
      <c r="E25" s="38" t="str">
        <f t="shared" si="2"/>
        <v>2023-4</v>
      </c>
      <c r="F25">
        <v>17.75</v>
      </c>
      <c r="G25">
        <v>56787</v>
      </c>
      <c r="H25">
        <v>315</v>
      </c>
    </row>
    <row r="26" spans="1:8" x14ac:dyDescent="0.3">
      <c r="A26" t="s">
        <v>5</v>
      </c>
      <c r="B26" s="1">
        <v>44951</v>
      </c>
      <c r="C26" s="38">
        <f t="shared" si="0"/>
        <v>4</v>
      </c>
      <c r="D26" s="38">
        <f t="shared" si="1"/>
        <v>2023</v>
      </c>
      <c r="E26" s="38" t="str">
        <f t="shared" si="2"/>
        <v>2023-4</v>
      </c>
      <c r="F26">
        <v>11.78</v>
      </c>
      <c r="G26">
        <v>43865</v>
      </c>
      <c r="H26">
        <v>295</v>
      </c>
    </row>
    <row r="27" spans="1:8" x14ac:dyDescent="0.3">
      <c r="A27" t="s">
        <v>5</v>
      </c>
      <c r="B27" s="1">
        <v>44952</v>
      </c>
      <c r="C27" s="38">
        <f t="shared" si="0"/>
        <v>4</v>
      </c>
      <c r="D27" s="38">
        <f t="shared" si="1"/>
        <v>2023</v>
      </c>
      <c r="E27" s="38" t="str">
        <f t="shared" si="2"/>
        <v>2023-4</v>
      </c>
      <c r="F27">
        <v>9.0399999999999991</v>
      </c>
      <c r="G27">
        <v>33691</v>
      </c>
      <c r="H27">
        <v>184</v>
      </c>
    </row>
    <row r="28" spans="1:8" x14ac:dyDescent="0.3">
      <c r="A28" t="s">
        <v>5</v>
      </c>
      <c r="B28" s="1">
        <v>44953</v>
      </c>
      <c r="C28" s="38">
        <f t="shared" si="0"/>
        <v>4</v>
      </c>
      <c r="D28" s="38">
        <f t="shared" si="1"/>
        <v>2023</v>
      </c>
      <c r="E28" s="38" t="str">
        <f t="shared" si="2"/>
        <v>2023-4</v>
      </c>
      <c r="F28">
        <v>10.49</v>
      </c>
      <c r="G28">
        <v>37849</v>
      </c>
      <c r="H28">
        <v>190</v>
      </c>
    </row>
    <row r="29" spans="1:8" x14ac:dyDescent="0.3">
      <c r="A29" t="s">
        <v>5</v>
      </c>
      <c r="B29" s="1">
        <v>44954</v>
      </c>
      <c r="C29" s="38">
        <f t="shared" si="0"/>
        <v>4</v>
      </c>
      <c r="D29" s="38">
        <f t="shared" si="1"/>
        <v>2023</v>
      </c>
      <c r="E29" s="38" t="str">
        <f t="shared" si="2"/>
        <v>2023-4</v>
      </c>
      <c r="F29">
        <v>11.41</v>
      </c>
      <c r="G29">
        <v>34112</v>
      </c>
      <c r="H29">
        <v>195</v>
      </c>
    </row>
    <row r="30" spans="1:8" x14ac:dyDescent="0.3">
      <c r="A30" t="s">
        <v>5</v>
      </c>
      <c r="B30" s="1">
        <v>44955</v>
      </c>
      <c r="C30" s="38">
        <f t="shared" si="0"/>
        <v>5</v>
      </c>
      <c r="D30" s="38">
        <f t="shared" si="1"/>
        <v>2023</v>
      </c>
      <c r="E30" s="38" t="str">
        <f t="shared" si="2"/>
        <v>2023-5</v>
      </c>
      <c r="F30">
        <v>7.61</v>
      </c>
      <c r="G30">
        <v>23929</v>
      </c>
      <c r="H30">
        <v>124</v>
      </c>
    </row>
    <row r="31" spans="1:8" x14ac:dyDescent="0.3">
      <c r="A31" t="s">
        <v>5</v>
      </c>
      <c r="B31" s="1">
        <v>44956</v>
      </c>
      <c r="C31" s="38">
        <f t="shared" si="0"/>
        <v>5</v>
      </c>
      <c r="D31" s="38">
        <f t="shared" si="1"/>
        <v>2023</v>
      </c>
      <c r="E31" s="38" t="str">
        <f t="shared" si="2"/>
        <v>2023-5</v>
      </c>
      <c r="F31">
        <v>12.65</v>
      </c>
      <c r="G31">
        <v>46320</v>
      </c>
      <c r="H31">
        <v>236</v>
      </c>
    </row>
    <row r="32" spans="1:8" x14ac:dyDescent="0.3">
      <c r="A32" t="s">
        <v>5</v>
      </c>
      <c r="B32" s="1">
        <v>44957</v>
      </c>
      <c r="C32" s="38">
        <f t="shared" si="0"/>
        <v>5</v>
      </c>
      <c r="D32" s="38">
        <f t="shared" si="1"/>
        <v>2023</v>
      </c>
      <c r="E32" s="38" t="str">
        <f t="shared" si="2"/>
        <v>2023-5</v>
      </c>
      <c r="F32">
        <v>12.26</v>
      </c>
      <c r="G32">
        <v>41952</v>
      </c>
      <c r="H32">
        <v>220</v>
      </c>
    </row>
    <row r="33" spans="1:8" x14ac:dyDescent="0.3">
      <c r="A33" t="s">
        <v>5</v>
      </c>
      <c r="B33" s="1">
        <v>44958</v>
      </c>
      <c r="C33" s="38">
        <f t="shared" si="0"/>
        <v>5</v>
      </c>
      <c r="D33" s="38">
        <f t="shared" si="1"/>
        <v>2023</v>
      </c>
      <c r="E33" s="38" t="str">
        <f t="shared" si="2"/>
        <v>2023-5</v>
      </c>
      <c r="F33">
        <v>8.91</v>
      </c>
      <c r="G33">
        <v>31792</v>
      </c>
      <c r="H33">
        <v>160</v>
      </c>
    </row>
    <row r="34" spans="1:8" x14ac:dyDescent="0.3">
      <c r="A34" t="s">
        <v>5</v>
      </c>
      <c r="B34" s="1">
        <v>44959</v>
      </c>
      <c r="C34" s="38">
        <f t="shared" si="0"/>
        <v>5</v>
      </c>
      <c r="D34" s="38">
        <f t="shared" si="1"/>
        <v>2023</v>
      </c>
      <c r="E34" s="38" t="str">
        <f t="shared" si="2"/>
        <v>2023-5</v>
      </c>
      <c r="F34">
        <v>10.69</v>
      </c>
      <c r="G34">
        <v>30846</v>
      </c>
      <c r="H34">
        <v>176</v>
      </c>
    </row>
    <row r="35" spans="1:8" x14ac:dyDescent="0.3">
      <c r="A35" t="s">
        <v>5</v>
      </c>
      <c r="B35" s="1">
        <v>44960</v>
      </c>
      <c r="C35" s="38">
        <f t="shared" si="0"/>
        <v>5</v>
      </c>
      <c r="D35" s="38">
        <f t="shared" si="1"/>
        <v>2023</v>
      </c>
      <c r="E35" s="38" t="str">
        <f t="shared" si="2"/>
        <v>2023-5</v>
      </c>
      <c r="F35">
        <v>12.47</v>
      </c>
      <c r="G35">
        <v>40277</v>
      </c>
      <c r="H35">
        <v>219</v>
      </c>
    </row>
    <row r="36" spans="1:8" x14ac:dyDescent="0.3">
      <c r="A36" t="s">
        <v>5</v>
      </c>
      <c r="B36" s="1">
        <v>44961</v>
      </c>
      <c r="C36" s="38">
        <f t="shared" si="0"/>
        <v>5</v>
      </c>
      <c r="D36" s="38">
        <f t="shared" si="1"/>
        <v>2023</v>
      </c>
      <c r="E36" s="38" t="str">
        <f t="shared" si="2"/>
        <v>2023-5</v>
      </c>
      <c r="F36">
        <v>8.8699999999999992</v>
      </c>
      <c r="G36">
        <v>26168</v>
      </c>
      <c r="H36">
        <v>138</v>
      </c>
    </row>
    <row r="37" spans="1:8" x14ac:dyDescent="0.3">
      <c r="A37" t="s">
        <v>5</v>
      </c>
      <c r="B37" s="1">
        <v>44962</v>
      </c>
      <c r="C37" s="38">
        <f t="shared" si="0"/>
        <v>6</v>
      </c>
      <c r="D37" s="38">
        <f t="shared" si="1"/>
        <v>2023</v>
      </c>
      <c r="E37" s="38" t="str">
        <f t="shared" si="2"/>
        <v>2023-6</v>
      </c>
      <c r="F37">
        <v>8.31</v>
      </c>
      <c r="G37">
        <v>22947</v>
      </c>
      <c r="H37">
        <v>155</v>
      </c>
    </row>
    <row r="38" spans="1:8" x14ac:dyDescent="0.3">
      <c r="A38" t="s">
        <v>5</v>
      </c>
      <c r="B38" s="1">
        <v>44963</v>
      </c>
      <c r="C38" s="38">
        <f t="shared" si="0"/>
        <v>6</v>
      </c>
      <c r="D38" s="38">
        <f t="shared" si="1"/>
        <v>2023</v>
      </c>
      <c r="E38" s="38" t="str">
        <f t="shared" si="2"/>
        <v>2023-6</v>
      </c>
      <c r="F38">
        <v>14.78</v>
      </c>
      <c r="G38">
        <v>41444</v>
      </c>
      <c r="H38">
        <v>253</v>
      </c>
    </row>
    <row r="39" spans="1:8" x14ac:dyDescent="0.3">
      <c r="A39" t="s">
        <v>5</v>
      </c>
      <c r="B39" s="1">
        <v>44964</v>
      </c>
      <c r="C39" s="38">
        <f t="shared" si="0"/>
        <v>6</v>
      </c>
      <c r="D39" s="38">
        <f t="shared" si="1"/>
        <v>2023</v>
      </c>
      <c r="E39" s="38" t="str">
        <f t="shared" si="2"/>
        <v>2023-6</v>
      </c>
      <c r="F39">
        <v>12.98</v>
      </c>
      <c r="G39">
        <v>31808</v>
      </c>
      <c r="H39">
        <v>180</v>
      </c>
    </row>
    <row r="40" spans="1:8" x14ac:dyDescent="0.3">
      <c r="A40" t="s">
        <v>5</v>
      </c>
      <c r="B40" s="1">
        <v>44965</v>
      </c>
      <c r="C40" s="38">
        <f t="shared" si="0"/>
        <v>6</v>
      </c>
      <c r="D40" s="38">
        <f t="shared" si="1"/>
        <v>2023</v>
      </c>
      <c r="E40" s="38" t="str">
        <f t="shared" si="2"/>
        <v>2023-6</v>
      </c>
      <c r="F40">
        <v>12.76</v>
      </c>
      <c r="G40">
        <v>41176</v>
      </c>
      <c r="H40">
        <v>245</v>
      </c>
    </row>
    <row r="41" spans="1:8" x14ac:dyDescent="0.3">
      <c r="A41" t="s">
        <v>5</v>
      </c>
      <c r="B41" s="1">
        <v>44966</v>
      </c>
      <c r="C41" s="38">
        <f t="shared" si="0"/>
        <v>6</v>
      </c>
      <c r="D41" s="38">
        <f t="shared" si="1"/>
        <v>2023</v>
      </c>
      <c r="E41" s="38" t="str">
        <f t="shared" si="2"/>
        <v>2023-6</v>
      </c>
      <c r="F41">
        <v>13.47</v>
      </c>
      <c r="G41">
        <v>32749</v>
      </c>
      <c r="H41">
        <v>204</v>
      </c>
    </row>
    <row r="42" spans="1:8" x14ac:dyDescent="0.3">
      <c r="A42" t="s">
        <v>5</v>
      </c>
      <c r="B42" s="1">
        <v>44967</v>
      </c>
      <c r="C42" s="38">
        <f t="shared" si="0"/>
        <v>6</v>
      </c>
      <c r="D42" s="38">
        <f t="shared" si="1"/>
        <v>2023</v>
      </c>
      <c r="E42" s="38" t="str">
        <f t="shared" si="2"/>
        <v>2023-6</v>
      </c>
      <c r="F42">
        <v>10.89</v>
      </c>
      <c r="G42">
        <v>31948</v>
      </c>
      <c r="H42">
        <v>158</v>
      </c>
    </row>
    <row r="43" spans="1:8" x14ac:dyDescent="0.3">
      <c r="A43" t="s">
        <v>5</v>
      </c>
      <c r="B43" s="1">
        <v>44968</v>
      </c>
      <c r="C43" s="38">
        <f t="shared" si="0"/>
        <v>6</v>
      </c>
      <c r="D43" s="38">
        <f t="shared" si="1"/>
        <v>2023</v>
      </c>
      <c r="E43" s="38" t="str">
        <f t="shared" si="2"/>
        <v>2023-6</v>
      </c>
      <c r="F43">
        <v>9.52</v>
      </c>
      <c r="G43">
        <v>26355</v>
      </c>
      <c r="H43">
        <v>200</v>
      </c>
    </row>
    <row r="44" spans="1:8" x14ac:dyDescent="0.3">
      <c r="A44" t="s">
        <v>5</v>
      </c>
      <c r="B44" s="1">
        <v>44969</v>
      </c>
      <c r="C44" s="38">
        <f t="shared" si="0"/>
        <v>7</v>
      </c>
      <c r="D44" s="38">
        <f t="shared" si="1"/>
        <v>2023</v>
      </c>
      <c r="E44" s="38" t="str">
        <f t="shared" si="2"/>
        <v>2023-7</v>
      </c>
      <c r="F44">
        <v>8.8699999999999992</v>
      </c>
      <c r="G44">
        <v>24512</v>
      </c>
      <c r="H44">
        <v>196</v>
      </c>
    </row>
    <row r="45" spans="1:8" x14ac:dyDescent="0.3">
      <c r="A45" t="s">
        <v>5</v>
      </c>
      <c r="B45" s="1">
        <v>44970</v>
      </c>
      <c r="C45" s="38">
        <f t="shared" si="0"/>
        <v>7</v>
      </c>
      <c r="D45" s="38">
        <f t="shared" si="1"/>
        <v>2023</v>
      </c>
      <c r="E45" s="38" t="str">
        <f t="shared" si="2"/>
        <v>2023-7</v>
      </c>
      <c r="F45">
        <v>18.309999999999999</v>
      </c>
      <c r="G45">
        <v>49331</v>
      </c>
      <c r="H45">
        <v>402</v>
      </c>
    </row>
    <row r="46" spans="1:8" x14ac:dyDescent="0.3">
      <c r="A46" t="s">
        <v>5</v>
      </c>
      <c r="B46" s="1">
        <v>44971</v>
      </c>
      <c r="C46" s="38">
        <f t="shared" si="0"/>
        <v>7</v>
      </c>
      <c r="D46" s="38">
        <f t="shared" si="1"/>
        <v>2023</v>
      </c>
      <c r="E46" s="38" t="str">
        <f t="shared" si="2"/>
        <v>2023-7</v>
      </c>
      <c r="F46">
        <v>9.89</v>
      </c>
      <c r="G46">
        <v>33104</v>
      </c>
      <c r="H46">
        <v>256</v>
      </c>
    </row>
    <row r="47" spans="1:8" x14ac:dyDescent="0.3">
      <c r="A47" t="s">
        <v>5</v>
      </c>
      <c r="B47" s="1">
        <v>44972</v>
      </c>
      <c r="C47" s="38">
        <f t="shared" si="0"/>
        <v>7</v>
      </c>
      <c r="D47" s="38">
        <f t="shared" si="1"/>
        <v>2023</v>
      </c>
      <c r="E47" s="38" t="str">
        <f t="shared" si="2"/>
        <v>2023-7</v>
      </c>
      <c r="F47">
        <v>13.1</v>
      </c>
      <c r="G47">
        <v>38643</v>
      </c>
      <c r="H47">
        <v>365</v>
      </c>
    </row>
    <row r="48" spans="1:8" x14ac:dyDescent="0.3">
      <c r="A48" t="s">
        <v>5</v>
      </c>
      <c r="B48" s="1">
        <v>44973</v>
      </c>
      <c r="C48" s="38">
        <f t="shared" si="0"/>
        <v>7</v>
      </c>
      <c r="D48" s="38">
        <f t="shared" si="1"/>
        <v>2023</v>
      </c>
      <c r="E48" s="38" t="str">
        <f t="shared" si="2"/>
        <v>2023-7</v>
      </c>
      <c r="F48">
        <v>10.050000000000001</v>
      </c>
      <c r="G48">
        <v>32899</v>
      </c>
      <c r="H48">
        <v>251</v>
      </c>
    </row>
    <row r="49" spans="1:8" x14ac:dyDescent="0.3">
      <c r="A49" t="s">
        <v>5</v>
      </c>
      <c r="B49" s="1">
        <v>44974</v>
      </c>
      <c r="C49" s="38">
        <f t="shared" si="0"/>
        <v>7</v>
      </c>
      <c r="D49" s="38">
        <f t="shared" si="1"/>
        <v>2023</v>
      </c>
      <c r="E49" s="38" t="str">
        <f t="shared" si="2"/>
        <v>2023-7</v>
      </c>
      <c r="F49">
        <v>8.14</v>
      </c>
      <c r="G49">
        <v>29465</v>
      </c>
      <c r="H49">
        <v>169</v>
      </c>
    </row>
    <row r="50" spans="1:8" x14ac:dyDescent="0.3">
      <c r="A50" t="s">
        <v>5</v>
      </c>
      <c r="B50" s="1">
        <v>44975</v>
      </c>
      <c r="C50" s="38">
        <f t="shared" si="0"/>
        <v>7</v>
      </c>
      <c r="D50" s="38">
        <f t="shared" si="1"/>
        <v>2023</v>
      </c>
      <c r="E50" s="38" t="str">
        <f t="shared" si="2"/>
        <v>2023-7</v>
      </c>
      <c r="F50">
        <v>6.35</v>
      </c>
      <c r="G50">
        <v>21580</v>
      </c>
      <c r="H50">
        <v>134</v>
      </c>
    </row>
    <row r="51" spans="1:8" x14ac:dyDescent="0.3">
      <c r="A51" t="s">
        <v>5</v>
      </c>
      <c r="B51" s="1">
        <v>44976</v>
      </c>
      <c r="C51" s="38">
        <f t="shared" si="0"/>
        <v>8</v>
      </c>
      <c r="D51" s="38">
        <f t="shared" si="1"/>
        <v>2023</v>
      </c>
      <c r="E51" s="38" t="str">
        <f t="shared" si="2"/>
        <v>2023-8</v>
      </c>
      <c r="F51">
        <v>6.04</v>
      </c>
      <c r="G51">
        <v>16743</v>
      </c>
      <c r="H51">
        <v>137</v>
      </c>
    </row>
    <row r="52" spans="1:8" x14ac:dyDescent="0.3">
      <c r="A52" t="s">
        <v>5</v>
      </c>
      <c r="B52" s="1">
        <v>44977</v>
      </c>
      <c r="C52" s="38">
        <f t="shared" si="0"/>
        <v>8</v>
      </c>
      <c r="D52" s="38">
        <f t="shared" si="1"/>
        <v>2023</v>
      </c>
      <c r="E52" s="38" t="str">
        <f t="shared" si="2"/>
        <v>2023-8</v>
      </c>
      <c r="F52">
        <v>8.5299999999999994</v>
      </c>
      <c r="G52">
        <v>19251</v>
      </c>
      <c r="H52">
        <v>155</v>
      </c>
    </row>
    <row r="53" spans="1:8" x14ac:dyDescent="0.3">
      <c r="A53" t="s">
        <v>5</v>
      </c>
      <c r="B53" s="1">
        <v>44978</v>
      </c>
      <c r="C53" s="38">
        <f t="shared" si="0"/>
        <v>8</v>
      </c>
      <c r="D53" s="38">
        <f t="shared" si="1"/>
        <v>2023</v>
      </c>
      <c r="E53" s="38" t="str">
        <f t="shared" si="2"/>
        <v>2023-8</v>
      </c>
      <c r="F53">
        <v>8.14</v>
      </c>
      <c r="G53">
        <v>18793</v>
      </c>
      <c r="H53">
        <v>158</v>
      </c>
    </row>
    <row r="54" spans="1:8" x14ac:dyDescent="0.3">
      <c r="A54" t="s">
        <v>5</v>
      </c>
      <c r="B54" s="1">
        <v>44979</v>
      </c>
      <c r="C54" s="38">
        <f t="shared" si="0"/>
        <v>8</v>
      </c>
      <c r="D54" s="38">
        <f t="shared" si="1"/>
        <v>2023</v>
      </c>
      <c r="E54" s="38" t="str">
        <f t="shared" si="2"/>
        <v>2023-8</v>
      </c>
      <c r="F54">
        <v>18.2</v>
      </c>
      <c r="G54">
        <v>44670</v>
      </c>
      <c r="H54">
        <v>405</v>
      </c>
    </row>
    <row r="55" spans="1:8" x14ac:dyDescent="0.3">
      <c r="A55" t="s">
        <v>5</v>
      </c>
      <c r="B55" s="1">
        <v>44980</v>
      </c>
      <c r="C55" s="38">
        <f t="shared" si="0"/>
        <v>8</v>
      </c>
      <c r="D55" s="38">
        <f t="shared" si="1"/>
        <v>2023</v>
      </c>
      <c r="E55" s="38" t="str">
        <f t="shared" si="2"/>
        <v>2023-8</v>
      </c>
      <c r="F55">
        <v>13.54</v>
      </c>
      <c r="G55">
        <v>34858</v>
      </c>
      <c r="H55">
        <v>249</v>
      </c>
    </row>
    <row r="56" spans="1:8" x14ac:dyDescent="0.3">
      <c r="A56" t="s">
        <v>5</v>
      </c>
      <c r="B56" s="1">
        <v>44981</v>
      </c>
      <c r="C56" s="38">
        <f t="shared" si="0"/>
        <v>8</v>
      </c>
      <c r="D56" s="38">
        <f t="shared" si="1"/>
        <v>2023</v>
      </c>
      <c r="E56" s="38" t="str">
        <f t="shared" si="2"/>
        <v>2023-8</v>
      </c>
      <c r="F56">
        <v>11.62</v>
      </c>
      <c r="G56">
        <v>31960</v>
      </c>
      <c r="H56">
        <v>238</v>
      </c>
    </row>
    <row r="57" spans="1:8" x14ac:dyDescent="0.3">
      <c r="A57" t="s">
        <v>5</v>
      </c>
      <c r="B57" s="1">
        <v>44982</v>
      </c>
      <c r="C57" s="38">
        <f t="shared" si="0"/>
        <v>8</v>
      </c>
      <c r="D57" s="38">
        <f t="shared" si="1"/>
        <v>2023</v>
      </c>
      <c r="E57" s="38" t="str">
        <f t="shared" si="2"/>
        <v>2023-8</v>
      </c>
      <c r="F57">
        <v>10.029999999999999</v>
      </c>
      <c r="G57">
        <v>26680</v>
      </c>
      <c r="H57">
        <v>189</v>
      </c>
    </row>
    <row r="58" spans="1:8" x14ac:dyDescent="0.3">
      <c r="A58" t="s">
        <v>5</v>
      </c>
      <c r="B58" s="1">
        <v>44983</v>
      </c>
      <c r="C58" s="38">
        <f t="shared" si="0"/>
        <v>9</v>
      </c>
      <c r="D58" s="38">
        <f t="shared" si="1"/>
        <v>2023</v>
      </c>
      <c r="E58" s="38" t="str">
        <f t="shared" si="2"/>
        <v>2023-9</v>
      </c>
      <c r="F58">
        <v>13.23</v>
      </c>
      <c r="G58">
        <v>27889</v>
      </c>
      <c r="H58">
        <v>205</v>
      </c>
    </row>
    <row r="59" spans="1:8" x14ac:dyDescent="0.3">
      <c r="A59" t="s">
        <v>5</v>
      </c>
      <c r="B59" s="1">
        <v>44984</v>
      </c>
      <c r="C59" s="38">
        <f t="shared" si="0"/>
        <v>9</v>
      </c>
      <c r="D59" s="38">
        <f t="shared" si="1"/>
        <v>2023</v>
      </c>
      <c r="E59" s="38" t="str">
        <f t="shared" si="2"/>
        <v>2023-9</v>
      </c>
      <c r="F59">
        <v>21.99</v>
      </c>
      <c r="G59">
        <v>59884</v>
      </c>
      <c r="H59">
        <v>405</v>
      </c>
    </row>
    <row r="60" spans="1:8" x14ac:dyDescent="0.3">
      <c r="A60" t="s">
        <v>5</v>
      </c>
      <c r="B60" s="1">
        <v>44985</v>
      </c>
      <c r="C60" s="38">
        <f t="shared" si="0"/>
        <v>9</v>
      </c>
      <c r="D60" s="38">
        <f t="shared" si="1"/>
        <v>2023</v>
      </c>
      <c r="E60" s="38" t="str">
        <f t="shared" si="2"/>
        <v>2023-9</v>
      </c>
      <c r="F60">
        <v>20.04</v>
      </c>
      <c r="G60">
        <v>40945</v>
      </c>
      <c r="H60">
        <v>242</v>
      </c>
    </row>
    <row r="61" spans="1:8" x14ac:dyDescent="0.3">
      <c r="A61" t="s">
        <v>5</v>
      </c>
      <c r="B61" s="1">
        <v>44986</v>
      </c>
      <c r="C61" s="38">
        <f t="shared" si="0"/>
        <v>9</v>
      </c>
      <c r="D61" s="38">
        <f t="shared" si="1"/>
        <v>2023</v>
      </c>
      <c r="E61" s="38" t="str">
        <f t="shared" si="2"/>
        <v>2023-9</v>
      </c>
      <c r="F61">
        <v>17.579999999999998</v>
      </c>
      <c r="G61">
        <v>48299</v>
      </c>
      <c r="H61">
        <v>335</v>
      </c>
    </row>
    <row r="62" spans="1:8" x14ac:dyDescent="0.3">
      <c r="A62" t="s">
        <v>5</v>
      </c>
      <c r="B62" s="1">
        <v>44987</v>
      </c>
      <c r="C62" s="38">
        <f t="shared" si="0"/>
        <v>9</v>
      </c>
      <c r="D62" s="38">
        <f t="shared" si="1"/>
        <v>2023</v>
      </c>
      <c r="E62" s="38" t="str">
        <f t="shared" si="2"/>
        <v>2023-9</v>
      </c>
      <c r="F62">
        <v>19.98</v>
      </c>
      <c r="G62">
        <v>37251</v>
      </c>
      <c r="H62">
        <v>269</v>
      </c>
    </row>
    <row r="63" spans="1:8" x14ac:dyDescent="0.3">
      <c r="A63" t="s">
        <v>5</v>
      </c>
      <c r="B63" s="1">
        <v>44988</v>
      </c>
      <c r="C63" s="38">
        <f t="shared" si="0"/>
        <v>9</v>
      </c>
      <c r="D63" s="38">
        <f t="shared" si="1"/>
        <v>2023</v>
      </c>
      <c r="E63" s="38" t="str">
        <f t="shared" si="2"/>
        <v>2023-9</v>
      </c>
      <c r="F63">
        <v>16.97</v>
      </c>
      <c r="G63">
        <v>44437</v>
      </c>
      <c r="H63">
        <v>225</v>
      </c>
    </row>
    <row r="64" spans="1:8" x14ac:dyDescent="0.3">
      <c r="A64" t="s">
        <v>5</v>
      </c>
      <c r="B64" s="1">
        <v>44989</v>
      </c>
      <c r="C64" s="38">
        <f t="shared" si="0"/>
        <v>9</v>
      </c>
      <c r="D64" s="38">
        <f t="shared" si="1"/>
        <v>2023</v>
      </c>
      <c r="E64" s="38" t="str">
        <f t="shared" si="2"/>
        <v>2023-9</v>
      </c>
      <c r="F64">
        <v>13.5</v>
      </c>
      <c r="G64">
        <v>30444</v>
      </c>
      <c r="H64">
        <v>238</v>
      </c>
    </row>
    <row r="65" spans="1:8" x14ac:dyDescent="0.3">
      <c r="A65" t="s">
        <v>5</v>
      </c>
      <c r="B65" s="1">
        <v>44990</v>
      </c>
      <c r="C65" s="38">
        <f t="shared" si="0"/>
        <v>10</v>
      </c>
      <c r="D65" s="38">
        <f t="shared" si="1"/>
        <v>2023</v>
      </c>
      <c r="E65" s="38" t="str">
        <f t="shared" si="2"/>
        <v>2023-10</v>
      </c>
      <c r="F65">
        <v>10.18</v>
      </c>
      <c r="G65">
        <v>28478</v>
      </c>
      <c r="H65">
        <v>173</v>
      </c>
    </row>
    <row r="66" spans="1:8" x14ac:dyDescent="0.3">
      <c r="A66" t="s">
        <v>5</v>
      </c>
      <c r="B66" s="1">
        <v>44991</v>
      </c>
      <c r="C66" s="38">
        <f t="shared" si="0"/>
        <v>10</v>
      </c>
      <c r="D66" s="38">
        <f t="shared" si="1"/>
        <v>2023</v>
      </c>
      <c r="E66" s="38" t="str">
        <f t="shared" si="2"/>
        <v>2023-10</v>
      </c>
      <c r="F66">
        <v>20.7</v>
      </c>
      <c r="G66">
        <v>53361</v>
      </c>
      <c r="H66">
        <v>311</v>
      </c>
    </row>
    <row r="67" spans="1:8" x14ac:dyDescent="0.3">
      <c r="A67" t="s">
        <v>5</v>
      </c>
      <c r="B67" s="1">
        <v>44992</v>
      </c>
      <c r="C67" s="38">
        <f t="shared" ref="C67:C130" si="3">WEEKNUM(B67)</f>
        <v>10</v>
      </c>
      <c r="D67" s="38">
        <f t="shared" ref="D67:D130" si="4">YEAR(B67)</f>
        <v>2023</v>
      </c>
      <c r="E67" s="38" t="str">
        <f t="shared" ref="E67:E130" si="5">D67&amp;"-"&amp;C67</f>
        <v>2023-10</v>
      </c>
      <c r="F67">
        <v>13.87</v>
      </c>
      <c r="G67">
        <v>39301</v>
      </c>
      <c r="H67">
        <v>225</v>
      </c>
    </row>
    <row r="68" spans="1:8" x14ac:dyDescent="0.3">
      <c r="A68" t="s">
        <v>5</v>
      </c>
      <c r="B68" s="1">
        <v>44993</v>
      </c>
      <c r="C68" s="38">
        <f t="shared" si="3"/>
        <v>10</v>
      </c>
      <c r="D68" s="38">
        <f t="shared" si="4"/>
        <v>2023</v>
      </c>
      <c r="E68" s="38" t="str">
        <f t="shared" si="5"/>
        <v>2023-10</v>
      </c>
      <c r="F68">
        <v>16.649999999999999</v>
      </c>
      <c r="G68">
        <v>39464</v>
      </c>
      <c r="H68">
        <v>238</v>
      </c>
    </row>
    <row r="69" spans="1:8" x14ac:dyDescent="0.3">
      <c r="A69" t="s">
        <v>5</v>
      </c>
      <c r="B69" s="1">
        <v>44994</v>
      </c>
      <c r="C69" s="38">
        <f t="shared" si="3"/>
        <v>10</v>
      </c>
      <c r="D69" s="38">
        <f t="shared" si="4"/>
        <v>2023</v>
      </c>
      <c r="E69" s="38" t="str">
        <f t="shared" si="5"/>
        <v>2023-10</v>
      </c>
      <c r="F69">
        <v>16.809999999999999</v>
      </c>
      <c r="G69">
        <v>43622</v>
      </c>
      <c r="H69">
        <v>255</v>
      </c>
    </row>
    <row r="70" spans="1:8" x14ac:dyDescent="0.3">
      <c r="A70" t="s">
        <v>5</v>
      </c>
      <c r="B70" s="1">
        <v>44995</v>
      </c>
      <c r="C70" s="38">
        <f t="shared" si="3"/>
        <v>10</v>
      </c>
      <c r="D70" s="38">
        <f t="shared" si="4"/>
        <v>2023</v>
      </c>
      <c r="E70" s="38" t="str">
        <f t="shared" si="5"/>
        <v>2023-10</v>
      </c>
      <c r="F70">
        <v>18.39</v>
      </c>
      <c r="G70">
        <v>48677</v>
      </c>
      <c r="H70">
        <v>268</v>
      </c>
    </row>
    <row r="71" spans="1:8" x14ac:dyDescent="0.3">
      <c r="A71" t="s">
        <v>5</v>
      </c>
      <c r="B71" s="1">
        <v>44996</v>
      </c>
      <c r="C71" s="38">
        <f t="shared" si="3"/>
        <v>10</v>
      </c>
      <c r="D71" s="38">
        <f t="shared" si="4"/>
        <v>2023</v>
      </c>
      <c r="E71" s="38" t="str">
        <f t="shared" si="5"/>
        <v>2023-10</v>
      </c>
      <c r="F71">
        <v>15.16</v>
      </c>
      <c r="G71">
        <v>29670</v>
      </c>
      <c r="H71">
        <v>194</v>
      </c>
    </row>
    <row r="72" spans="1:8" x14ac:dyDescent="0.3">
      <c r="A72" t="s">
        <v>5</v>
      </c>
      <c r="B72" s="1">
        <v>44997</v>
      </c>
      <c r="C72" s="38">
        <f t="shared" si="3"/>
        <v>11</v>
      </c>
      <c r="D72" s="38">
        <f t="shared" si="4"/>
        <v>2023</v>
      </c>
      <c r="E72" s="38" t="str">
        <f t="shared" si="5"/>
        <v>2023-11</v>
      </c>
      <c r="F72">
        <v>10.7</v>
      </c>
      <c r="G72">
        <v>29077</v>
      </c>
      <c r="H72">
        <v>142</v>
      </c>
    </row>
    <row r="73" spans="1:8" x14ac:dyDescent="0.3">
      <c r="A73" t="s">
        <v>5</v>
      </c>
      <c r="B73" s="1">
        <v>44998</v>
      </c>
      <c r="C73" s="38">
        <f t="shared" si="3"/>
        <v>11</v>
      </c>
      <c r="D73" s="38">
        <f t="shared" si="4"/>
        <v>2023</v>
      </c>
      <c r="E73" s="38" t="str">
        <f t="shared" si="5"/>
        <v>2023-11</v>
      </c>
      <c r="F73">
        <v>23.36</v>
      </c>
      <c r="G73">
        <v>58716</v>
      </c>
      <c r="H73">
        <v>310</v>
      </c>
    </row>
    <row r="74" spans="1:8" x14ac:dyDescent="0.3">
      <c r="A74" t="s">
        <v>5</v>
      </c>
      <c r="B74" s="1">
        <v>44999</v>
      </c>
      <c r="C74" s="38">
        <f t="shared" si="3"/>
        <v>11</v>
      </c>
      <c r="D74" s="38">
        <f t="shared" si="4"/>
        <v>2023</v>
      </c>
      <c r="E74" s="38" t="str">
        <f t="shared" si="5"/>
        <v>2023-11</v>
      </c>
      <c r="F74">
        <v>18.41</v>
      </c>
      <c r="G74">
        <v>39091</v>
      </c>
      <c r="H74">
        <v>237</v>
      </c>
    </row>
    <row r="75" spans="1:8" x14ac:dyDescent="0.3">
      <c r="A75" t="s">
        <v>5</v>
      </c>
      <c r="B75" s="1">
        <v>45000</v>
      </c>
      <c r="C75" s="38">
        <f t="shared" si="3"/>
        <v>11</v>
      </c>
      <c r="D75" s="38">
        <f t="shared" si="4"/>
        <v>2023</v>
      </c>
      <c r="E75" s="38" t="str">
        <f t="shared" si="5"/>
        <v>2023-11</v>
      </c>
      <c r="F75">
        <v>17.170000000000002</v>
      </c>
      <c r="G75">
        <v>50623</v>
      </c>
      <c r="H75">
        <v>262</v>
      </c>
    </row>
    <row r="76" spans="1:8" x14ac:dyDescent="0.3">
      <c r="A76" t="s">
        <v>5</v>
      </c>
      <c r="B76" s="1">
        <v>45001</v>
      </c>
      <c r="C76" s="38">
        <f t="shared" si="3"/>
        <v>11</v>
      </c>
      <c r="D76" s="38">
        <f t="shared" si="4"/>
        <v>2023</v>
      </c>
      <c r="E76" s="38" t="str">
        <f t="shared" si="5"/>
        <v>2023-11</v>
      </c>
      <c r="F76">
        <v>16.510000000000002</v>
      </c>
      <c r="G76">
        <v>38067</v>
      </c>
      <c r="H76">
        <v>226</v>
      </c>
    </row>
    <row r="77" spans="1:8" x14ac:dyDescent="0.3">
      <c r="A77" t="s">
        <v>5</v>
      </c>
      <c r="B77" s="1">
        <v>45002</v>
      </c>
      <c r="C77" s="38">
        <f t="shared" si="3"/>
        <v>11</v>
      </c>
      <c r="D77" s="38">
        <f t="shared" si="4"/>
        <v>2023</v>
      </c>
      <c r="E77" s="38" t="str">
        <f t="shared" si="5"/>
        <v>2023-11</v>
      </c>
      <c r="F77">
        <v>21.31</v>
      </c>
      <c r="G77">
        <v>50641</v>
      </c>
      <c r="H77">
        <v>293</v>
      </c>
    </row>
    <row r="78" spans="1:8" x14ac:dyDescent="0.3">
      <c r="A78" t="s">
        <v>5</v>
      </c>
      <c r="B78" s="1">
        <v>45003</v>
      </c>
      <c r="C78" s="38">
        <f t="shared" si="3"/>
        <v>11</v>
      </c>
      <c r="D78" s="38">
        <f t="shared" si="4"/>
        <v>2023</v>
      </c>
      <c r="E78" s="38" t="str">
        <f t="shared" si="5"/>
        <v>2023-11</v>
      </c>
      <c r="F78">
        <v>13.43</v>
      </c>
      <c r="G78">
        <v>28858</v>
      </c>
      <c r="H78">
        <v>183</v>
      </c>
    </row>
    <row r="79" spans="1:8" x14ac:dyDescent="0.3">
      <c r="A79" t="s">
        <v>5</v>
      </c>
      <c r="B79" s="1">
        <v>45004</v>
      </c>
      <c r="C79" s="38">
        <f t="shared" si="3"/>
        <v>12</v>
      </c>
      <c r="D79" s="38">
        <f t="shared" si="4"/>
        <v>2023</v>
      </c>
      <c r="E79" s="38" t="str">
        <f t="shared" si="5"/>
        <v>2023-12</v>
      </c>
      <c r="F79">
        <v>13.51</v>
      </c>
      <c r="G79">
        <v>26558</v>
      </c>
      <c r="H79">
        <v>171</v>
      </c>
    </row>
    <row r="80" spans="1:8" x14ac:dyDescent="0.3">
      <c r="A80" t="s">
        <v>5</v>
      </c>
      <c r="B80" s="1">
        <v>45005</v>
      </c>
      <c r="C80" s="38">
        <f t="shared" si="3"/>
        <v>12</v>
      </c>
      <c r="D80" s="38">
        <f t="shared" si="4"/>
        <v>2023</v>
      </c>
      <c r="E80" s="38" t="str">
        <f t="shared" si="5"/>
        <v>2023-12</v>
      </c>
      <c r="F80">
        <v>31.22</v>
      </c>
      <c r="G80">
        <v>58177</v>
      </c>
      <c r="H80">
        <v>260</v>
      </c>
    </row>
    <row r="81" spans="1:8" x14ac:dyDescent="0.3">
      <c r="A81" t="s">
        <v>5</v>
      </c>
      <c r="B81" s="1">
        <v>45006</v>
      </c>
      <c r="C81" s="38">
        <f t="shared" si="3"/>
        <v>12</v>
      </c>
      <c r="D81" s="38">
        <f t="shared" si="4"/>
        <v>2023</v>
      </c>
      <c r="E81" s="38" t="str">
        <f t="shared" si="5"/>
        <v>2023-12</v>
      </c>
      <c r="F81">
        <v>20.29</v>
      </c>
      <c r="G81">
        <v>37660</v>
      </c>
      <c r="H81">
        <v>221</v>
      </c>
    </row>
    <row r="82" spans="1:8" x14ac:dyDescent="0.3">
      <c r="A82" t="s">
        <v>5</v>
      </c>
      <c r="B82" s="1">
        <v>45007</v>
      </c>
      <c r="C82" s="38">
        <f t="shared" si="3"/>
        <v>12</v>
      </c>
      <c r="D82" s="38">
        <f t="shared" si="4"/>
        <v>2023</v>
      </c>
      <c r="E82" s="38" t="str">
        <f t="shared" si="5"/>
        <v>2023-12</v>
      </c>
      <c r="F82">
        <v>26.1</v>
      </c>
      <c r="G82">
        <v>48260</v>
      </c>
      <c r="H82">
        <v>246</v>
      </c>
    </row>
    <row r="83" spans="1:8" x14ac:dyDescent="0.3">
      <c r="A83" t="s">
        <v>5</v>
      </c>
      <c r="B83" s="1">
        <v>45008</v>
      </c>
      <c r="C83" s="38">
        <f t="shared" si="3"/>
        <v>12</v>
      </c>
      <c r="D83" s="38">
        <f t="shared" si="4"/>
        <v>2023</v>
      </c>
      <c r="E83" s="38" t="str">
        <f t="shared" si="5"/>
        <v>2023-12</v>
      </c>
      <c r="F83">
        <v>23.3</v>
      </c>
      <c r="G83">
        <v>42971</v>
      </c>
      <c r="H83">
        <v>202</v>
      </c>
    </row>
    <row r="84" spans="1:8" x14ac:dyDescent="0.3">
      <c r="A84" t="s">
        <v>5</v>
      </c>
      <c r="B84" s="1">
        <v>45009</v>
      </c>
      <c r="C84" s="38">
        <f t="shared" si="3"/>
        <v>12</v>
      </c>
      <c r="D84" s="38">
        <f t="shared" si="4"/>
        <v>2023</v>
      </c>
      <c r="E84" s="38" t="str">
        <f t="shared" si="5"/>
        <v>2023-12</v>
      </c>
      <c r="F84">
        <v>17.850000000000001</v>
      </c>
      <c r="G84">
        <v>37162</v>
      </c>
      <c r="H84">
        <v>181</v>
      </c>
    </row>
    <row r="85" spans="1:8" x14ac:dyDescent="0.3">
      <c r="A85" t="s">
        <v>5</v>
      </c>
      <c r="B85" s="1">
        <v>45010</v>
      </c>
      <c r="C85" s="38">
        <f t="shared" si="3"/>
        <v>12</v>
      </c>
      <c r="D85" s="38">
        <f t="shared" si="4"/>
        <v>2023</v>
      </c>
      <c r="E85" s="38" t="str">
        <f t="shared" si="5"/>
        <v>2023-12</v>
      </c>
      <c r="F85">
        <v>15.38</v>
      </c>
      <c r="G85">
        <v>29513</v>
      </c>
      <c r="H85">
        <v>150</v>
      </c>
    </row>
    <row r="86" spans="1:8" x14ac:dyDescent="0.3">
      <c r="A86" t="s">
        <v>5</v>
      </c>
      <c r="B86" s="1">
        <v>45011</v>
      </c>
      <c r="C86" s="38">
        <f t="shared" si="3"/>
        <v>13</v>
      </c>
      <c r="D86" s="38">
        <f t="shared" si="4"/>
        <v>2023</v>
      </c>
      <c r="E86" s="38" t="str">
        <f t="shared" si="5"/>
        <v>2023-13</v>
      </c>
      <c r="F86">
        <v>14.19</v>
      </c>
      <c r="G86">
        <v>29490</v>
      </c>
      <c r="H86">
        <v>179</v>
      </c>
    </row>
    <row r="87" spans="1:8" x14ac:dyDescent="0.3">
      <c r="A87" t="s">
        <v>5</v>
      </c>
      <c r="B87" s="1">
        <v>45012</v>
      </c>
      <c r="C87" s="38">
        <f t="shared" si="3"/>
        <v>13</v>
      </c>
      <c r="D87" s="38">
        <f t="shared" si="4"/>
        <v>2023</v>
      </c>
      <c r="E87" s="38" t="str">
        <f t="shared" si="5"/>
        <v>2023-13</v>
      </c>
      <c r="F87">
        <v>24.48</v>
      </c>
      <c r="G87">
        <v>63518</v>
      </c>
      <c r="H87">
        <v>323</v>
      </c>
    </row>
    <row r="88" spans="1:8" x14ac:dyDescent="0.3">
      <c r="A88" t="s">
        <v>5</v>
      </c>
      <c r="B88" s="1">
        <v>45013</v>
      </c>
      <c r="C88" s="38">
        <f t="shared" si="3"/>
        <v>13</v>
      </c>
      <c r="D88" s="38">
        <f t="shared" si="4"/>
        <v>2023</v>
      </c>
      <c r="E88" s="38" t="str">
        <f t="shared" si="5"/>
        <v>2023-13</v>
      </c>
      <c r="F88">
        <v>17.350000000000001</v>
      </c>
      <c r="G88">
        <v>41121</v>
      </c>
      <c r="H88">
        <v>237</v>
      </c>
    </row>
    <row r="89" spans="1:8" x14ac:dyDescent="0.3">
      <c r="A89" t="s">
        <v>5</v>
      </c>
      <c r="B89" s="1">
        <v>45014</v>
      </c>
      <c r="C89" s="38">
        <f t="shared" si="3"/>
        <v>13</v>
      </c>
      <c r="D89" s="38">
        <f t="shared" si="4"/>
        <v>2023</v>
      </c>
      <c r="E89" s="38" t="str">
        <f t="shared" si="5"/>
        <v>2023-13</v>
      </c>
      <c r="F89">
        <v>25.59</v>
      </c>
      <c r="G89">
        <v>50732</v>
      </c>
      <c r="H89">
        <v>267</v>
      </c>
    </row>
    <row r="90" spans="1:8" x14ac:dyDescent="0.3">
      <c r="A90" t="s">
        <v>5</v>
      </c>
      <c r="B90" s="1">
        <v>45015</v>
      </c>
      <c r="C90" s="38">
        <f t="shared" si="3"/>
        <v>13</v>
      </c>
      <c r="D90" s="38">
        <f t="shared" si="4"/>
        <v>2023</v>
      </c>
      <c r="E90" s="38" t="str">
        <f t="shared" si="5"/>
        <v>2023-13</v>
      </c>
      <c r="F90">
        <v>23.17</v>
      </c>
      <c r="G90">
        <v>40275</v>
      </c>
      <c r="H90">
        <v>200</v>
      </c>
    </row>
    <row r="91" spans="1:8" x14ac:dyDescent="0.3">
      <c r="A91" t="s">
        <v>5</v>
      </c>
      <c r="B91" s="1">
        <v>45016</v>
      </c>
      <c r="C91" s="38">
        <f t="shared" si="3"/>
        <v>13</v>
      </c>
      <c r="D91" s="38">
        <f t="shared" si="4"/>
        <v>2023</v>
      </c>
      <c r="E91" s="38" t="str">
        <f t="shared" si="5"/>
        <v>2023-13</v>
      </c>
      <c r="F91">
        <v>20.48</v>
      </c>
      <c r="G91">
        <v>46600</v>
      </c>
      <c r="H91">
        <v>235</v>
      </c>
    </row>
    <row r="92" spans="1:8" x14ac:dyDescent="0.3">
      <c r="A92" t="s">
        <v>5</v>
      </c>
      <c r="B92" s="1">
        <v>45017</v>
      </c>
      <c r="C92" s="38">
        <f t="shared" si="3"/>
        <v>13</v>
      </c>
      <c r="D92" s="38">
        <f t="shared" si="4"/>
        <v>2023</v>
      </c>
      <c r="E92" s="38" t="str">
        <f t="shared" si="5"/>
        <v>2023-13</v>
      </c>
      <c r="F92">
        <v>18.39</v>
      </c>
      <c r="G92">
        <v>30053</v>
      </c>
      <c r="H92">
        <v>160</v>
      </c>
    </row>
    <row r="93" spans="1:8" x14ac:dyDescent="0.3">
      <c r="A93" t="s">
        <v>5</v>
      </c>
      <c r="B93" s="1">
        <v>45018</v>
      </c>
      <c r="C93" s="38">
        <f t="shared" si="3"/>
        <v>14</v>
      </c>
      <c r="D93" s="38">
        <f t="shared" si="4"/>
        <v>2023</v>
      </c>
      <c r="E93" s="38" t="str">
        <f t="shared" si="5"/>
        <v>2023-14</v>
      </c>
      <c r="F93">
        <v>15.3</v>
      </c>
      <c r="G93">
        <v>28061</v>
      </c>
      <c r="H93">
        <v>166</v>
      </c>
    </row>
    <row r="94" spans="1:8" x14ac:dyDescent="0.3">
      <c r="A94" t="s">
        <v>5</v>
      </c>
      <c r="B94" s="1">
        <v>45019</v>
      </c>
      <c r="C94" s="38">
        <f t="shared" si="3"/>
        <v>14</v>
      </c>
      <c r="D94" s="38">
        <f t="shared" si="4"/>
        <v>2023</v>
      </c>
      <c r="E94" s="38" t="str">
        <f t="shared" si="5"/>
        <v>2023-14</v>
      </c>
      <c r="F94">
        <v>25.91</v>
      </c>
      <c r="G94">
        <v>58213</v>
      </c>
      <c r="H94">
        <v>321</v>
      </c>
    </row>
    <row r="95" spans="1:8" x14ac:dyDescent="0.3">
      <c r="A95" t="s">
        <v>5</v>
      </c>
      <c r="B95" s="1">
        <v>45020</v>
      </c>
      <c r="C95" s="38">
        <f t="shared" si="3"/>
        <v>14</v>
      </c>
      <c r="D95" s="38">
        <f t="shared" si="4"/>
        <v>2023</v>
      </c>
      <c r="E95" s="38" t="str">
        <f t="shared" si="5"/>
        <v>2023-14</v>
      </c>
      <c r="F95">
        <v>23.3</v>
      </c>
      <c r="G95">
        <v>53509</v>
      </c>
      <c r="H95">
        <v>284</v>
      </c>
    </row>
    <row r="96" spans="1:8" x14ac:dyDescent="0.3">
      <c r="A96" t="s">
        <v>5</v>
      </c>
      <c r="B96" s="1">
        <v>45021</v>
      </c>
      <c r="C96" s="38">
        <f t="shared" si="3"/>
        <v>14</v>
      </c>
      <c r="D96" s="38">
        <f t="shared" si="4"/>
        <v>2023</v>
      </c>
      <c r="E96" s="38" t="str">
        <f t="shared" si="5"/>
        <v>2023-14</v>
      </c>
      <c r="F96">
        <v>19.03</v>
      </c>
      <c r="G96">
        <v>47582</v>
      </c>
      <c r="H96">
        <v>251</v>
      </c>
    </row>
    <row r="97" spans="1:8" x14ac:dyDescent="0.3">
      <c r="A97" t="s">
        <v>5</v>
      </c>
      <c r="B97" s="1">
        <v>45022</v>
      </c>
      <c r="C97" s="38">
        <f t="shared" si="3"/>
        <v>14</v>
      </c>
      <c r="D97" s="38">
        <f t="shared" si="4"/>
        <v>2023</v>
      </c>
      <c r="E97" s="38" t="str">
        <f t="shared" si="5"/>
        <v>2023-14</v>
      </c>
      <c r="F97">
        <v>11.67</v>
      </c>
      <c r="G97">
        <v>29490</v>
      </c>
      <c r="H97">
        <v>143</v>
      </c>
    </row>
    <row r="98" spans="1:8" x14ac:dyDescent="0.3">
      <c r="A98" t="s">
        <v>5</v>
      </c>
      <c r="B98" s="1">
        <v>45023</v>
      </c>
      <c r="C98" s="38">
        <f t="shared" si="3"/>
        <v>14</v>
      </c>
      <c r="D98" s="38">
        <f t="shared" si="4"/>
        <v>2023</v>
      </c>
      <c r="E98" s="38" t="str">
        <f t="shared" si="5"/>
        <v>2023-14</v>
      </c>
      <c r="F98">
        <v>5.97</v>
      </c>
      <c r="G98">
        <v>17797</v>
      </c>
      <c r="H98">
        <v>91</v>
      </c>
    </row>
    <row r="99" spans="1:8" x14ac:dyDescent="0.3">
      <c r="A99" t="s">
        <v>5</v>
      </c>
      <c r="B99" s="1">
        <v>45024</v>
      </c>
      <c r="C99" s="38">
        <f t="shared" si="3"/>
        <v>14</v>
      </c>
      <c r="D99" s="38">
        <f t="shared" si="4"/>
        <v>2023</v>
      </c>
      <c r="E99" s="38" t="str">
        <f t="shared" si="5"/>
        <v>2023-14</v>
      </c>
      <c r="F99">
        <v>11.28</v>
      </c>
      <c r="G99">
        <v>25697</v>
      </c>
      <c r="H99">
        <v>163</v>
      </c>
    </row>
    <row r="100" spans="1:8" x14ac:dyDescent="0.3">
      <c r="A100" t="s">
        <v>5</v>
      </c>
      <c r="B100" s="1">
        <v>45025</v>
      </c>
      <c r="C100" s="38">
        <f t="shared" si="3"/>
        <v>15</v>
      </c>
      <c r="D100" s="38">
        <f t="shared" si="4"/>
        <v>2023</v>
      </c>
      <c r="E100" s="38" t="str">
        <f t="shared" si="5"/>
        <v>2023-15</v>
      </c>
      <c r="F100">
        <v>10.31</v>
      </c>
      <c r="G100">
        <v>29715</v>
      </c>
      <c r="H100">
        <v>151</v>
      </c>
    </row>
    <row r="101" spans="1:8" x14ac:dyDescent="0.3">
      <c r="A101" t="s">
        <v>5</v>
      </c>
      <c r="B101" s="1">
        <v>45026</v>
      </c>
      <c r="C101" s="38">
        <f t="shared" si="3"/>
        <v>15</v>
      </c>
      <c r="D101" s="38">
        <f t="shared" si="4"/>
        <v>2023</v>
      </c>
      <c r="E101" s="38" t="str">
        <f t="shared" si="5"/>
        <v>2023-15</v>
      </c>
      <c r="F101">
        <v>35.54</v>
      </c>
      <c r="G101">
        <v>67821</v>
      </c>
      <c r="H101">
        <v>368</v>
      </c>
    </row>
    <row r="102" spans="1:8" x14ac:dyDescent="0.3">
      <c r="A102" t="s">
        <v>5</v>
      </c>
      <c r="B102" s="1">
        <v>45027</v>
      </c>
      <c r="C102" s="38">
        <f t="shared" si="3"/>
        <v>15</v>
      </c>
      <c r="D102" s="38">
        <f t="shared" si="4"/>
        <v>2023</v>
      </c>
      <c r="E102" s="38" t="str">
        <f t="shared" si="5"/>
        <v>2023-15</v>
      </c>
      <c r="F102">
        <v>28.27</v>
      </c>
      <c r="G102">
        <v>48524</v>
      </c>
      <c r="H102">
        <v>270</v>
      </c>
    </row>
    <row r="103" spans="1:8" x14ac:dyDescent="0.3">
      <c r="A103" t="s">
        <v>5</v>
      </c>
      <c r="B103" s="1">
        <v>45028</v>
      </c>
      <c r="C103" s="38">
        <f t="shared" si="3"/>
        <v>15</v>
      </c>
      <c r="D103" s="38">
        <f t="shared" si="4"/>
        <v>2023</v>
      </c>
      <c r="E103" s="38" t="str">
        <f t="shared" si="5"/>
        <v>2023-15</v>
      </c>
      <c r="F103">
        <v>32.590000000000003</v>
      </c>
      <c r="G103">
        <v>49826</v>
      </c>
      <c r="H103">
        <v>290</v>
      </c>
    </row>
    <row r="104" spans="1:8" x14ac:dyDescent="0.3">
      <c r="A104" t="s">
        <v>5</v>
      </c>
      <c r="B104" s="1">
        <v>45029</v>
      </c>
      <c r="C104" s="38">
        <f t="shared" si="3"/>
        <v>15</v>
      </c>
      <c r="D104" s="38">
        <f t="shared" si="4"/>
        <v>2023</v>
      </c>
      <c r="E104" s="38" t="str">
        <f t="shared" si="5"/>
        <v>2023-15</v>
      </c>
      <c r="F104">
        <v>23.14</v>
      </c>
      <c r="G104">
        <v>42762</v>
      </c>
      <c r="H104">
        <v>206</v>
      </c>
    </row>
    <row r="105" spans="1:8" x14ac:dyDescent="0.3">
      <c r="A105" t="s">
        <v>5</v>
      </c>
      <c r="B105" s="1">
        <v>45030</v>
      </c>
      <c r="C105" s="38">
        <f t="shared" si="3"/>
        <v>15</v>
      </c>
      <c r="D105" s="38">
        <f t="shared" si="4"/>
        <v>2023</v>
      </c>
      <c r="E105" s="38" t="str">
        <f t="shared" si="5"/>
        <v>2023-15</v>
      </c>
      <c r="F105">
        <v>24.72</v>
      </c>
      <c r="G105">
        <v>50503</v>
      </c>
      <c r="H105">
        <v>501</v>
      </c>
    </row>
    <row r="106" spans="1:8" x14ac:dyDescent="0.3">
      <c r="A106" t="s">
        <v>5</v>
      </c>
      <c r="B106" s="1">
        <v>45031</v>
      </c>
      <c r="C106" s="38">
        <f t="shared" si="3"/>
        <v>15</v>
      </c>
      <c r="D106" s="38">
        <f t="shared" si="4"/>
        <v>2023</v>
      </c>
      <c r="E106" s="38" t="str">
        <f t="shared" si="5"/>
        <v>2023-15</v>
      </c>
      <c r="F106">
        <v>18.77</v>
      </c>
      <c r="G106">
        <v>32222</v>
      </c>
      <c r="H106">
        <v>168</v>
      </c>
    </row>
    <row r="107" spans="1:8" x14ac:dyDescent="0.3">
      <c r="A107" t="s">
        <v>5</v>
      </c>
      <c r="B107" s="1">
        <v>45032</v>
      </c>
      <c r="C107" s="38">
        <f t="shared" si="3"/>
        <v>16</v>
      </c>
      <c r="D107" s="38">
        <f t="shared" si="4"/>
        <v>2023</v>
      </c>
      <c r="E107" s="38" t="str">
        <f t="shared" si="5"/>
        <v>2023-16</v>
      </c>
      <c r="F107">
        <v>16.23</v>
      </c>
      <c r="G107">
        <v>29013</v>
      </c>
      <c r="H107">
        <v>159</v>
      </c>
    </row>
    <row r="108" spans="1:8" x14ac:dyDescent="0.3">
      <c r="A108" t="s">
        <v>5</v>
      </c>
      <c r="B108" s="1">
        <v>45033</v>
      </c>
      <c r="C108" s="38">
        <f t="shared" si="3"/>
        <v>16</v>
      </c>
      <c r="D108" s="38">
        <f t="shared" si="4"/>
        <v>2023</v>
      </c>
      <c r="E108" s="38" t="str">
        <f t="shared" si="5"/>
        <v>2023-16</v>
      </c>
      <c r="F108">
        <v>27.33</v>
      </c>
      <c r="G108">
        <v>53354</v>
      </c>
      <c r="H108">
        <v>253</v>
      </c>
    </row>
    <row r="109" spans="1:8" x14ac:dyDescent="0.3">
      <c r="A109" t="s">
        <v>5</v>
      </c>
      <c r="B109" s="1">
        <v>45034</v>
      </c>
      <c r="C109" s="38">
        <f t="shared" si="3"/>
        <v>16</v>
      </c>
      <c r="D109" s="38">
        <f t="shared" si="4"/>
        <v>2023</v>
      </c>
      <c r="E109" s="38" t="str">
        <f t="shared" si="5"/>
        <v>2023-16</v>
      </c>
      <c r="F109">
        <v>24.01</v>
      </c>
      <c r="G109">
        <v>38986</v>
      </c>
      <c r="H109">
        <v>202</v>
      </c>
    </row>
    <row r="110" spans="1:8" x14ac:dyDescent="0.3">
      <c r="A110" t="s">
        <v>5</v>
      </c>
      <c r="B110" s="1">
        <v>45035</v>
      </c>
      <c r="C110" s="38">
        <f t="shared" si="3"/>
        <v>16</v>
      </c>
      <c r="D110" s="38">
        <f t="shared" si="4"/>
        <v>2023</v>
      </c>
      <c r="E110" s="38" t="str">
        <f t="shared" si="5"/>
        <v>2023-16</v>
      </c>
      <c r="F110">
        <v>31.55</v>
      </c>
      <c r="G110">
        <v>49126</v>
      </c>
      <c r="H110">
        <v>255</v>
      </c>
    </row>
    <row r="111" spans="1:8" x14ac:dyDescent="0.3">
      <c r="A111" t="s">
        <v>5</v>
      </c>
      <c r="B111" s="1">
        <v>45036</v>
      </c>
      <c r="C111" s="38">
        <f t="shared" si="3"/>
        <v>16</v>
      </c>
      <c r="D111" s="38">
        <f t="shared" si="4"/>
        <v>2023</v>
      </c>
      <c r="E111" s="38" t="str">
        <f t="shared" si="5"/>
        <v>2023-16</v>
      </c>
      <c r="F111">
        <v>22.79</v>
      </c>
      <c r="G111">
        <v>45279</v>
      </c>
      <c r="H111">
        <v>249</v>
      </c>
    </row>
    <row r="112" spans="1:8" x14ac:dyDescent="0.3">
      <c r="A112" t="s">
        <v>5</v>
      </c>
      <c r="B112" s="1">
        <v>45037</v>
      </c>
      <c r="C112" s="38">
        <f t="shared" si="3"/>
        <v>16</v>
      </c>
      <c r="D112" s="38">
        <f t="shared" si="4"/>
        <v>2023</v>
      </c>
      <c r="E112" s="38" t="str">
        <f t="shared" si="5"/>
        <v>2023-16</v>
      </c>
      <c r="F112">
        <v>21.44</v>
      </c>
      <c r="G112">
        <v>39515</v>
      </c>
      <c r="H112">
        <v>222</v>
      </c>
    </row>
    <row r="113" spans="1:8" x14ac:dyDescent="0.3">
      <c r="A113" t="s">
        <v>5</v>
      </c>
      <c r="B113" s="1">
        <v>45038</v>
      </c>
      <c r="C113" s="38">
        <f t="shared" si="3"/>
        <v>16</v>
      </c>
      <c r="D113" s="38">
        <f t="shared" si="4"/>
        <v>2023</v>
      </c>
      <c r="E113" s="38" t="str">
        <f t="shared" si="5"/>
        <v>2023-16</v>
      </c>
      <c r="F113">
        <v>15.29</v>
      </c>
      <c r="G113">
        <v>29451</v>
      </c>
      <c r="H113">
        <v>154</v>
      </c>
    </row>
    <row r="114" spans="1:8" x14ac:dyDescent="0.3">
      <c r="A114" t="s">
        <v>5</v>
      </c>
      <c r="B114" s="1">
        <v>45039</v>
      </c>
      <c r="C114" s="38">
        <f t="shared" si="3"/>
        <v>17</v>
      </c>
      <c r="D114" s="38">
        <f t="shared" si="4"/>
        <v>2023</v>
      </c>
      <c r="E114" s="38" t="str">
        <f t="shared" si="5"/>
        <v>2023-17</v>
      </c>
      <c r="F114">
        <v>13.22</v>
      </c>
      <c r="G114">
        <v>28044</v>
      </c>
      <c r="H114">
        <v>173</v>
      </c>
    </row>
    <row r="115" spans="1:8" x14ac:dyDescent="0.3">
      <c r="A115" t="s">
        <v>5</v>
      </c>
      <c r="B115" s="1">
        <v>45040</v>
      </c>
      <c r="C115" s="38">
        <f t="shared" si="3"/>
        <v>17</v>
      </c>
      <c r="D115" s="38">
        <f t="shared" si="4"/>
        <v>2023</v>
      </c>
      <c r="E115" s="38" t="str">
        <f t="shared" si="5"/>
        <v>2023-17</v>
      </c>
      <c r="F115">
        <v>28.5</v>
      </c>
      <c r="G115">
        <v>52402</v>
      </c>
      <c r="H115">
        <v>293</v>
      </c>
    </row>
    <row r="116" spans="1:8" x14ac:dyDescent="0.3">
      <c r="A116" t="s">
        <v>5</v>
      </c>
      <c r="B116" s="1">
        <v>45041</v>
      </c>
      <c r="C116" s="38">
        <f t="shared" si="3"/>
        <v>17</v>
      </c>
      <c r="D116" s="38">
        <f t="shared" si="4"/>
        <v>2023</v>
      </c>
      <c r="E116" s="38" t="str">
        <f t="shared" si="5"/>
        <v>2023-17</v>
      </c>
      <c r="F116">
        <v>19.7</v>
      </c>
      <c r="G116">
        <v>38770</v>
      </c>
      <c r="H116">
        <v>208</v>
      </c>
    </row>
    <row r="117" spans="1:8" x14ac:dyDescent="0.3">
      <c r="A117" t="s">
        <v>5</v>
      </c>
      <c r="B117" s="1">
        <v>45042</v>
      </c>
      <c r="C117" s="38">
        <f t="shared" si="3"/>
        <v>17</v>
      </c>
      <c r="D117" s="38">
        <f t="shared" si="4"/>
        <v>2023</v>
      </c>
      <c r="E117" s="38" t="str">
        <f t="shared" si="5"/>
        <v>2023-17</v>
      </c>
      <c r="F117">
        <v>22.49</v>
      </c>
      <c r="G117">
        <v>45076</v>
      </c>
      <c r="H117">
        <v>226</v>
      </c>
    </row>
    <row r="118" spans="1:8" x14ac:dyDescent="0.3">
      <c r="A118" t="s">
        <v>5</v>
      </c>
      <c r="B118" s="1">
        <v>45043</v>
      </c>
      <c r="C118" s="38">
        <f t="shared" si="3"/>
        <v>17</v>
      </c>
      <c r="D118" s="38">
        <f t="shared" si="4"/>
        <v>2023</v>
      </c>
      <c r="E118" s="38" t="str">
        <f t="shared" si="5"/>
        <v>2023-17</v>
      </c>
      <c r="F118">
        <v>21.37</v>
      </c>
      <c r="G118">
        <v>39933</v>
      </c>
      <c r="H118">
        <v>212</v>
      </c>
    </row>
    <row r="119" spans="1:8" x14ac:dyDescent="0.3">
      <c r="A119" t="s">
        <v>5</v>
      </c>
      <c r="B119" s="1">
        <v>45044</v>
      </c>
      <c r="C119" s="38">
        <f t="shared" si="3"/>
        <v>17</v>
      </c>
      <c r="D119" s="38">
        <f t="shared" si="4"/>
        <v>2023</v>
      </c>
      <c r="E119" s="38" t="str">
        <f t="shared" si="5"/>
        <v>2023-17</v>
      </c>
      <c r="F119">
        <v>26.15</v>
      </c>
      <c r="G119">
        <v>44630</v>
      </c>
      <c r="H119">
        <v>247</v>
      </c>
    </row>
    <row r="120" spans="1:8" x14ac:dyDescent="0.3">
      <c r="A120" t="s">
        <v>5</v>
      </c>
      <c r="B120" s="1">
        <v>45045</v>
      </c>
      <c r="C120" s="38">
        <f t="shared" si="3"/>
        <v>17</v>
      </c>
      <c r="D120" s="38">
        <f t="shared" si="4"/>
        <v>2023</v>
      </c>
      <c r="E120" s="38" t="str">
        <f t="shared" si="5"/>
        <v>2023-17</v>
      </c>
      <c r="F120">
        <v>24.62</v>
      </c>
      <c r="G120">
        <v>35602</v>
      </c>
      <c r="H120">
        <v>244</v>
      </c>
    </row>
    <row r="121" spans="1:8" x14ac:dyDescent="0.3">
      <c r="A121" t="s">
        <v>5</v>
      </c>
      <c r="B121" s="1">
        <v>45046</v>
      </c>
      <c r="C121" s="38">
        <f t="shared" si="3"/>
        <v>18</v>
      </c>
      <c r="D121" s="38">
        <f t="shared" si="4"/>
        <v>2023</v>
      </c>
      <c r="E121" s="38" t="str">
        <f t="shared" si="5"/>
        <v>2023-18</v>
      </c>
      <c r="F121">
        <v>16.149999999999999</v>
      </c>
      <c r="G121">
        <v>21502</v>
      </c>
      <c r="H121">
        <v>124</v>
      </c>
    </row>
    <row r="122" spans="1:8" x14ac:dyDescent="0.3">
      <c r="A122" t="s">
        <v>5</v>
      </c>
      <c r="B122" s="1">
        <v>45047</v>
      </c>
      <c r="C122" s="38">
        <f t="shared" si="3"/>
        <v>18</v>
      </c>
      <c r="D122" s="38">
        <f t="shared" si="4"/>
        <v>2023</v>
      </c>
      <c r="E122" s="38" t="str">
        <f t="shared" si="5"/>
        <v>2023-18</v>
      </c>
      <c r="F122">
        <v>16.66</v>
      </c>
      <c r="G122">
        <v>28806</v>
      </c>
      <c r="H122">
        <v>169</v>
      </c>
    </row>
    <row r="123" spans="1:8" x14ac:dyDescent="0.3">
      <c r="A123" t="s">
        <v>5</v>
      </c>
      <c r="B123" s="1">
        <v>45048</v>
      </c>
      <c r="C123" s="38">
        <f t="shared" si="3"/>
        <v>18</v>
      </c>
      <c r="D123" s="38">
        <f t="shared" si="4"/>
        <v>2023</v>
      </c>
      <c r="E123" s="38" t="str">
        <f t="shared" si="5"/>
        <v>2023-18</v>
      </c>
      <c r="F123">
        <v>30.94</v>
      </c>
      <c r="G123">
        <v>57142</v>
      </c>
      <c r="H123">
        <v>298</v>
      </c>
    </row>
    <row r="124" spans="1:8" x14ac:dyDescent="0.3">
      <c r="A124" t="s">
        <v>5</v>
      </c>
      <c r="B124" s="1">
        <v>45049</v>
      </c>
      <c r="C124" s="38">
        <f t="shared" si="3"/>
        <v>18</v>
      </c>
      <c r="D124" s="38">
        <f t="shared" si="4"/>
        <v>2023</v>
      </c>
      <c r="E124" s="38" t="str">
        <f t="shared" si="5"/>
        <v>2023-18</v>
      </c>
      <c r="F124">
        <v>21.71</v>
      </c>
      <c r="G124">
        <v>38660</v>
      </c>
      <c r="H124">
        <v>199</v>
      </c>
    </row>
    <row r="125" spans="1:8" x14ac:dyDescent="0.3">
      <c r="A125" t="s">
        <v>5</v>
      </c>
      <c r="B125" s="1">
        <v>45050</v>
      </c>
      <c r="C125" s="38">
        <f t="shared" si="3"/>
        <v>18</v>
      </c>
      <c r="D125" s="38">
        <f t="shared" si="4"/>
        <v>2023</v>
      </c>
      <c r="E125" s="38" t="str">
        <f t="shared" si="5"/>
        <v>2023-18</v>
      </c>
      <c r="F125">
        <v>21.3</v>
      </c>
      <c r="G125">
        <v>37410</v>
      </c>
      <c r="H125">
        <v>232</v>
      </c>
    </row>
    <row r="126" spans="1:8" x14ac:dyDescent="0.3">
      <c r="A126" t="s">
        <v>5</v>
      </c>
      <c r="B126" s="1">
        <v>45051</v>
      </c>
      <c r="C126" s="38">
        <f t="shared" si="3"/>
        <v>18</v>
      </c>
      <c r="D126" s="38">
        <f t="shared" si="4"/>
        <v>2023</v>
      </c>
      <c r="E126" s="38" t="str">
        <f t="shared" si="5"/>
        <v>2023-18</v>
      </c>
      <c r="F126">
        <v>26.19</v>
      </c>
      <c r="G126">
        <v>44558</v>
      </c>
      <c r="H126">
        <v>269</v>
      </c>
    </row>
    <row r="127" spans="1:8" x14ac:dyDescent="0.3">
      <c r="A127" t="s">
        <v>5</v>
      </c>
      <c r="B127" s="1">
        <v>45052</v>
      </c>
      <c r="C127" s="38">
        <f t="shared" si="3"/>
        <v>18</v>
      </c>
      <c r="D127" s="38">
        <f t="shared" si="4"/>
        <v>2023</v>
      </c>
      <c r="E127" s="38" t="str">
        <f t="shared" si="5"/>
        <v>2023-18</v>
      </c>
      <c r="F127">
        <v>15.28</v>
      </c>
      <c r="G127">
        <v>28805</v>
      </c>
      <c r="H127">
        <v>154</v>
      </c>
    </row>
    <row r="128" spans="1:8" x14ac:dyDescent="0.3">
      <c r="A128" t="s">
        <v>5</v>
      </c>
      <c r="B128" s="1">
        <v>45053</v>
      </c>
      <c r="C128" s="38">
        <f t="shared" si="3"/>
        <v>19</v>
      </c>
      <c r="D128" s="38">
        <f t="shared" si="4"/>
        <v>2023</v>
      </c>
      <c r="E128" s="38" t="str">
        <f t="shared" si="5"/>
        <v>2023-19</v>
      </c>
      <c r="F128">
        <v>12.43</v>
      </c>
      <c r="G128">
        <v>27884</v>
      </c>
      <c r="H128">
        <v>153</v>
      </c>
    </row>
    <row r="129" spans="1:8" x14ac:dyDescent="0.3">
      <c r="A129" t="s">
        <v>5</v>
      </c>
      <c r="B129" s="1">
        <v>45054</v>
      </c>
      <c r="C129" s="38">
        <f t="shared" si="3"/>
        <v>19</v>
      </c>
      <c r="D129" s="38">
        <f t="shared" si="4"/>
        <v>2023</v>
      </c>
      <c r="E129" s="38" t="str">
        <f t="shared" si="5"/>
        <v>2023-19</v>
      </c>
      <c r="F129">
        <v>23.82</v>
      </c>
      <c r="G129">
        <v>53366</v>
      </c>
      <c r="H129">
        <v>258</v>
      </c>
    </row>
    <row r="130" spans="1:8" x14ac:dyDescent="0.3">
      <c r="A130" t="s">
        <v>5</v>
      </c>
      <c r="B130" s="1">
        <v>45055</v>
      </c>
      <c r="C130" s="38">
        <f t="shared" si="3"/>
        <v>19</v>
      </c>
      <c r="D130" s="38">
        <f t="shared" si="4"/>
        <v>2023</v>
      </c>
      <c r="E130" s="38" t="str">
        <f t="shared" si="5"/>
        <v>2023-19</v>
      </c>
      <c r="F130">
        <v>17.739999999999998</v>
      </c>
      <c r="G130">
        <v>39220</v>
      </c>
      <c r="H130">
        <v>230</v>
      </c>
    </row>
    <row r="131" spans="1:8" x14ac:dyDescent="0.3">
      <c r="A131" t="s">
        <v>5</v>
      </c>
      <c r="B131" s="1">
        <v>45056</v>
      </c>
      <c r="C131" s="38">
        <f t="shared" ref="C131:C194" si="6">WEEKNUM(B131)</f>
        <v>19</v>
      </c>
      <c r="D131" s="38">
        <f t="shared" ref="D131:D194" si="7">YEAR(B131)</f>
        <v>2023</v>
      </c>
      <c r="E131" s="38" t="str">
        <f t="shared" ref="E131:E194" si="8">D131&amp;"-"&amp;C131</f>
        <v>2023-19</v>
      </c>
      <c r="F131">
        <v>17.350000000000001</v>
      </c>
      <c r="G131">
        <v>38167</v>
      </c>
      <c r="H131">
        <v>188</v>
      </c>
    </row>
    <row r="132" spans="1:8" x14ac:dyDescent="0.3">
      <c r="A132" t="s">
        <v>5</v>
      </c>
      <c r="B132" s="1">
        <v>45057</v>
      </c>
      <c r="C132" s="38">
        <f t="shared" si="6"/>
        <v>19</v>
      </c>
      <c r="D132" s="38">
        <f t="shared" si="7"/>
        <v>2023</v>
      </c>
      <c r="E132" s="38" t="str">
        <f t="shared" si="8"/>
        <v>2023-19</v>
      </c>
      <c r="F132">
        <v>25.19</v>
      </c>
      <c r="G132">
        <v>47724</v>
      </c>
      <c r="H132">
        <v>358</v>
      </c>
    </row>
    <row r="133" spans="1:8" x14ac:dyDescent="0.3">
      <c r="A133" t="s">
        <v>5</v>
      </c>
      <c r="B133" s="1">
        <v>45058</v>
      </c>
      <c r="C133" s="38">
        <f t="shared" si="6"/>
        <v>19</v>
      </c>
      <c r="D133" s="38">
        <f t="shared" si="7"/>
        <v>2023</v>
      </c>
      <c r="E133" s="38" t="str">
        <f t="shared" si="8"/>
        <v>2023-19</v>
      </c>
      <c r="F133">
        <v>19.28</v>
      </c>
      <c r="G133">
        <v>39313</v>
      </c>
      <c r="H133">
        <v>230</v>
      </c>
    </row>
    <row r="134" spans="1:8" x14ac:dyDescent="0.3">
      <c r="A134" t="s">
        <v>5</v>
      </c>
      <c r="B134" s="1">
        <v>45059</v>
      </c>
      <c r="C134" s="38">
        <f t="shared" si="6"/>
        <v>19</v>
      </c>
      <c r="D134" s="38">
        <f t="shared" si="7"/>
        <v>2023</v>
      </c>
      <c r="E134" s="38" t="str">
        <f t="shared" si="8"/>
        <v>2023-19</v>
      </c>
      <c r="F134">
        <v>15.55</v>
      </c>
      <c r="G134">
        <v>29637</v>
      </c>
      <c r="H134">
        <v>189</v>
      </c>
    </row>
    <row r="135" spans="1:8" x14ac:dyDescent="0.3">
      <c r="A135" t="s">
        <v>5</v>
      </c>
      <c r="B135" s="1">
        <v>45060</v>
      </c>
      <c r="C135" s="38">
        <f t="shared" si="6"/>
        <v>20</v>
      </c>
      <c r="D135" s="38">
        <f t="shared" si="7"/>
        <v>2023</v>
      </c>
      <c r="E135" s="38" t="str">
        <f t="shared" si="8"/>
        <v>2023-20</v>
      </c>
      <c r="F135">
        <v>14.79</v>
      </c>
      <c r="G135">
        <v>27027</v>
      </c>
      <c r="H135">
        <v>147</v>
      </c>
    </row>
    <row r="136" spans="1:8" x14ac:dyDescent="0.3">
      <c r="A136" t="s">
        <v>5</v>
      </c>
      <c r="B136" s="1">
        <v>45061</v>
      </c>
      <c r="C136" s="38">
        <f t="shared" si="6"/>
        <v>20</v>
      </c>
      <c r="D136" s="38">
        <f t="shared" si="7"/>
        <v>2023</v>
      </c>
      <c r="E136" s="38" t="str">
        <f t="shared" si="8"/>
        <v>2023-20</v>
      </c>
      <c r="F136">
        <v>28.68</v>
      </c>
      <c r="G136">
        <v>52406</v>
      </c>
      <c r="H136">
        <v>306</v>
      </c>
    </row>
    <row r="137" spans="1:8" x14ac:dyDescent="0.3">
      <c r="A137" t="s">
        <v>5</v>
      </c>
      <c r="B137" s="1">
        <v>45062</v>
      </c>
      <c r="C137" s="38">
        <f t="shared" si="6"/>
        <v>20</v>
      </c>
      <c r="D137" s="38">
        <f t="shared" si="7"/>
        <v>2023</v>
      </c>
      <c r="E137" s="38" t="str">
        <f t="shared" si="8"/>
        <v>2023-20</v>
      </c>
      <c r="F137">
        <v>25.07</v>
      </c>
      <c r="G137">
        <v>37982</v>
      </c>
      <c r="H137">
        <v>197</v>
      </c>
    </row>
    <row r="138" spans="1:8" x14ac:dyDescent="0.3">
      <c r="A138" t="s">
        <v>5</v>
      </c>
      <c r="B138" s="1">
        <v>45063</v>
      </c>
      <c r="C138" s="38">
        <f t="shared" si="6"/>
        <v>20</v>
      </c>
      <c r="D138" s="38">
        <f t="shared" si="7"/>
        <v>2023</v>
      </c>
      <c r="E138" s="38" t="str">
        <f t="shared" si="8"/>
        <v>2023-20</v>
      </c>
      <c r="F138">
        <v>23.18</v>
      </c>
      <c r="G138">
        <v>37114</v>
      </c>
      <c r="H138">
        <v>245</v>
      </c>
    </row>
    <row r="139" spans="1:8" x14ac:dyDescent="0.3">
      <c r="A139" t="s">
        <v>5</v>
      </c>
      <c r="B139" s="1">
        <v>45064</v>
      </c>
      <c r="C139" s="38">
        <f t="shared" si="6"/>
        <v>20</v>
      </c>
      <c r="D139" s="38">
        <f t="shared" si="7"/>
        <v>2023</v>
      </c>
      <c r="E139" s="38" t="str">
        <f t="shared" si="8"/>
        <v>2023-20</v>
      </c>
      <c r="F139">
        <v>22.47</v>
      </c>
      <c r="G139">
        <v>39418</v>
      </c>
      <c r="H139">
        <v>215</v>
      </c>
    </row>
    <row r="140" spans="1:8" x14ac:dyDescent="0.3">
      <c r="A140" t="s">
        <v>5</v>
      </c>
      <c r="B140" s="1">
        <v>45065</v>
      </c>
      <c r="C140" s="38">
        <f t="shared" si="6"/>
        <v>20</v>
      </c>
      <c r="D140" s="38">
        <f t="shared" si="7"/>
        <v>2023</v>
      </c>
      <c r="E140" s="38" t="str">
        <f t="shared" si="8"/>
        <v>2023-20</v>
      </c>
      <c r="F140">
        <v>19.2</v>
      </c>
      <c r="G140">
        <v>38343</v>
      </c>
      <c r="H140">
        <v>222</v>
      </c>
    </row>
    <row r="141" spans="1:8" x14ac:dyDescent="0.3">
      <c r="A141" t="s">
        <v>5</v>
      </c>
      <c r="B141" s="1">
        <v>45066</v>
      </c>
      <c r="C141" s="38">
        <f t="shared" si="6"/>
        <v>20</v>
      </c>
      <c r="D141" s="38">
        <f t="shared" si="7"/>
        <v>2023</v>
      </c>
      <c r="E141" s="38" t="str">
        <f t="shared" si="8"/>
        <v>2023-20</v>
      </c>
      <c r="F141">
        <v>17.41</v>
      </c>
      <c r="G141">
        <v>29388</v>
      </c>
      <c r="H141">
        <v>195</v>
      </c>
    </row>
    <row r="142" spans="1:8" x14ac:dyDescent="0.3">
      <c r="A142" t="s">
        <v>5</v>
      </c>
      <c r="B142" s="1">
        <v>45067</v>
      </c>
      <c r="C142" s="38">
        <f t="shared" si="6"/>
        <v>21</v>
      </c>
      <c r="D142" s="38">
        <f t="shared" si="7"/>
        <v>2023</v>
      </c>
      <c r="E142" s="38" t="str">
        <f t="shared" si="8"/>
        <v>2023-21</v>
      </c>
      <c r="F142">
        <v>15.7</v>
      </c>
      <c r="G142">
        <v>27140</v>
      </c>
      <c r="H142">
        <v>152</v>
      </c>
    </row>
    <row r="143" spans="1:8" x14ac:dyDescent="0.3">
      <c r="A143" t="s">
        <v>5</v>
      </c>
      <c r="B143" s="1">
        <v>45068</v>
      </c>
      <c r="C143" s="38">
        <f t="shared" si="6"/>
        <v>21</v>
      </c>
      <c r="D143" s="38">
        <f t="shared" si="7"/>
        <v>2023</v>
      </c>
      <c r="E143" s="38" t="str">
        <f t="shared" si="8"/>
        <v>2023-21</v>
      </c>
      <c r="F143">
        <v>32.380000000000003</v>
      </c>
      <c r="G143">
        <v>63852</v>
      </c>
      <c r="H143">
        <v>324</v>
      </c>
    </row>
    <row r="144" spans="1:8" x14ac:dyDescent="0.3">
      <c r="A144" t="s">
        <v>5</v>
      </c>
      <c r="B144" s="1">
        <v>45069</v>
      </c>
      <c r="C144" s="38">
        <f t="shared" si="6"/>
        <v>21</v>
      </c>
      <c r="D144" s="38">
        <f t="shared" si="7"/>
        <v>2023</v>
      </c>
      <c r="E144" s="38" t="str">
        <f t="shared" si="8"/>
        <v>2023-21</v>
      </c>
      <c r="F144">
        <v>24.09</v>
      </c>
      <c r="G144">
        <v>39071</v>
      </c>
      <c r="H144">
        <v>210</v>
      </c>
    </row>
    <row r="145" spans="1:8" x14ac:dyDescent="0.3">
      <c r="A145" t="s">
        <v>5</v>
      </c>
      <c r="B145" s="1">
        <v>45070</v>
      </c>
      <c r="C145" s="38">
        <f t="shared" si="6"/>
        <v>21</v>
      </c>
      <c r="D145" s="38">
        <f t="shared" si="7"/>
        <v>2023</v>
      </c>
      <c r="E145" s="38" t="str">
        <f t="shared" si="8"/>
        <v>2023-21</v>
      </c>
      <c r="F145">
        <v>25.18</v>
      </c>
      <c r="G145">
        <v>44942</v>
      </c>
      <c r="H145">
        <v>251</v>
      </c>
    </row>
    <row r="146" spans="1:8" x14ac:dyDescent="0.3">
      <c r="A146" t="s">
        <v>5</v>
      </c>
      <c r="B146" s="1">
        <v>45071</v>
      </c>
      <c r="C146" s="38">
        <f t="shared" si="6"/>
        <v>21</v>
      </c>
      <c r="D146" s="38">
        <f t="shared" si="7"/>
        <v>2023</v>
      </c>
      <c r="E146" s="38" t="str">
        <f t="shared" si="8"/>
        <v>2023-21</v>
      </c>
      <c r="F146">
        <v>23.92</v>
      </c>
      <c r="G146">
        <v>40221</v>
      </c>
      <c r="H146">
        <v>199</v>
      </c>
    </row>
    <row r="147" spans="1:8" x14ac:dyDescent="0.3">
      <c r="A147" t="s">
        <v>5</v>
      </c>
      <c r="B147" s="1">
        <v>45072</v>
      </c>
      <c r="C147" s="38">
        <f t="shared" si="6"/>
        <v>21</v>
      </c>
      <c r="D147" s="38">
        <f t="shared" si="7"/>
        <v>2023</v>
      </c>
      <c r="E147" s="38" t="str">
        <f t="shared" si="8"/>
        <v>2023-21</v>
      </c>
      <c r="F147">
        <v>24.43</v>
      </c>
      <c r="G147">
        <v>44901</v>
      </c>
      <c r="H147">
        <v>237</v>
      </c>
    </row>
    <row r="148" spans="1:8" x14ac:dyDescent="0.3">
      <c r="A148" t="s">
        <v>5</v>
      </c>
      <c r="B148" s="1">
        <v>45073</v>
      </c>
      <c r="C148" s="38">
        <f t="shared" si="6"/>
        <v>21</v>
      </c>
      <c r="D148" s="38">
        <f t="shared" si="7"/>
        <v>2023</v>
      </c>
      <c r="E148" s="38" t="str">
        <f t="shared" si="8"/>
        <v>2023-21</v>
      </c>
      <c r="F148">
        <v>20.6</v>
      </c>
      <c r="G148">
        <v>31012</v>
      </c>
      <c r="H148">
        <v>206</v>
      </c>
    </row>
    <row r="149" spans="1:8" x14ac:dyDescent="0.3">
      <c r="A149" t="s">
        <v>5</v>
      </c>
      <c r="B149" s="1">
        <v>45074</v>
      </c>
      <c r="C149" s="38">
        <f t="shared" si="6"/>
        <v>22</v>
      </c>
      <c r="D149" s="38">
        <f t="shared" si="7"/>
        <v>2023</v>
      </c>
      <c r="E149" s="38" t="str">
        <f t="shared" si="8"/>
        <v>2023-22</v>
      </c>
      <c r="F149">
        <v>17.579999999999998</v>
      </c>
      <c r="G149">
        <v>28776</v>
      </c>
      <c r="H149">
        <v>160</v>
      </c>
    </row>
    <row r="150" spans="1:8" x14ac:dyDescent="0.3">
      <c r="A150" t="s">
        <v>5</v>
      </c>
      <c r="B150" s="1">
        <v>45075</v>
      </c>
      <c r="C150" s="38">
        <f t="shared" si="6"/>
        <v>22</v>
      </c>
      <c r="D150" s="38">
        <f t="shared" si="7"/>
        <v>2023</v>
      </c>
      <c r="E150" s="38" t="str">
        <f t="shared" si="8"/>
        <v>2023-22</v>
      </c>
      <c r="F150">
        <v>33.04</v>
      </c>
      <c r="G150">
        <v>63202</v>
      </c>
      <c r="H150">
        <v>293</v>
      </c>
    </row>
    <row r="151" spans="1:8" x14ac:dyDescent="0.3">
      <c r="A151" t="s">
        <v>5</v>
      </c>
      <c r="B151" s="1">
        <v>45076</v>
      </c>
      <c r="C151" s="38">
        <f t="shared" si="6"/>
        <v>22</v>
      </c>
      <c r="D151" s="38">
        <f t="shared" si="7"/>
        <v>2023</v>
      </c>
      <c r="E151" s="38" t="str">
        <f t="shared" si="8"/>
        <v>2023-22</v>
      </c>
      <c r="F151">
        <v>22.18</v>
      </c>
      <c r="G151">
        <v>38872</v>
      </c>
      <c r="H151">
        <v>209</v>
      </c>
    </row>
    <row r="152" spans="1:8" x14ac:dyDescent="0.3">
      <c r="A152" t="s">
        <v>5</v>
      </c>
      <c r="B152" s="1">
        <v>45077</v>
      </c>
      <c r="C152" s="38">
        <f t="shared" si="6"/>
        <v>22</v>
      </c>
      <c r="D152" s="38">
        <f t="shared" si="7"/>
        <v>2023</v>
      </c>
      <c r="E152" s="38" t="str">
        <f t="shared" si="8"/>
        <v>2023-22</v>
      </c>
      <c r="F152">
        <v>36.03</v>
      </c>
      <c r="G152">
        <v>48245</v>
      </c>
      <c r="H152">
        <v>243</v>
      </c>
    </row>
    <row r="153" spans="1:8" x14ac:dyDescent="0.3">
      <c r="A153" t="s">
        <v>5</v>
      </c>
      <c r="B153" s="1">
        <v>45078</v>
      </c>
      <c r="C153" s="38">
        <f t="shared" si="6"/>
        <v>22</v>
      </c>
      <c r="D153" s="38">
        <f t="shared" si="7"/>
        <v>2023</v>
      </c>
      <c r="E153" s="38" t="str">
        <f t="shared" si="8"/>
        <v>2023-22</v>
      </c>
      <c r="F153">
        <v>14.98</v>
      </c>
      <c r="G153">
        <v>35323</v>
      </c>
      <c r="H153">
        <v>197</v>
      </c>
    </row>
    <row r="154" spans="1:8" x14ac:dyDescent="0.3">
      <c r="A154" t="s">
        <v>5</v>
      </c>
      <c r="B154" s="1">
        <v>45079</v>
      </c>
      <c r="C154" s="38">
        <f t="shared" si="6"/>
        <v>22</v>
      </c>
      <c r="D154" s="38">
        <f t="shared" si="7"/>
        <v>2023</v>
      </c>
      <c r="E154" s="38" t="str">
        <f t="shared" si="8"/>
        <v>2023-22</v>
      </c>
      <c r="F154">
        <v>17.420000000000002</v>
      </c>
      <c r="G154">
        <v>35714</v>
      </c>
      <c r="H154">
        <v>217</v>
      </c>
    </row>
    <row r="155" spans="1:8" x14ac:dyDescent="0.3">
      <c r="A155" t="s">
        <v>5</v>
      </c>
      <c r="B155" s="1">
        <v>45080</v>
      </c>
      <c r="C155" s="38">
        <f t="shared" si="6"/>
        <v>22</v>
      </c>
      <c r="D155" s="38">
        <f t="shared" si="7"/>
        <v>2023</v>
      </c>
      <c r="E155" s="38" t="str">
        <f t="shared" si="8"/>
        <v>2023-22</v>
      </c>
      <c r="F155">
        <v>13.53</v>
      </c>
      <c r="G155">
        <v>28599</v>
      </c>
      <c r="H155">
        <v>180</v>
      </c>
    </row>
    <row r="156" spans="1:8" x14ac:dyDescent="0.3">
      <c r="A156" t="s">
        <v>5</v>
      </c>
      <c r="B156" s="1">
        <v>45081</v>
      </c>
      <c r="C156" s="38">
        <f t="shared" si="6"/>
        <v>23</v>
      </c>
      <c r="D156" s="38">
        <f t="shared" si="7"/>
        <v>2023</v>
      </c>
      <c r="E156" s="38" t="str">
        <f t="shared" si="8"/>
        <v>2023-23</v>
      </c>
      <c r="F156">
        <v>10.85</v>
      </c>
      <c r="G156">
        <v>24239</v>
      </c>
      <c r="H156">
        <v>174</v>
      </c>
    </row>
    <row r="157" spans="1:8" x14ac:dyDescent="0.3">
      <c r="A157" t="s">
        <v>5</v>
      </c>
      <c r="B157" s="1">
        <v>45082</v>
      </c>
      <c r="C157" s="38">
        <f t="shared" si="6"/>
        <v>23</v>
      </c>
      <c r="D157" s="38">
        <f t="shared" si="7"/>
        <v>2023</v>
      </c>
      <c r="E157" s="38" t="str">
        <f t="shared" si="8"/>
        <v>2023-23</v>
      </c>
      <c r="F157">
        <v>22.72</v>
      </c>
      <c r="G157">
        <v>46897</v>
      </c>
      <c r="H157">
        <v>373</v>
      </c>
    </row>
    <row r="158" spans="1:8" x14ac:dyDescent="0.3">
      <c r="A158" t="s">
        <v>5</v>
      </c>
      <c r="B158" s="1">
        <v>45083</v>
      </c>
      <c r="C158" s="38">
        <f t="shared" si="6"/>
        <v>23</v>
      </c>
      <c r="D158" s="38">
        <f t="shared" si="7"/>
        <v>2023</v>
      </c>
      <c r="E158" s="38" t="str">
        <f t="shared" si="8"/>
        <v>2023-23</v>
      </c>
      <c r="F158">
        <v>15.69</v>
      </c>
      <c r="G158">
        <v>34065</v>
      </c>
      <c r="H158">
        <v>239</v>
      </c>
    </row>
    <row r="159" spans="1:8" x14ac:dyDescent="0.3">
      <c r="A159" t="s">
        <v>5</v>
      </c>
      <c r="B159" s="1">
        <v>45084</v>
      </c>
      <c r="C159" s="38">
        <f t="shared" si="6"/>
        <v>23</v>
      </c>
      <c r="D159" s="38">
        <f t="shared" si="7"/>
        <v>2023</v>
      </c>
      <c r="E159" s="38" t="str">
        <f t="shared" si="8"/>
        <v>2023-23</v>
      </c>
      <c r="F159">
        <v>14.14</v>
      </c>
      <c r="G159">
        <v>40242</v>
      </c>
      <c r="H159">
        <v>207</v>
      </c>
    </row>
    <row r="160" spans="1:8" x14ac:dyDescent="0.3">
      <c r="A160" t="s">
        <v>5</v>
      </c>
      <c r="B160" s="1">
        <v>45085</v>
      </c>
      <c r="C160" s="38">
        <f t="shared" si="6"/>
        <v>23</v>
      </c>
      <c r="D160" s="38">
        <f t="shared" si="7"/>
        <v>2023</v>
      </c>
      <c r="E160" s="38" t="str">
        <f t="shared" si="8"/>
        <v>2023-23</v>
      </c>
      <c r="F160">
        <v>17.89</v>
      </c>
      <c r="G160">
        <v>34280</v>
      </c>
      <c r="H160">
        <v>196</v>
      </c>
    </row>
    <row r="161" spans="1:8" x14ac:dyDescent="0.3">
      <c r="A161" t="s">
        <v>5</v>
      </c>
      <c r="B161" s="1">
        <v>45086</v>
      </c>
      <c r="C161" s="38">
        <f t="shared" si="6"/>
        <v>23</v>
      </c>
      <c r="D161" s="38">
        <f t="shared" si="7"/>
        <v>2023</v>
      </c>
      <c r="E161" s="38" t="str">
        <f t="shared" si="8"/>
        <v>2023-23</v>
      </c>
      <c r="F161">
        <v>17.45</v>
      </c>
      <c r="G161">
        <v>34860</v>
      </c>
      <c r="H161">
        <v>212</v>
      </c>
    </row>
    <row r="162" spans="1:8" x14ac:dyDescent="0.3">
      <c r="A162" t="s">
        <v>5</v>
      </c>
      <c r="B162" s="1">
        <v>45087</v>
      </c>
      <c r="C162" s="38">
        <f t="shared" si="6"/>
        <v>23</v>
      </c>
      <c r="D162" s="38">
        <f t="shared" si="7"/>
        <v>2023</v>
      </c>
      <c r="E162" s="38" t="str">
        <f t="shared" si="8"/>
        <v>2023-23</v>
      </c>
      <c r="F162">
        <v>10.95</v>
      </c>
      <c r="G162">
        <v>27651</v>
      </c>
      <c r="H162">
        <v>213</v>
      </c>
    </row>
    <row r="163" spans="1:8" x14ac:dyDescent="0.3">
      <c r="A163" t="s">
        <v>5</v>
      </c>
      <c r="B163" s="1">
        <v>45088</v>
      </c>
      <c r="C163" s="38">
        <f t="shared" si="6"/>
        <v>24</v>
      </c>
      <c r="D163" s="38">
        <f t="shared" si="7"/>
        <v>2023</v>
      </c>
      <c r="E163" s="38" t="str">
        <f t="shared" si="8"/>
        <v>2023-24</v>
      </c>
      <c r="F163">
        <v>13.23</v>
      </c>
      <c r="G163">
        <v>28670</v>
      </c>
      <c r="H163">
        <v>163</v>
      </c>
    </row>
    <row r="164" spans="1:8" x14ac:dyDescent="0.3">
      <c r="A164" t="s">
        <v>5</v>
      </c>
      <c r="B164" s="1">
        <v>45089</v>
      </c>
      <c r="C164" s="38">
        <f t="shared" si="6"/>
        <v>24</v>
      </c>
      <c r="D164" s="38">
        <f t="shared" si="7"/>
        <v>2023</v>
      </c>
      <c r="E164" s="38" t="str">
        <f t="shared" si="8"/>
        <v>2023-24</v>
      </c>
      <c r="F164">
        <v>29.64</v>
      </c>
      <c r="G164">
        <v>57973</v>
      </c>
      <c r="H164">
        <v>394</v>
      </c>
    </row>
    <row r="165" spans="1:8" x14ac:dyDescent="0.3">
      <c r="A165" t="s">
        <v>5</v>
      </c>
      <c r="B165" s="1">
        <v>45090</v>
      </c>
      <c r="C165" s="38">
        <f t="shared" si="6"/>
        <v>24</v>
      </c>
      <c r="D165" s="38">
        <f t="shared" si="7"/>
        <v>2023</v>
      </c>
      <c r="E165" s="38" t="str">
        <f t="shared" si="8"/>
        <v>2023-24</v>
      </c>
      <c r="F165">
        <v>22.9</v>
      </c>
      <c r="G165">
        <v>39771</v>
      </c>
      <c r="H165">
        <v>314</v>
      </c>
    </row>
    <row r="166" spans="1:8" x14ac:dyDescent="0.3">
      <c r="A166" t="s">
        <v>5</v>
      </c>
      <c r="B166" s="1">
        <v>45091</v>
      </c>
      <c r="C166" s="38">
        <f t="shared" si="6"/>
        <v>24</v>
      </c>
      <c r="D166" s="38">
        <f t="shared" si="7"/>
        <v>2023</v>
      </c>
      <c r="E166" s="38" t="str">
        <f t="shared" si="8"/>
        <v>2023-24</v>
      </c>
      <c r="F166">
        <v>24.24</v>
      </c>
      <c r="G166">
        <v>43424</v>
      </c>
      <c r="H166">
        <v>294</v>
      </c>
    </row>
    <row r="167" spans="1:8" x14ac:dyDescent="0.3">
      <c r="A167" t="s">
        <v>5</v>
      </c>
      <c r="B167" s="1">
        <v>45092</v>
      </c>
      <c r="C167" s="38">
        <f t="shared" si="6"/>
        <v>24</v>
      </c>
      <c r="D167" s="38">
        <f t="shared" si="7"/>
        <v>2023</v>
      </c>
      <c r="E167" s="38" t="str">
        <f t="shared" si="8"/>
        <v>2023-24</v>
      </c>
      <c r="F167">
        <v>22.32</v>
      </c>
      <c r="G167">
        <v>36348</v>
      </c>
      <c r="H167">
        <v>222</v>
      </c>
    </row>
    <row r="168" spans="1:8" x14ac:dyDescent="0.3">
      <c r="A168" t="s">
        <v>5</v>
      </c>
      <c r="B168" s="1">
        <v>45093</v>
      </c>
      <c r="C168" s="38">
        <f t="shared" si="6"/>
        <v>24</v>
      </c>
      <c r="D168" s="38">
        <f t="shared" si="7"/>
        <v>2023</v>
      </c>
      <c r="E168" s="38" t="str">
        <f t="shared" si="8"/>
        <v>2023-24</v>
      </c>
      <c r="F168">
        <v>21.06</v>
      </c>
      <c r="G168">
        <v>35724</v>
      </c>
      <c r="H168">
        <v>203</v>
      </c>
    </row>
    <row r="169" spans="1:8" x14ac:dyDescent="0.3">
      <c r="A169" t="s">
        <v>5</v>
      </c>
      <c r="B169" s="1">
        <v>45094</v>
      </c>
      <c r="C169" s="38">
        <f t="shared" si="6"/>
        <v>24</v>
      </c>
      <c r="D169" s="38">
        <f t="shared" si="7"/>
        <v>2023</v>
      </c>
      <c r="E169" s="38" t="str">
        <f t="shared" si="8"/>
        <v>2023-24</v>
      </c>
      <c r="F169">
        <v>31.55</v>
      </c>
      <c r="G169">
        <v>29009</v>
      </c>
      <c r="H169">
        <v>152</v>
      </c>
    </row>
    <row r="170" spans="1:8" x14ac:dyDescent="0.3">
      <c r="A170" t="s">
        <v>5</v>
      </c>
      <c r="B170" s="1">
        <v>45095</v>
      </c>
      <c r="C170" s="38">
        <f t="shared" si="6"/>
        <v>25</v>
      </c>
      <c r="D170" s="38">
        <f t="shared" si="7"/>
        <v>2023</v>
      </c>
      <c r="E170" s="38" t="str">
        <f t="shared" si="8"/>
        <v>2023-25</v>
      </c>
      <c r="F170">
        <v>28.97</v>
      </c>
      <c r="G170">
        <v>24674</v>
      </c>
      <c r="H170">
        <v>170</v>
      </c>
    </row>
    <row r="171" spans="1:8" x14ac:dyDescent="0.3">
      <c r="A171" t="s">
        <v>5</v>
      </c>
      <c r="B171" s="1">
        <v>45096</v>
      </c>
      <c r="C171" s="38">
        <f t="shared" si="6"/>
        <v>25</v>
      </c>
      <c r="D171" s="38">
        <f t="shared" si="7"/>
        <v>2023</v>
      </c>
      <c r="E171" s="38" t="str">
        <f t="shared" si="8"/>
        <v>2023-25</v>
      </c>
      <c r="F171">
        <v>66.89</v>
      </c>
      <c r="G171">
        <v>56542</v>
      </c>
      <c r="H171">
        <v>362</v>
      </c>
    </row>
    <row r="172" spans="1:8" x14ac:dyDescent="0.3">
      <c r="A172" t="s">
        <v>5</v>
      </c>
      <c r="B172" s="1">
        <v>45097</v>
      </c>
      <c r="C172" s="38">
        <f t="shared" si="6"/>
        <v>25</v>
      </c>
      <c r="D172" s="38">
        <f t="shared" si="7"/>
        <v>2023</v>
      </c>
      <c r="E172" s="38" t="str">
        <f t="shared" si="8"/>
        <v>2023-25</v>
      </c>
      <c r="F172">
        <v>45.24</v>
      </c>
      <c r="G172">
        <v>37515</v>
      </c>
      <c r="H172">
        <v>243</v>
      </c>
    </row>
    <row r="173" spans="1:8" x14ac:dyDescent="0.3">
      <c r="A173" t="s">
        <v>5</v>
      </c>
      <c r="B173" s="1">
        <v>45098</v>
      </c>
      <c r="C173" s="38">
        <f t="shared" si="6"/>
        <v>25</v>
      </c>
      <c r="D173" s="38">
        <f t="shared" si="7"/>
        <v>2023</v>
      </c>
      <c r="E173" s="38" t="str">
        <f t="shared" si="8"/>
        <v>2023-25</v>
      </c>
      <c r="F173">
        <v>31.65</v>
      </c>
      <c r="G173">
        <v>44871</v>
      </c>
      <c r="H173">
        <v>275</v>
      </c>
    </row>
    <row r="174" spans="1:8" x14ac:dyDescent="0.3">
      <c r="A174" t="s">
        <v>5</v>
      </c>
      <c r="B174" s="1">
        <v>45099</v>
      </c>
      <c r="C174" s="38">
        <f t="shared" si="6"/>
        <v>25</v>
      </c>
      <c r="D174" s="38">
        <f t="shared" si="7"/>
        <v>2023</v>
      </c>
      <c r="E174" s="38" t="str">
        <f t="shared" si="8"/>
        <v>2023-25</v>
      </c>
      <c r="F174">
        <v>25.71</v>
      </c>
      <c r="G174">
        <v>34152</v>
      </c>
      <c r="H174">
        <v>146</v>
      </c>
    </row>
    <row r="175" spans="1:8" x14ac:dyDescent="0.3">
      <c r="A175" t="s">
        <v>5</v>
      </c>
      <c r="B175" s="1">
        <v>45100</v>
      </c>
      <c r="C175" s="38">
        <f t="shared" si="6"/>
        <v>25</v>
      </c>
      <c r="D175" s="38">
        <f t="shared" si="7"/>
        <v>2023</v>
      </c>
      <c r="E175" s="38" t="str">
        <f t="shared" si="8"/>
        <v>2023-25</v>
      </c>
      <c r="F175">
        <v>29.56</v>
      </c>
      <c r="G175">
        <v>34384</v>
      </c>
      <c r="H175">
        <v>157</v>
      </c>
    </row>
    <row r="176" spans="1:8" x14ac:dyDescent="0.3">
      <c r="A176" t="s">
        <v>5</v>
      </c>
      <c r="B176" s="1">
        <v>45101</v>
      </c>
      <c r="C176" s="38">
        <f t="shared" si="6"/>
        <v>25</v>
      </c>
      <c r="D176" s="38">
        <f t="shared" si="7"/>
        <v>2023</v>
      </c>
      <c r="E176" s="38" t="str">
        <f t="shared" si="8"/>
        <v>2023-25</v>
      </c>
      <c r="F176">
        <v>20.5</v>
      </c>
      <c r="G176">
        <v>27157</v>
      </c>
      <c r="H176">
        <v>102</v>
      </c>
    </row>
    <row r="177" spans="1:8" x14ac:dyDescent="0.3">
      <c r="A177" t="s">
        <v>5</v>
      </c>
      <c r="B177" s="1">
        <v>45102</v>
      </c>
      <c r="C177" s="38">
        <f t="shared" si="6"/>
        <v>26</v>
      </c>
      <c r="D177" s="38">
        <f t="shared" si="7"/>
        <v>2023</v>
      </c>
      <c r="E177" s="38" t="str">
        <f t="shared" si="8"/>
        <v>2023-26</v>
      </c>
      <c r="F177">
        <v>14.11</v>
      </c>
      <c r="G177">
        <v>25285</v>
      </c>
      <c r="H177">
        <v>92</v>
      </c>
    </row>
    <row r="178" spans="1:8" x14ac:dyDescent="0.3">
      <c r="A178" t="s">
        <v>5</v>
      </c>
      <c r="B178" s="1">
        <v>45103</v>
      </c>
      <c r="C178" s="38">
        <f t="shared" si="6"/>
        <v>26</v>
      </c>
      <c r="D178" s="38">
        <f t="shared" si="7"/>
        <v>2023</v>
      </c>
      <c r="E178" s="38" t="str">
        <f t="shared" si="8"/>
        <v>2023-26</v>
      </c>
      <c r="F178">
        <v>24.61</v>
      </c>
      <c r="G178">
        <v>47117</v>
      </c>
      <c r="H178">
        <v>193</v>
      </c>
    </row>
    <row r="179" spans="1:8" x14ac:dyDescent="0.3">
      <c r="A179" t="s">
        <v>5</v>
      </c>
      <c r="B179" s="1">
        <v>45104</v>
      </c>
      <c r="C179" s="38">
        <f t="shared" si="6"/>
        <v>26</v>
      </c>
      <c r="D179" s="38">
        <f t="shared" si="7"/>
        <v>2023</v>
      </c>
      <c r="E179" s="38" t="str">
        <f t="shared" si="8"/>
        <v>2023-26</v>
      </c>
      <c r="F179">
        <v>12.14</v>
      </c>
      <c r="G179">
        <v>39484</v>
      </c>
      <c r="H179">
        <v>232</v>
      </c>
    </row>
    <row r="180" spans="1:8" x14ac:dyDescent="0.3">
      <c r="A180" t="s">
        <v>5</v>
      </c>
      <c r="B180" s="1">
        <v>45105</v>
      </c>
      <c r="C180" s="38">
        <f t="shared" si="6"/>
        <v>26</v>
      </c>
      <c r="D180" s="38">
        <f t="shared" si="7"/>
        <v>2023</v>
      </c>
      <c r="E180" s="38" t="str">
        <f t="shared" si="8"/>
        <v>2023-26</v>
      </c>
      <c r="F180">
        <v>14.48</v>
      </c>
      <c r="G180">
        <v>35644</v>
      </c>
      <c r="H180">
        <v>96</v>
      </c>
    </row>
    <row r="181" spans="1:8" x14ac:dyDescent="0.3">
      <c r="A181" t="s">
        <v>5</v>
      </c>
      <c r="B181" s="1">
        <v>45106</v>
      </c>
      <c r="C181" s="38">
        <f t="shared" si="6"/>
        <v>26</v>
      </c>
      <c r="D181" s="38">
        <f t="shared" si="7"/>
        <v>2023</v>
      </c>
      <c r="E181" s="38" t="str">
        <f t="shared" si="8"/>
        <v>2023-26</v>
      </c>
      <c r="F181">
        <v>18.66</v>
      </c>
      <c r="G181">
        <v>35063</v>
      </c>
      <c r="H181">
        <v>74</v>
      </c>
    </row>
    <row r="182" spans="1:8" x14ac:dyDescent="0.3">
      <c r="A182" t="s">
        <v>5</v>
      </c>
      <c r="B182" s="1">
        <v>45107</v>
      </c>
      <c r="C182" s="38">
        <f t="shared" si="6"/>
        <v>26</v>
      </c>
      <c r="D182" s="38">
        <f t="shared" si="7"/>
        <v>2023</v>
      </c>
      <c r="E182" s="38" t="str">
        <f t="shared" si="8"/>
        <v>2023-26</v>
      </c>
      <c r="F182">
        <v>15.35</v>
      </c>
      <c r="G182">
        <v>37669</v>
      </c>
      <c r="H182">
        <v>115</v>
      </c>
    </row>
    <row r="183" spans="1:8" x14ac:dyDescent="0.3">
      <c r="A183" t="s">
        <v>5</v>
      </c>
      <c r="B183" s="1">
        <v>45108</v>
      </c>
      <c r="C183" s="38">
        <f t="shared" si="6"/>
        <v>26</v>
      </c>
      <c r="D183" s="38">
        <f t="shared" si="7"/>
        <v>2023</v>
      </c>
      <c r="E183" s="38" t="str">
        <f t="shared" si="8"/>
        <v>2023-26</v>
      </c>
      <c r="F183">
        <v>11.67</v>
      </c>
      <c r="G183">
        <v>27138</v>
      </c>
      <c r="H183">
        <v>110</v>
      </c>
    </row>
    <row r="184" spans="1:8" x14ac:dyDescent="0.3">
      <c r="A184" t="s">
        <v>5</v>
      </c>
      <c r="B184" s="1">
        <v>45109</v>
      </c>
      <c r="C184" s="38">
        <f t="shared" si="6"/>
        <v>27</v>
      </c>
      <c r="D184" s="38">
        <f t="shared" si="7"/>
        <v>2023</v>
      </c>
      <c r="E184" s="38" t="str">
        <f t="shared" si="8"/>
        <v>2023-27</v>
      </c>
      <c r="F184">
        <v>9.6</v>
      </c>
      <c r="G184">
        <v>24762</v>
      </c>
      <c r="H184">
        <v>124</v>
      </c>
    </row>
    <row r="185" spans="1:8" x14ac:dyDescent="0.3">
      <c r="A185" t="s">
        <v>5</v>
      </c>
      <c r="B185" s="1">
        <v>45110</v>
      </c>
      <c r="C185" s="38">
        <f t="shared" si="6"/>
        <v>27</v>
      </c>
      <c r="D185" s="38">
        <f t="shared" si="7"/>
        <v>2023</v>
      </c>
      <c r="E185" s="38" t="str">
        <f t="shared" si="8"/>
        <v>2023-27</v>
      </c>
      <c r="F185">
        <v>18</v>
      </c>
      <c r="G185">
        <v>41280</v>
      </c>
      <c r="H185">
        <v>167</v>
      </c>
    </row>
    <row r="186" spans="1:8" x14ac:dyDescent="0.3">
      <c r="A186" t="s">
        <v>5</v>
      </c>
      <c r="B186" s="1">
        <v>45111</v>
      </c>
      <c r="C186" s="38">
        <f t="shared" si="6"/>
        <v>27</v>
      </c>
      <c r="D186" s="38">
        <f t="shared" si="7"/>
        <v>2023</v>
      </c>
      <c r="E186" s="38" t="str">
        <f t="shared" si="8"/>
        <v>2023-27</v>
      </c>
      <c r="F186">
        <v>12.51</v>
      </c>
      <c r="G186">
        <v>35786</v>
      </c>
      <c r="H186">
        <v>178</v>
      </c>
    </row>
    <row r="187" spans="1:8" x14ac:dyDescent="0.3">
      <c r="A187" t="s">
        <v>5</v>
      </c>
      <c r="B187" s="1">
        <v>45112</v>
      </c>
      <c r="C187" s="38">
        <f t="shared" si="6"/>
        <v>27</v>
      </c>
      <c r="D187" s="38">
        <f t="shared" si="7"/>
        <v>2023</v>
      </c>
      <c r="E187" s="38" t="str">
        <f t="shared" si="8"/>
        <v>2023-27</v>
      </c>
      <c r="F187">
        <v>16.7</v>
      </c>
      <c r="G187">
        <v>34182</v>
      </c>
      <c r="H187">
        <v>137</v>
      </c>
    </row>
    <row r="188" spans="1:8" x14ac:dyDescent="0.3">
      <c r="A188" t="s">
        <v>5</v>
      </c>
      <c r="B188" s="1">
        <v>45113</v>
      </c>
      <c r="C188" s="38">
        <f t="shared" si="6"/>
        <v>27</v>
      </c>
      <c r="D188" s="38">
        <f t="shared" si="7"/>
        <v>2023</v>
      </c>
      <c r="E188" s="38" t="str">
        <f t="shared" si="8"/>
        <v>2023-27</v>
      </c>
      <c r="F188">
        <v>13.09</v>
      </c>
      <c r="G188">
        <v>35148</v>
      </c>
      <c r="H188">
        <v>126</v>
      </c>
    </row>
    <row r="189" spans="1:8" x14ac:dyDescent="0.3">
      <c r="A189" t="s">
        <v>5</v>
      </c>
      <c r="B189" s="1">
        <v>45114</v>
      </c>
      <c r="C189" s="38">
        <f t="shared" si="6"/>
        <v>27</v>
      </c>
      <c r="D189" s="38">
        <f t="shared" si="7"/>
        <v>2023</v>
      </c>
      <c r="E189" s="38" t="str">
        <f t="shared" si="8"/>
        <v>2023-27</v>
      </c>
      <c r="F189">
        <v>13.21</v>
      </c>
      <c r="G189">
        <v>38773</v>
      </c>
      <c r="H189">
        <v>116</v>
      </c>
    </row>
    <row r="190" spans="1:8" x14ac:dyDescent="0.3">
      <c r="A190" t="s">
        <v>5</v>
      </c>
      <c r="B190" s="1">
        <v>45115</v>
      </c>
      <c r="C190" s="38">
        <f t="shared" si="6"/>
        <v>27</v>
      </c>
      <c r="D190" s="38">
        <f t="shared" si="7"/>
        <v>2023</v>
      </c>
      <c r="E190" s="38" t="str">
        <f t="shared" si="8"/>
        <v>2023-27</v>
      </c>
      <c r="F190">
        <v>8.59</v>
      </c>
      <c r="G190">
        <v>26035</v>
      </c>
      <c r="H190">
        <v>80</v>
      </c>
    </row>
    <row r="191" spans="1:8" x14ac:dyDescent="0.3">
      <c r="A191" t="s">
        <v>5</v>
      </c>
      <c r="B191" s="1">
        <v>45116</v>
      </c>
      <c r="C191" s="38">
        <f t="shared" si="6"/>
        <v>28</v>
      </c>
      <c r="D191" s="38">
        <f t="shared" si="7"/>
        <v>2023</v>
      </c>
      <c r="E191" s="38" t="str">
        <f t="shared" si="8"/>
        <v>2023-28</v>
      </c>
      <c r="F191">
        <v>7.61</v>
      </c>
      <c r="G191">
        <v>23549</v>
      </c>
      <c r="H191">
        <v>115</v>
      </c>
    </row>
    <row r="192" spans="1:8" x14ac:dyDescent="0.3">
      <c r="A192" t="s">
        <v>5</v>
      </c>
      <c r="B192" s="1">
        <v>45117</v>
      </c>
      <c r="C192" s="38">
        <f t="shared" si="6"/>
        <v>28</v>
      </c>
      <c r="D192" s="38">
        <f t="shared" si="7"/>
        <v>2023</v>
      </c>
      <c r="E192" s="38" t="str">
        <f t="shared" si="8"/>
        <v>2023-28</v>
      </c>
      <c r="F192">
        <v>15.06</v>
      </c>
      <c r="G192">
        <v>49921</v>
      </c>
      <c r="H192">
        <v>175</v>
      </c>
    </row>
    <row r="193" spans="1:8" x14ac:dyDescent="0.3">
      <c r="A193" t="s">
        <v>5</v>
      </c>
      <c r="B193" s="1">
        <v>45118</v>
      </c>
      <c r="C193" s="38">
        <f t="shared" si="6"/>
        <v>28</v>
      </c>
      <c r="D193" s="38">
        <f t="shared" si="7"/>
        <v>2023</v>
      </c>
      <c r="E193" s="38" t="str">
        <f t="shared" si="8"/>
        <v>2023-28</v>
      </c>
      <c r="F193">
        <v>9.51</v>
      </c>
      <c r="G193">
        <v>34663</v>
      </c>
      <c r="H193">
        <v>202</v>
      </c>
    </row>
    <row r="194" spans="1:8" x14ac:dyDescent="0.3">
      <c r="A194" t="s">
        <v>5</v>
      </c>
      <c r="B194" s="1">
        <v>45119</v>
      </c>
      <c r="C194" s="38">
        <f t="shared" si="6"/>
        <v>28</v>
      </c>
      <c r="D194" s="38">
        <f t="shared" si="7"/>
        <v>2023</v>
      </c>
      <c r="E194" s="38" t="str">
        <f t="shared" si="8"/>
        <v>2023-28</v>
      </c>
      <c r="F194">
        <v>7.24</v>
      </c>
      <c r="G194">
        <v>38346</v>
      </c>
      <c r="H194">
        <v>254</v>
      </c>
    </row>
    <row r="195" spans="1:8" x14ac:dyDescent="0.3">
      <c r="A195" t="s">
        <v>5</v>
      </c>
      <c r="B195" s="1">
        <v>45120</v>
      </c>
      <c r="C195" s="38">
        <f t="shared" ref="C195:C258" si="9">WEEKNUM(B195)</f>
        <v>28</v>
      </c>
      <c r="D195" s="38">
        <f t="shared" ref="D195:D258" si="10">YEAR(B195)</f>
        <v>2023</v>
      </c>
      <c r="E195" s="38" t="str">
        <f t="shared" ref="E195:E258" si="11">D195&amp;"-"&amp;C195</f>
        <v>2023-28</v>
      </c>
      <c r="F195">
        <v>10.74</v>
      </c>
      <c r="G195">
        <v>39491</v>
      </c>
      <c r="H195">
        <v>202</v>
      </c>
    </row>
    <row r="196" spans="1:8" x14ac:dyDescent="0.3">
      <c r="A196" t="s">
        <v>5</v>
      </c>
      <c r="B196" s="1">
        <v>45121</v>
      </c>
      <c r="C196" s="38">
        <f t="shared" si="9"/>
        <v>28</v>
      </c>
      <c r="D196" s="38">
        <f t="shared" si="10"/>
        <v>2023</v>
      </c>
      <c r="E196" s="38" t="str">
        <f t="shared" si="11"/>
        <v>2023-28</v>
      </c>
      <c r="F196">
        <v>14.96</v>
      </c>
      <c r="G196">
        <v>49955</v>
      </c>
      <c r="H196">
        <v>272</v>
      </c>
    </row>
    <row r="197" spans="1:8" x14ac:dyDescent="0.3">
      <c r="A197" t="s">
        <v>5</v>
      </c>
      <c r="B197" s="1">
        <v>45122</v>
      </c>
      <c r="C197" s="38">
        <f t="shared" si="9"/>
        <v>28</v>
      </c>
      <c r="D197" s="38">
        <f t="shared" si="10"/>
        <v>2023</v>
      </c>
      <c r="E197" s="38" t="str">
        <f t="shared" si="11"/>
        <v>2023-28</v>
      </c>
      <c r="F197">
        <v>13.63</v>
      </c>
      <c r="G197">
        <v>31802</v>
      </c>
      <c r="H197">
        <v>196</v>
      </c>
    </row>
    <row r="198" spans="1:8" x14ac:dyDescent="0.3">
      <c r="A198" t="s">
        <v>5</v>
      </c>
      <c r="B198" s="1">
        <v>45123</v>
      </c>
      <c r="C198" s="38">
        <f t="shared" si="9"/>
        <v>29</v>
      </c>
      <c r="D198" s="38">
        <f t="shared" si="10"/>
        <v>2023</v>
      </c>
      <c r="E198" s="38" t="str">
        <f t="shared" si="11"/>
        <v>2023-29</v>
      </c>
      <c r="F198">
        <v>13.07</v>
      </c>
      <c r="G198">
        <v>26751</v>
      </c>
      <c r="H198">
        <v>214</v>
      </c>
    </row>
    <row r="199" spans="1:8" x14ac:dyDescent="0.3">
      <c r="A199" t="s">
        <v>5</v>
      </c>
      <c r="B199" s="1">
        <v>45124</v>
      </c>
      <c r="C199" s="38">
        <f t="shared" si="9"/>
        <v>29</v>
      </c>
      <c r="D199" s="38">
        <f t="shared" si="10"/>
        <v>2023</v>
      </c>
      <c r="E199" s="38" t="str">
        <f t="shared" si="11"/>
        <v>2023-29</v>
      </c>
      <c r="F199">
        <v>29.03</v>
      </c>
      <c r="G199">
        <v>56388</v>
      </c>
      <c r="H199">
        <v>338</v>
      </c>
    </row>
    <row r="200" spans="1:8" x14ac:dyDescent="0.3">
      <c r="A200" t="s">
        <v>5</v>
      </c>
      <c r="B200" s="1">
        <v>45125</v>
      </c>
      <c r="C200" s="38">
        <f t="shared" si="9"/>
        <v>29</v>
      </c>
      <c r="D200" s="38">
        <f t="shared" si="10"/>
        <v>2023</v>
      </c>
      <c r="E200" s="38" t="str">
        <f t="shared" si="11"/>
        <v>2023-29</v>
      </c>
      <c r="F200">
        <v>26.67</v>
      </c>
      <c r="G200">
        <v>39267</v>
      </c>
      <c r="H200">
        <v>241</v>
      </c>
    </row>
    <row r="201" spans="1:8" x14ac:dyDescent="0.3">
      <c r="A201" t="s">
        <v>5</v>
      </c>
      <c r="B201" s="1">
        <v>45126</v>
      </c>
      <c r="C201" s="38">
        <f t="shared" si="9"/>
        <v>29</v>
      </c>
      <c r="D201" s="38">
        <f t="shared" si="10"/>
        <v>2023</v>
      </c>
      <c r="E201" s="38" t="str">
        <f t="shared" si="11"/>
        <v>2023-29</v>
      </c>
      <c r="F201">
        <v>29.49</v>
      </c>
      <c r="G201">
        <v>39762</v>
      </c>
      <c r="H201">
        <v>259</v>
      </c>
    </row>
    <row r="202" spans="1:8" x14ac:dyDescent="0.3">
      <c r="A202" t="s">
        <v>5</v>
      </c>
      <c r="B202" s="1">
        <v>45127</v>
      </c>
      <c r="C202" s="38">
        <f t="shared" si="9"/>
        <v>29</v>
      </c>
      <c r="D202" s="38">
        <f t="shared" si="10"/>
        <v>2023</v>
      </c>
      <c r="E202" s="38" t="str">
        <f t="shared" si="11"/>
        <v>2023-29</v>
      </c>
      <c r="F202">
        <v>29.34</v>
      </c>
      <c r="G202">
        <v>37705</v>
      </c>
      <c r="H202">
        <v>257</v>
      </c>
    </row>
    <row r="203" spans="1:8" x14ac:dyDescent="0.3">
      <c r="A203" t="s">
        <v>5</v>
      </c>
      <c r="B203" s="1">
        <v>45128</v>
      </c>
      <c r="C203" s="38">
        <f t="shared" si="9"/>
        <v>29</v>
      </c>
      <c r="D203" s="38">
        <f t="shared" si="10"/>
        <v>2023</v>
      </c>
      <c r="E203" s="38" t="str">
        <f t="shared" si="11"/>
        <v>2023-29</v>
      </c>
      <c r="F203">
        <v>38.67</v>
      </c>
      <c r="G203">
        <v>47539</v>
      </c>
      <c r="H203">
        <v>362</v>
      </c>
    </row>
    <row r="204" spans="1:8" x14ac:dyDescent="0.3">
      <c r="A204" t="s">
        <v>5</v>
      </c>
      <c r="B204" s="1">
        <v>45129</v>
      </c>
      <c r="C204" s="38">
        <f t="shared" si="9"/>
        <v>29</v>
      </c>
      <c r="D204" s="38">
        <f t="shared" si="10"/>
        <v>2023</v>
      </c>
      <c r="E204" s="38" t="str">
        <f t="shared" si="11"/>
        <v>2023-29</v>
      </c>
      <c r="F204">
        <v>17.93</v>
      </c>
      <c r="G204">
        <v>26700</v>
      </c>
      <c r="H204">
        <v>115</v>
      </c>
    </row>
    <row r="205" spans="1:8" x14ac:dyDescent="0.3">
      <c r="A205" t="s">
        <v>5</v>
      </c>
      <c r="B205" s="1">
        <v>45130</v>
      </c>
      <c r="C205" s="38">
        <f t="shared" si="9"/>
        <v>30</v>
      </c>
      <c r="D205" s="38">
        <f t="shared" si="10"/>
        <v>2023</v>
      </c>
      <c r="E205" s="38" t="str">
        <f t="shared" si="11"/>
        <v>2023-30</v>
      </c>
      <c r="F205">
        <v>11.16</v>
      </c>
      <c r="G205">
        <v>24985</v>
      </c>
      <c r="H205">
        <v>129</v>
      </c>
    </row>
    <row r="206" spans="1:8" x14ac:dyDescent="0.3">
      <c r="A206" t="s">
        <v>5</v>
      </c>
      <c r="B206" s="1">
        <v>45131</v>
      </c>
      <c r="C206" s="38">
        <f t="shared" si="9"/>
        <v>30</v>
      </c>
      <c r="D206" s="38">
        <f t="shared" si="10"/>
        <v>2023</v>
      </c>
      <c r="E206" s="38" t="str">
        <f t="shared" si="11"/>
        <v>2023-30</v>
      </c>
      <c r="F206">
        <v>20.420000000000002</v>
      </c>
      <c r="G206">
        <v>40468</v>
      </c>
      <c r="H206">
        <v>189</v>
      </c>
    </row>
    <row r="207" spans="1:8" x14ac:dyDescent="0.3">
      <c r="A207" t="s">
        <v>5</v>
      </c>
      <c r="B207" s="1">
        <v>45132</v>
      </c>
      <c r="C207" s="38">
        <f t="shared" si="9"/>
        <v>30</v>
      </c>
      <c r="D207" s="38">
        <f t="shared" si="10"/>
        <v>2023</v>
      </c>
      <c r="E207" s="38" t="str">
        <f t="shared" si="11"/>
        <v>2023-30</v>
      </c>
      <c r="F207">
        <v>16.95</v>
      </c>
      <c r="G207">
        <v>34659</v>
      </c>
      <c r="H207">
        <v>180</v>
      </c>
    </row>
    <row r="208" spans="1:8" x14ac:dyDescent="0.3">
      <c r="A208" t="s">
        <v>5</v>
      </c>
      <c r="B208" s="1">
        <v>45133</v>
      </c>
      <c r="C208" s="38">
        <f t="shared" si="9"/>
        <v>30</v>
      </c>
      <c r="D208" s="38">
        <f t="shared" si="10"/>
        <v>2023</v>
      </c>
      <c r="E208" s="38" t="str">
        <f t="shared" si="11"/>
        <v>2023-30</v>
      </c>
      <c r="F208">
        <v>19.23</v>
      </c>
      <c r="G208">
        <v>37006</v>
      </c>
      <c r="H208">
        <v>216</v>
      </c>
    </row>
    <row r="209" spans="1:8" x14ac:dyDescent="0.3">
      <c r="A209" t="s">
        <v>5</v>
      </c>
      <c r="B209" s="1">
        <v>45134</v>
      </c>
      <c r="C209" s="38">
        <f t="shared" si="9"/>
        <v>30</v>
      </c>
      <c r="D209" s="38">
        <f t="shared" si="10"/>
        <v>2023</v>
      </c>
      <c r="E209" s="38" t="str">
        <f t="shared" si="11"/>
        <v>2023-30</v>
      </c>
      <c r="F209">
        <v>17.38</v>
      </c>
      <c r="G209">
        <v>35644</v>
      </c>
      <c r="H209">
        <v>180</v>
      </c>
    </row>
    <row r="210" spans="1:8" x14ac:dyDescent="0.3">
      <c r="A210" t="s">
        <v>5</v>
      </c>
      <c r="B210" s="1">
        <v>45135</v>
      </c>
      <c r="C210" s="38">
        <f t="shared" si="9"/>
        <v>30</v>
      </c>
      <c r="D210" s="38">
        <f t="shared" si="10"/>
        <v>2023</v>
      </c>
      <c r="E210" s="38" t="str">
        <f t="shared" si="11"/>
        <v>2023-30</v>
      </c>
      <c r="F210">
        <v>19.190000000000001</v>
      </c>
      <c r="G210">
        <v>36487</v>
      </c>
      <c r="H210">
        <v>233</v>
      </c>
    </row>
    <row r="211" spans="1:8" x14ac:dyDescent="0.3">
      <c r="A211" t="s">
        <v>5</v>
      </c>
      <c r="B211" s="1">
        <v>45136</v>
      </c>
      <c r="C211" s="38">
        <f t="shared" si="9"/>
        <v>30</v>
      </c>
      <c r="D211" s="38">
        <f t="shared" si="10"/>
        <v>2023</v>
      </c>
      <c r="E211" s="38" t="str">
        <f t="shared" si="11"/>
        <v>2023-30</v>
      </c>
      <c r="F211">
        <v>18.350000000000001</v>
      </c>
      <c r="G211">
        <v>34597</v>
      </c>
      <c r="H211">
        <v>208</v>
      </c>
    </row>
    <row r="212" spans="1:8" x14ac:dyDescent="0.3">
      <c r="A212" t="s">
        <v>5</v>
      </c>
      <c r="B212" s="1">
        <v>45137</v>
      </c>
      <c r="C212" s="38">
        <f t="shared" si="9"/>
        <v>31</v>
      </c>
      <c r="D212" s="38">
        <f t="shared" si="10"/>
        <v>2023</v>
      </c>
      <c r="E212" s="38" t="str">
        <f t="shared" si="11"/>
        <v>2023-31</v>
      </c>
      <c r="F212">
        <v>12.46</v>
      </c>
      <c r="G212">
        <v>25109</v>
      </c>
      <c r="H212">
        <v>133</v>
      </c>
    </row>
    <row r="213" spans="1:8" x14ac:dyDescent="0.3">
      <c r="A213" t="s">
        <v>5</v>
      </c>
      <c r="B213" s="1">
        <v>45138</v>
      </c>
      <c r="C213" s="38">
        <f t="shared" si="9"/>
        <v>31</v>
      </c>
      <c r="D213" s="38">
        <f t="shared" si="10"/>
        <v>2023</v>
      </c>
      <c r="E213" s="38" t="str">
        <f t="shared" si="11"/>
        <v>2023-31</v>
      </c>
      <c r="F213">
        <v>26.94</v>
      </c>
      <c r="G213">
        <v>46668</v>
      </c>
      <c r="H213">
        <v>233</v>
      </c>
    </row>
    <row r="214" spans="1:8" x14ac:dyDescent="0.3">
      <c r="A214" t="s">
        <v>5</v>
      </c>
      <c r="B214" s="1">
        <v>45139</v>
      </c>
      <c r="C214" s="38">
        <f t="shared" si="9"/>
        <v>31</v>
      </c>
      <c r="D214" s="38">
        <f t="shared" si="10"/>
        <v>2023</v>
      </c>
      <c r="E214" s="38" t="str">
        <f t="shared" si="11"/>
        <v>2023-31</v>
      </c>
      <c r="F214">
        <v>18.46</v>
      </c>
      <c r="G214">
        <v>33544</v>
      </c>
      <c r="H214">
        <v>142</v>
      </c>
    </row>
    <row r="215" spans="1:8" x14ac:dyDescent="0.3">
      <c r="A215" t="s">
        <v>5</v>
      </c>
      <c r="B215" s="1">
        <v>45140</v>
      </c>
      <c r="C215" s="38">
        <f t="shared" si="9"/>
        <v>31</v>
      </c>
      <c r="D215" s="38">
        <f t="shared" si="10"/>
        <v>2023</v>
      </c>
      <c r="E215" s="38" t="str">
        <f t="shared" si="11"/>
        <v>2023-31</v>
      </c>
      <c r="F215">
        <v>15.89</v>
      </c>
      <c r="G215">
        <v>32948</v>
      </c>
      <c r="H215">
        <v>171</v>
      </c>
    </row>
    <row r="216" spans="1:8" x14ac:dyDescent="0.3">
      <c r="A216" t="s">
        <v>5</v>
      </c>
      <c r="B216" s="1">
        <v>45141</v>
      </c>
      <c r="C216" s="38">
        <f t="shared" si="9"/>
        <v>31</v>
      </c>
      <c r="D216" s="38">
        <f t="shared" si="10"/>
        <v>2023</v>
      </c>
      <c r="E216" s="38" t="str">
        <f t="shared" si="11"/>
        <v>2023-31</v>
      </c>
      <c r="F216">
        <v>16.12</v>
      </c>
      <c r="G216">
        <v>33759</v>
      </c>
      <c r="H216">
        <v>149</v>
      </c>
    </row>
    <row r="217" spans="1:8" x14ac:dyDescent="0.3">
      <c r="A217" t="s">
        <v>5</v>
      </c>
      <c r="B217" s="1">
        <v>45142</v>
      </c>
      <c r="C217" s="38">
        <f t="shared" si="9"/>
        <v>31</v>
      </c>
      <c r="D217" s="38">
        <f t="shared" si="10"/>
        <v>2023</v>
      </c>
      <c r="E217" s="38" t="str">
        <f t="shared" si="11"/>
        <v>2023-31</v>
      </c>
      <c r="F217">
        <v>17.3</v>
      </c>
      <c r="G217">
        <v>34612</v>
      </c>
      <c r="H217">
        <v>174</v>
      </c>
    </row>
    <row r="218" spans="1:8" x14ac:dyDescent="0.3">
      <c r="A218" t="s">
        <v>5</v>
      </c>
      <c r="B218" s="1">
        <v>45143</v>
      </c>
      <c r="C218" s="38">
        <f t="shared" si="9"/>
        <v>31</v>
      </c>
      <c r="D218" s="38">
        <f t="shared" si="10"/>
        <v>2023</v>
      </c>
      <c r="E218" s="38" t="str">
        <f t="shared" si="11"/>
        <v>2023-31</v>
      </c>
      <c r="F218">
        <v>11.92</v>
      </c>
      <c r="G218">
        <v>26734</v>
      </c>
      <c r="H218">
        <v>118</v>
      </c>
    </row>
    <row r="219" spans="1:8" x14ac:dyDescent="0.3">
      <c r="A219" t="s">
        <v>5</v>
      </c>
      <c r="B219" s="1">
        <v>45144</v>
      </c>
      <c r="C219" s="38">
        <f t="shared" si="9"/>
        <v>32</v>
      </c>
      <c r="D219" s="38">
        <f t="shared" si="10"/>
        <v>2023</v>
      </c>
      <c r="E219" s="38" t="str">
        <f t="shared" si="11"/>
        <v>2023-32</v>
      </c>
      <c r="F219">
        <v>8.89</v>
      </c>
      <c r="G219">
        <v>24268</v>
      </c>
      <c r="H219">
        <v>113</v>
      </c>
    </row>
    <row r="220" spans="1:8" x14ac:dyDescent="0.3">
      <c r="A220" t="s">
        <v>5</v>
      </c>
      <c r="B220" s="1">
        <v>45145</v>
      </c>
      <c r="C220" s="38">
        <f t="shared" si="9"/>
        <v>32</v>
      </c>
      <c r="D220" s="38">
        <f t="shared" si="10"/>
        <v>2023</v>
      </c>
      <c r="E220" s="38" t="str">
        <f t="shared" si="11"/>
        <v>2023-32</v>
      </c>
      <c r="F220">
        <v>18.87</v>
      </c>
      <c r="G220">
        <v>46606</v>
      </c>
      <c r="H220">
        <v>203</v>
      </c>
    </row>
    <row r="221" spans="1:8" x14ac:dyDescent="0.3">
      <c r="A221" t="s">
        <v>5</v>
      </c>
      <c r="B221" s="1">
        <v>45146</v>
      </c>
      <c r="C221" s="38">
        <f t="shared" si="9"/>
        <v>32</v>
      </c>
      <c r="D221" s="38">
        <f t="shared" si="10"/>
        <v>2023</v>
      </c>
      <c r="E221" s="38" t="str">
        <f t="shared" si="11"/>
        <v>2023-32</v>
      </c>
      <c r="F221">
        <v>13.87</v>
      </c>
      <c r="G221">
        <v>36049</v>
      </c>
      <c r="H221">
        <v>162</v>
      </c>
    </row>
    <row r="222" spans="1:8" x14ac:dyDescent="0.3">
      <c r="A222" t="s">
        <v>5</v>
      </c>
      <c r="B222" s="1">
        <v>45147</v>
      </c>
      <c r="C222" s="38">
        <f t="shared" si="9"/>
        <v>32</v>
      </c>
      <c r="D222" s="38">
        <f t="shared" si="10"/>
        <v>2023</v>
      </c>
      <c r="E222" s="38" t="str">
        <f t="shared" si="11"/>
        <v>2023-32</v>
      </c>
      <c r="F222">
        <v>14.2</v>
      </c>
      <c r="G222">
        <v>35368</v>
      </c>
      <c r="H222">
        <v>169</v>
      </c>
    </row>
    <row r="223" spans="1:8" x14ac:dyDescent="0.3">
      <c r="A223" t="s">
        <v>5</v>
      </c>
      <c r="B223" s="1">
        <v>45148</v>
      </c>
      <c r="C223" s="38">
        <f t="shared" si="9"/>
        <v>32</v>
      </c>
      <c r="D223" s="38">
        <f t="shared" si="10"/>
        <v>2023</v>
      </c>
      <c r="E223" s="38" t="str">
        <f t="shared" si="11"/>
        <v>2023-32</v>
      </c>
      <c r="F223">
        <v>16.440000000000001</v>
      </c>
      <c r="G223">
        <v>35276</v>
      </c>
      <c r="H223">
        <v>169</v>
      </c>
    </row>
    <row r="224" spans="1:8" x14ac:dyDescent="0.3">
      <c r="A224" t="s">
        <v>5</v>
      </c>
      <c r="B224" s="1">
        <v>45149</v>
      </c>
      <c r="C224" s="38">
        <f t="shared" si="9"/>
        <v>32</v>
      </c>
      <c r="D224" s="38">
        <f t="shared" si="10"/>
        <v>2023</v>
      </c>
      <c r="E224" s="38" t="str">
        <f t="shared" si="11"/>
        <v>2023-32</v>
      </c>
      <c r="F224">
        <v>15.06</v>
      </c>
      <c r="G224">
        <v>34645</v>
      </c>
      <c r="H224">
        <v>155</v>
      </c>
    </row>
    <row r="225" spans="1:8" x14ac:dyDescent="0.3">
      <c r="A225" t="s">
        <v>5</v>
      </c>
      <c r="B225" s="1">
        <v>45150</v>
      </c>
      <c r="C225" s="38">
        <f t="shared" si="9"/>
        <v>32</v>
      </c>
      <c r="D225" s="38">
        <f t="shared" si="10"/>
        <v>2023</v>
      </c>
      <c r="E225" s="38" t="str">
        <f t="shared" si="11"/>
        <v>2023-32</v>
      </c>
      <c r="F225">
        <v>11.54</v>
      </c>
      <c r="G225">
        <v>27232</v>
      </c>
      <c r="H225">
        <v>128</v>
      </c>
    </row>
    <row r="226" spans="1:8" x14ac:dyDescent="0.3">
      <c r="A226" t="s">
        <v>5</v>
      </c>
      <c r="B226" s="1">
        <v>45151</v>
      </c>
      <c r="C226" s="38">
        <f t="shared" si="9"/>
        <v>33</v>
      </c>
      <c r="D226" s="38">
        <f t="shared" si="10"/>
        <v>2023</v>
      </c>
      <c r="E226" s="38" t="str">
        <f t="shared" si="11"/>
        <v>2023-33</v>
      </c>
      <c r="F226">
        <v>9.7100000000000009</v>
      </c>
      <c r="G226">
        <v>23815</v>
      </c>
      <c r="H226">
        <v>112</v>
      </c>
    </row>
    <row r="227" spans="1:8" x14ac:dyDescent="0.3">
      <c r="A227" t="s">
        <v>5</v>
      </c>
      <c r="B227" s="1">
        <v>45152</v>
      </c>
      <c r="C227" s="38">
        <f t="shared" si="9"/>
        <v>33</v>
      </c>
      <c r="D227" s="38">
        <f t="shared" si="10"/>
        <v>2023</v>
      </c>
      <c r="E227" s="38" t="str">
        <f t="shared" si="11"/>
        <v>2023-33</v>
      </c>
      <c r="F227">
        <v>22.26</v>
      </c>
      <c r="G227">
        <v>47219</v>
      </c>
      <c r="H227">
        <v>239</v>
      </c>
    </row>
    <row r="228" spans="1:8" x14ac:dyDescent="0.3">
      <c r="A228" t="s">
        <v>5</v>
      </c>
      <c r="B228" s="1">
        <v>45153</v>
      </c>
      <c r="C228" s="38">
        <f t="shared" si="9"/>
        <v>33</v>
      </c>
      <c r="D228" s="38">
        <f t="shared" si="10"/>
        <v>2023</v>
      </c>
      <c r="E228" s="38" t="str">
        <f t="shared" si="11"/>
        <v>2023-33</v>
      </c>
      <c r="F228">
        <v>13.91</v>
      </c>
      <c r="G228">
        <v>32198</v>
      </c>
      <c r="H228">
        <v>160</v>
      </c>
    </row>
    <row r="229" spans="1:8" x14ac:dyDescent="0.3">
      <c r="A229" t="s">
        <v>5</v>
      </c>
      <c r="B229" s="1">
        <v>45154</v>
      </c>
      <c r="C229" s="38">
        <f t="shared" si="9"/>
        <v>33</v>
      </c>
      <c r="D229" s="38">
        <f t="shared" si="10"/>
        <v>2023</v>
      </c>
      <c r="E229" s="38" t="str">
        <f t="shared" si="11"/>
        <v>2023-33</v>
      </c>
      <c r="F229">
        <v>15.51</v>
      </c>
      <c r="G229">
        <v>35813</v>
      </c>
      <c r="H229">
        <v>167</v>
      </c>
    </row>
    <row r="230" spans="1:8" x14ac:dyDescent="0.3">
      <c r="A230" t="s">
        <v>5</v>
      </c>
      <c r="B230" s="1">
        <v>45155</v>
      </c>
      <c r="C230" s="38">
        <f t="shared" si="9"/>
        <v>33</v>
      </c>
      <c r="D230" s="38">
        <f t="shared" si="10"/>
        <v>2023</v>
      </c>
      <c r="E230" s="38" t="str">
        <f t="shared" si="11"/>
        <v>2023-33</v>
      </c>
      <c r="F230">
        <v>14.97</v>
      </c>
      <c r="G230">
        <v>34484</v>
      </c>
      <c r="H230">
        <v>204</v>
      </c>
    </row>
    <row r="231" spans="1:8" x14ac:dyDescent="0.3">
      <c r="A231" t="s">
        <v>5</v>
      </c>
      <c r="B231" s="1">
        <v>45156</v>
      </c>
      <c r="C231" s="38">
        <f t="shared" si="9"/>
        <v>33</v>
      </c>
      <c r="D231" s="38">
        <f t="shared" si="10"/>
        <v>2023</v>
      </c>
      <c r="E231" s="38" t="str">
        <f t="shared" si="11"/>
        <v>2023-33</v>
      </c>
      <c r="F231">
        <v>17.510000000000002</v>
      </c>
      <c r="G231">
        <v>34055</v>
      </c>
      <c r="H231">
        <v>183</v>
      </c>
    </row>
    <row r="232" spans="1:8" x14ac:dyDescent="0.3">
      <c r="A232" t="s">
        <v>5</v>
      </c>
      <c r="B232" s="1">
        <v>45157</v>
      </c>
      <c r="C232" s="38">
        <f t="shared" si="9"/>
        <v>33</v>
      </c>
      <c r="D232" s="38">
        <f t="shared" si="10"/>
        <v>2023</v>
      </c>
      <c r="E232" s="38" t="str">
        <f t="shared" si="11"/>
        <v>2023-33</v>
      </c>
      <c r="F232">
        <v>20.07</v>
      </c>
      <c r="G232">
        <v>34544</v>
      </c>
      <c r="H232">
        <v>181</v>
      </c>
    </row>
    <row r="233" spans="1:8" x14ac:dyDescent="0.3">
      <c r="A233" t="s">
        <v>5</v>
      </c>
      <c r="B233" s="1">
        <v>45158</v>
      </c>
      <c r="C233" s="38">
        <f t="shared" si="9"/>
        <v>34</v>
      </c>
      <c r="D233" s="38">
        <f t="shared" si="10"/>
        <v>2023</v>
      </c>
      <c r="E233" s="38" t="str">
        <f t="shared" si="11"/>
        <v>2023-34</v>
      </c>
      <c r="F233">
        <v>15.65</v>
      </c>
      <c r="G233">
        <v>25831</v>
      </c>
      <c r="H233">
        <v>116</v>
      </c>
    </row>
    <row r="234" spans="1:8" x14ac:dyDescent="0.3">
      <c r="A234" t="s">
        <v>5</v>
      </c>
      <c r="B234" s="1">
        <v>45159</v>
      </c>
      <c r="C234" s="38">
        <f t="shared" si="9"/>
        <v>34</v>
      </c>
      <c r="D234" s="38">
        <f t="shared" si="10"/>
        <v>2023</v>
      </c>
      <c r="E234" s="38" t="str">
        <f t="shared" si="11"/>
        <v>2023-34</v>
      </c>
      <c r="F234">
        <v>28.36</v>
      </c>
      <c r="G234">
        <v>47543</v>
      </c>
      <c r="H234">
        <v>228</v>
      </c>
    </row>
    <row r="235" spans="1:8" x14ac:dyDescent="0.3">
      <c r="A235" t="s">
        <v>5</v>
      </c>
      <c r="B235" s="1">
        <v>45160</v>
      </c>
      <c r="C235" s="38">
        <f t="shared" si="9"/>
        <v>34</v>
      </c>
      <c r="D235" s="38">
        <f t="shared" si="10"/>
        <v>2023</v>
      </c>
      <c r="E235" s="38" t="str">
        <f t="shared" si="11"/>
        <v>2023-34</v>
      </c>
      <c r="F235">
        <v>18.579999999999998</v>
      </c>
      <c r="G235">
        <v>31980</v>
      </c>
      <c r="H235">
        <v>133</v>
      </c>
    </row>
    <row r="236" spans="1:8" x14ac:dyDescent="0.3">
      <c r="A236" t="s">
        <v>5</v>
      </c>
      <c r="B236" s="1">
        <v>45161</v>
      </c>
      <c r="C236" s="38">
        <f t="shared" si="9"/>
        <v>34</v>
      </c>
      <c r="D236" s="38">
        <f t="shared" si="10"/>
        <v>2023</v>
      </c>
      <c r="E236" s="38" t="str">
        <f t="shared" si="11"/>
        <v>2023-34</v>
      </c>
      <c r="F236">
        <v>21.34</v>
      </c>
      <c r="G236">
        <v>38995</v>
      </c>
      <c r="H236">
        <v>200</v>
      </c>
    </row>
    <row r="237" spans="1:8" x14ac:dyDescent="0.3">
      <c r="A237" t="s">
        <v>5</v>
      </c>
      <c r="B237" s="1">
        <v>45162</v>
      </c>
      <c r="C237" s="38">
        <f t="shared" si="9"/>
        <v>34</v>
      </c>
      <c r="D237" s="38">
        <f t="shared" si="10"/>
        <v>2023</v>
      </c>
      <c r="E237" s="38" t="str">
        <f t="shared" si="11"/>
        <v>2023-34</v>
      </c>
      <c r="F237">
        <v>23</v>
      </c>
      <c r="G237">
        <v>35953</v>
      </c>
      <c r="H237">
        <v>182</v>
      </c>
    </row>
    <row r="238" spans="1:8" x14ac:dyDescent="0.3">
      <c r="A238" t="s">
        <v>5</v>
      </c>
      <c r="B238" s="1">
        <v>45163</v>
      </c>
      <c r="C238" s="38">
        <f t="shared" si="9"/>
        <v>34</v>
      </c>
      <c r="D238" s="38">
        <f t="shared" si="10"/>
        <v>2023</v>
      </c>
      <c r="E238" s="38" t="str">
        <f t="shared" si="11"/>
        <v>2023-34</v>
      </c>
      <c r="F238">
        <v>25.92</v>
      </c>
      <c r="G238">
        <v>35675</v>
      </c>
      <c r="H238">
        <v>198</v>
      </c>
    </row>
    <row r="239" spans="1:8" x14ac:dyDescent="0.3">
      <c r="A239" t="s">
        <v>5</v>
      </c>
      <c r="B239" s="1">
        <v>45164</v>
      </c>
      <c r="C239" s="38">
        <f t="shared" si="9"/>
        <v>34</v>
      </c>
      <c r="D239" s="38">
        <f t="shared" si="10"/>
        <v>2023</v>
      </c>
      <c r="E239" s="38" t="str">
        <f t="shared" si="11"/>
        <v>2023-34</v>
      </c>
      <c r="F239">
        <v>20.14</v>
      </c>
      <c r="G239">
        <v>28522</v>
      </c>
      <c r="H239">
        <v>162</v>
      </c>
    </row>
    <row r="240" spans="1:8" x14ac:dyDescent="0.3">
      <c r="A240" t="s">
        <v>5</v>
      </c>
      <c r="B240" s="1">
        <v>45165</v>
      </c>
      <c r="C240" s="38">
        <f t="shared" si="9"/>
        <v>35</v>
      </c>
      <c r="D240" s="38">
        <f t="shared" si="10"/>
        <v>2023</v>
      </c>
      <c r="E240" s="38" t="str">
        <f t="shared" si="11"/>
        <v>2023-35</v>
      </c>
      <c r="F240">
        <v>18.21</v>
      </c>
      <c r="G240">
        <v>25925</v>
      </c>
      <c r="H240">
        <v>144</v>
      </c>
    </row>
    <row r="241" spans="1:8" x14ac:dyDescent="0.3">
      <c r="A241" t="s">
        <v>5</v>
      </c>
      <c r="B241" s="1">
        <v>45166</v>
      </c>
      <c r="C241" s="38">
        <f t="shared" si="9"/>
        <v>35</v>
      </c>
      <c r="D241" s="38">
        <f t="shared" si="10"/>
        <v>2023</v>
      </c>
      <c r="E241" s="38" t="str">
        <f t="shared" si="11"/>
        <v>2023-35</v>
      </c>
      <c r="F241">
        <v>34.25</v>
      </c>
      <c r="G241">
        <v>50925</v>
      </c>
      <c r="H241">
        <v>209</v>
      </c>
    </row>
    <row r="242" spans="1:8" x14ac:dyDescent="0.3">
      <c r="A242" t="s">
        <v>5</v>
      </c>
      <c r="B242" s="1">
        <v>45167</v>
      </c>
      <c r="C242" s="38">
        <f t="shared" si="9"/>
        <v>35</v>
      </c>
      <c r="D242" s="38">
        <f t="shared" si="10"/>
        <v>2023</v>
      </c>
      <c r="E242" s="38" t="str">
        <f t="shared" si="11"/>
        <v>2023-35</v>
      </c>
      <c r="F242">
        <v>21.68</v>
      </c>
      <c r="G242">
        <v>35663</v>
      </c>
      <c r="H242">
        <v>168</v>
      </c>
    </row>
    <row r="243" spans="1:8" x14ac:dyDescent="0.3">
      <c r="A243" t="s">
        <v>5</v>
      </c>
      <c r="B243" s="1">
        <v>45168</v>
      </c>
      <c r="C243" s="38">
        <f t="shared" si="9"/>
        <v>35</v>
      </c>
      <c r="D243" s="38">
        <f t="shared" si="10"/>
        <v>2023</v>
      </c>
      <c r="E243" s="38" t="str">
        <f t="shared" si="11"/>
        <v>2023-35</v>
      </c>
      <c r="F243">
        <v>17.72</v>
      </c>
      <c r="G243">
        <v>35283</v>
      </c>
      <c r="H243">
        <v>142</v>
      </c>
    </row>
    <row r="244" spans="1:8" x14ac:dyDescent="0.3">
      <c r="A244" t="s">
        <v>5</v>
      </c>
      <c r="B244" s="1">
        <v>45169</v>
      </c>
      <c r="C244" s="38">
        <f t="shared" si="9"/>
        <v>35</v>
      </c>
      <c r="D244" s="38">
        <f t="shared" si="10"/>
        <v>2023</v>
      </c>
      <c r="E244" s="38" t="str">
        <f t="shared" si="11"/>
        <v>2023-35</v>
      </c>
      <c r="F244">
        <v>17.59</v>
      </c>
      <c r="G244">
        <v>34936</v>
      </c>
      <c r="H244">
        <v>164</v>
      </c>
    </row>
    <row r="245" spans="1:8" x14ac:dyDescent="0.3">
      <c r="A245" t="s">
        <v>5</v>
      </c>
      <c r="B245" s="1">
        <v>45170</v>
      </c>
      <c r="C245" s="38">
        <f t="shared" si="9"/>
        <v>35</v>
      </c>
      <c r="D245" s="38">
        <f t="shared" si="10"/>
        <v>2023</v>
      </c>
      <c r="E245" s="38" t="str">
        <f t="shared" si="11"/>
        <v>2023-35</v>
      </c>
      <c r="F245">
        <v>21.26</v>
      </c>
      <c r="G245">
        <v>41581</v>
      </c>
      <c r="H245">
        <v>164</v>
      </c>
    </row>
    <row r="246" spans="1:8" x14ac:dyDescent="0.3">
      <c r="A246" t="s">
        <v>5</v>
      </c>
      <c r="B246" s="1">
        <v>45171</v>
      </c>
      <c r="C246" s="38">
        <f t="shared" si="9"/>
        <v>35</v>
      </c>
      <c r="D246" s="38">
        <f t="shared" si="10"/>
        <v>2023</v>
      </c>
      <c r="E246" s="38" t="str">
        <f t="shared" si="11"/>
        <v>2023-35</v>
      </c>
      <c r="F246">
        <v>13.8</v>
      </c>
      <c r="G246">
        <v>26283</v>
      </c>
      <c r="H246">
        <v>137</v>
      </c>
    </row>
    <row r="247" spans="1:8" x14ac:dyDescent="0.3">
      <c r="A247" t="s">
        <v>5</v>
      </c>
      <c r="B247" s="1">
        <v>45172</v>
      </c>
      <c r="C247" s="38">
        <f t="shared" si="9"/>
        <v>36</v>
      </c>
      <c r="D247" s="38">
        <f t="shared" si="10"/>
        <v>2023</v>
      </c>
      <c r="E247" s="38" t="str">
        <f t="shared" si="11"/>
        <v>2023-36</v>
      </c>
      <c r="F247">
        <v>13.77</v>
      </c>
      <c r="G247">
        <v>24276</v>
      </c>
      <c r="H247">
        <v>126</v>
      </c>
    </row>
    <row r="248" spans="1:8" x14ac:dyDescent="0.3">
      <c r="A248" t="s">
        <v>5</v>
      </c>
      <c r="B248" s="1">
        <v>45173</v>
      </c>
      <c r="C248" s="38">
        <f t="shared" si="9"/>
        <v>36</v>
      </c>
      <c r="D248" s="38">
        <f t="shared" si="10"/>
        <v>2023</v>
      </c>
      <c r="E248" s="38" t="str">
        <f t="shared" si="11"/>
        <v>2023-36</v>
      </c>
      <c r="F248">
        <v>22.42</v>
      </c>
      <c r="G248">
        <v>46631</v>
      </c>
      <c r="H248">
        <v>241</v>
      </c>
    </row>
    <row r="249" spans="1:8" x14ac:dyDescent="0.3">
      <c r="A249" t="s">
        <v>5</v>
      </c>
      <c r="B249" s="1">
        <v>45174</v>
      </c>
      <c r="C249" s="38">
        <f t="shared" si="9"/>
        <v>36</v>
      </c>
      <c r="D249" s="38">
        <f t="shared" si="10"/>
        <v>2023</v>
      </c>
      <c r="E249" s="38" t="str">
        <f t="shared" si="11"/>
        <v>2023-36</v>
      </c>
      <c r="F249">
        <v>15.65</v>
      </c>
      <c r="G249">
        <v>34895</v>
      </c>
      <c r="H249">
        <v>167</v>
      </c>
    </row>
    <row r="250" spans="1:8" x14ac:dyDescent="0.3">
      <c r="A250" t="s">
        <v>5</v>
      </c>
      <c r="B250" s="1">
        <v>45175</v>
      </c>
      <c r="C250" s="38">
        <f t="shared" si="9"/>
        <v>36</v>
      </c>
      <c r="D250" s="38">
        <f t="shared" si="10"/>
        <v>2023</v>
      </c>
      <c r="E250" s="38" t="str">
        <f t="shared" si="11"/>
        <v>2023-36</v>
      </c>
      <c r="F250">
        <v>16.43</v>
      </c>
      <c r="G250">
        <v>34488</v>
      </c>
      <c r="H250">
        <v>158</v>
      </c>
    </row>
    <row r="251" spans="1:8" x14ac:dyDescent="0.3">
      <c r="A251" t="s">
        <v>5</v>
      </c>
      <c r="B251" s="1">
        <v>45176</v>
      </c>
      <c r="C251" s="38">
        <f t="shared" si="9"/>
        <v>36</v>
      </c>
      <c r="D251" s="38">
        <f t="shared" si="10"/>
        <v>2023</v>
      </c>
      <c r="E251" s="38" t="str">
        <f t="shared" si="11"/>
        <v>2023-36</v>
      </c>
      <c r="F251">
        <v>12.18</v>
      </c>
      <c r="G251">
        <v>33740</v>
      </c>
      <c r="H251">
        <v>146</v>
      </c>
    </row>
    <row r="252" spans="1:8" x14ac:dyDescent="0.3">
      <c r="A252" t="s">
        <v>5</v>
      </c>
      <c r="B252" s="1">
        <v>45177</v>
      </c>
      <c r="C252" s="38">
        <f t="shared" si="9"/>
        <v>36</v>
      </c>
      <c r="D252" s="38">
        <f t="shared" si="10"/>
        <v>2023</v>
      </c>
      <c r="E252" s="38" t="str">
        <f t="shared" si="11"/>
        <v>2023-36</v>
      </c>
      <c r="F252">
        <v>15.95</v>
      </c>
      <c r="G252">
        <v>39882</v>
      </c>
      <c r="H252">
        <v>215</v>
      </c>
    </row>
    <row r="253" spans="1:8" x14ac:dyDescent="0.3">
      <c r="A253" t="s">
        <v>5</v>
      </c>
      <c r="B253" s="1">
        <v>45178</v>
      </c>
      <c r="C253" s="38">
        <f t="shared" si="9"/>
        <v>36</v>
      </c>
      <c r="D253" s="38">
        <f t="shared" si="10"/>
        <v>2023</v>
      </c>
      <c r="E253" s="38" t="str">
        <f t="shared" si="11"/>
        <v>2023-36</v>
      </c>
      <c r="F253">
        <v>11.61</v>
      </c>
      <c r="G253">
        <v>25648</v>
      </c>
      <c r="H253">
        <v>151</v>
      </c>
    </row>
    <row r="254" spans="1:8" x14ac:dyDescent="0.3">
      <c r="A254" t="s">
        <v>5</v>
      </c>
      <c r="B254" s="1">
        <v>45179</v>
      </c>
      <c r="C254" s="38">
        <f t="shared" si="9"/>
        <v>37</v>
      </c>
      <c r="D254" s="38">
        <f t="shared" si="10"/>
        <v>2023</v>
      </c>
      <c r="E254" s="38" t="str">
        <f t="shared" si="11"/>
        <v>2023-37</v>
      </c>
      <c r="F254">
        <v>13.39</v>
      </c>
      <c r="G254">
        <v>25360</v>
      </c>
      <c r="H254">
        <v>154</v>
      </c>
    </row>
    <row r="255" spans="1:8" x14ac:dyDescent="0.3">
      <c r="A255" t="s">
        <v>5</v>
      </c>
      <c r="B255" s="1">
        <v>45180</v>
      </c>
      <c r="C255" s="38">
        <f t="shared" si="9"/>
        <v>37</v>
      </c>
      <c r="D255" s="38">
        <f t="shared" si="10"/>
        <v>2023</v>
      </c>
      <c r="E255" s="38" t="str">
        <f t="shared" si="11"/>
        <v>2023-37</v>
      </c>
      <c r="F255">
        <v>17.05</v>
      </c>
      <c r="G255">
        <v>45188</v>
      </c>
      <c r="H255">
        <v>243</v>
      </c>
    </row>
    <row r="256" spans="1:8" x14ac:dyDescent="0.3">
      <c r="A256" t="s">
        <v>5</v>
      </c>
      <c r="B256" s="1">
        <v>45181</v>
      </c>
      <c r="C256" s="38">
        <f t="shared" si="9"/>
        <v>37</v>
      </c>
      <c r="D256" s="38">
        <f t="shared" si="10"/>
        <v>2023</v>
      </c>
      <c r="E256" s="38" t="str">
        <f t="shared" si="11"/>
        <v>2023-37</v>
      </c>
      <c r="F256">
        <v>12.93</v>
      </c>
      <c r="G256">
        <v>34436</v>
      </c>
      <c r="H256">
        <v>174</v>
      </c>
    </row>
    <row r="257" spans="1:8" x14ac:dyDescent="0.3">
      <c r="A257" t="s">
        <v>5</v>
      </c>
      <c r="B257" s="1">
        <v>45182</v>
      </c>
      <c r="C257" s="38">
        <f t="shared" si="9"/>
        <v>37</v>
      </c>
      <c r="D257" s="38">
        <f t="shared" si="10"/>
        <v>2023</v>
      </c>
      <c r="E257" s="38" t="str">
        <f t="shared" si="11"/>
        <v>2023-37</v>
      </c>
      <c r="F257">
        <v>12.81</v>
      </c>
      <c r="G257">
        <v>33103</v>
      </c>
      <c r="H257">
        <v>145</v>
      </c>
    </row>
    <row r="258" spans="1:8" x14ac:dyDescent="0.3">
      <c r="A258" t="s">
        <v>5</v>
      </c>
      <c r="B258" s="1">
        <v>45183</v>
      </c>
      <c r="C258" s="38">
        <f t="shared" si="9"/>
        <v>37</v>
      </c>
      <c r="D258" s="38">
        <f t="shared" si="10"/>
        <v>2023</v>
      </c>
      <c r="E258" s="38" t="str">
        <f t="shared" si="11"/>
        <v>2023-37</v>
      </c>
      <c r="F258">
        <v>15.03</v>
      </c>
      <c r="G258">
        <v>33905</v>
      </c>
      <c r="H258">
        <v>187</v>
      </c>
    </row>
    <row r="259" spans="1:8" x14ac:dyDescent="0.3">
      <c r="A259" t="s">
        <v>5</v>
      </c>
      <c r="B259" s="1">
        <v>45184</v>
      </c>
      <c r="C259" s="38">
        <f t="shared" ref="C259:C322" si="12">WEEKNUM(B259)</f>
        <v>37</v>
      </c>
      <c r="D259" s="38">
        <f t="shared" ref="D259:D322" si="13">YEAR(B259)</f>
        <v>2023</v>
      </c>
      <c r="E259" s="38" t="str">
        <f t="shared" ref="E259:E322" si="14">D259&amp;"-"&amp;C259</f>
        <v>2023-37</v>
      </c>
      <c r="F259">
        <v>15.24</v>
      </c>
      <c r="G259">
        <v>32547</v>
      </c>
      <c r="H259">
        <v>166</v>
      </c>
    </row>
    <row r="260" spans="1:8" x14ac:dyDescent="0.3">
      <c r="A260" t="s">
        <v>5</v>
      </c>
      <c r="B260" s="1">
        <v>45185</v>
      </c>
      <c r="C260" s="38">
        <f t="shared" si="12"/>
        <v>37</v>
      </c>
      <c r="D260" s="38">
        <f t="shared" si="13"/>
        <v>2023</v>
      </c>
      <c r="E260" s="38" t="str">
        <f t="shared" si="14"/>
        <v>2023-37</v>
      </c>
      <c r="F260">
        <v>13.1</v>
      </c>
      <c r="G260">
        <v>27204</v>
      </c>
      <c r="H260">
        <v>135</v>
      </c>
    </row>
    <row r="261" spans="1:8" x14ac:dyDescent="0.3">
      <c r="A261" t="s">
        <v>5</v>
      </c>
      <c r="B261" s="1">
        <v>45186</v>
      </c>
      <c r="C261" s="38">
        <f t="shared" si="12"/>
        <v>38</v>
      </c>
      <c r="D261" s="38">
        <f t="shared" si="13"/>
        <v>2023</v>
      </c>
      <c r="E261" s="38" t="str">
        <f t="shared" si="14"/>
        <v>2023-38</v>
      </c>
      <c r="F261">
        <v>10.84</v>
      </c>
      <c r="G261">
        <v>25821</v>
      </c>
      <c r="H261">
        <v>132</v>
      </c>
    </row>
    <row r="262" spans="1:8" x14ac:dyDescent="0.3">
      <c r="A262" t="s">
        <v>5</v>
      </c>
      <c r="B262" s="1">
        <v>45187</v>
      </c>
      <c r="C262" s="38">
        <f t="shared" si="12"/>
        <v>38</v>
      </c>
      <c r="D262" s="38">
        <f t="shared" si="13"/>
        <v>2023</v>
      </c>
      <c r="E262" s="38" t="str">
        <f t="shared" si="14"/>
        <v>2023-38</v>
      </c>
      <c r="F262">
        <v>20.260000000000002</v>
      </c>
      <c r="G262">
        <v>51388</v>
      </c>
      <c r="H262">
        <v>228</v>
      </c>
    </row>
    <row r="263" spans="1:8" x14ac:dyDescent="0.3">
      <c r="A263" t="s">
        <v>5</v>
      </c>
      <c r="B263" s="1">
        <v>45188</v>
      </c>
      <c r="C263" s="38">
        <f t="shared" si="12"/>
        <v>38</v>
      </c>
      <c r="D263" s="38">
        <f t="shared" si="13"/>
        <v>2023</v>
      </c>
      <c r="E263" s="38" t="str">
        <f t="shared" si="14"/>
        <v>2023-38</v>
      </c>
      <c r="F263">
        <v>15.35</v>
      </c>
      <c r="G263">
        <v>35671</v>
      </c>
      <c r="H263">
        <v>168</v>
      </c>
    </row>
    <row r="264" spans="1:8" x14ac:dyDescent="0.3">
      <c r="A264" t="s">
        <v>5</v>
      </c>
      <c r="B264" s="1">
        <v>45189</v>
      </c>
      <c r="C264" s="38">
        <f t="shared" si="12"/>
        <v>38</v>
      </c>
      <c r="D264" s="38">
        <f t="shared" si="13"/>
        <v>2023</v>
      </c>
      <c r="E264" s="38" t="str">
        <f t="shared" si="14"/>
        <v>2023-38</v>
      </c>
      <c r="F264">
        <v>14.45</v>
      </c>
      <c r="G264">
        <v>35123</v>
      </c>
      <c r="H264">
        <v>196</v>
      </c>
    </row>
    <row r="265" spans="1:8" x14ac:dyDescent="0.3">
      <c r="A265" t="s">
        <v>5</v>
      </c>
      <c r="B265" s="1">
        <v>45190</v>
      </c>
      <c r="C265" s="38">
        <f t="shared" si="12"/>
        <v>38</v>
      </c>
      <c r="D265" s="38">
        <f t="shared" si="13"/>
        <v>2023</v>
      </c>
      <c r="E265" s="38" t="str">
        <f t="shared" si="14"/>
        <v>2023-38</v>
      </c>
      <c r="F265">
        <v>16.77</v>
      </c>
      <c r="G265">
        <v>35944</v>
      </c>
      <c r="H265">
        <v>184</v>
      </c>
    </row>
    <row r="266" spans="1:8" x14ac:dyDescent="0.3">
      <c r="A266" t="s">
        <v>5</v>
      </c>
      <c r="B266" s="1">
        <v>45191</v>
      </c>
      <c r="C266" s="38">
        <f t="shared" si="12"/>
        <v>38</v>
      </c>
      <c r="D266" s="38">
        <f t="shared" si="13"/>
        <v>2023</v>
      </c>
      <c r="E266" s="38" t="str">
        <f t="shared" si="14"/>
        <v>2023-38</v>
      </c>
      <c r="F266">
        <v>18.86</v>
      </c>
      <c r="G266">
        <v>34297</v>
      </c>
      <c r="H266">
        <v>202</v>
      </c>
    </row>
    <row r="267" spans="1:8" x14ac:dyDescent="0.3">
      <c r="A267" t="s">
        <v>5</v>
      </c>
      <c r="B267" s="1">
        <v>45192</v>
      </c>
      <c r="C267" s="38">
        <f t="shared" si="12"/>
        <v>38</v>
      </c>
      <c r="D267" s="38">
        <f t="shared" si="13"/>
        <v>2023</v>
      </c>
      <c r="E267" s="38" t="str">
        <f t="shared" si="14"/>
        <v>2023-38</v>
      </c>
      <c r="F267">
        <v>19.32</v>
      </c>
      <c r="G267">
        <v>34749</v>
      </c>
      <c r="H267">
        <v>164</v>
      </c>
    </row>
    <row r="268" spans="1:8" x14ac:dyDescent="0.3">
      <c r="A268" t="s">
        <v>5</v>
      </c>
      <c r="B268" s="1">
        <v>45193</v>
      </c>
      <c r="C268" s="38">
        <f t="shared" si="12"/>
        <v>39</v>
      </c>
      <c r="D268" s="38">
        <f t="shared" si="13"/>
        <v>2023</v>
      </c>
      <c r="E268" s="38" t="str">
        <f t="shared" si="14"/>
        <v>2023-39</v>
      </c>
      <c r="F268">
        <v>10.88</v>
      </c>
      <c r="G268">
        <v>24862</v>
      </c>
      <c r="H268">
        <v>113</v>
      </c>
    </row>
    <row r="269" spans="1:8" x14ac:dyDescent="0.3">
      <c r="A269" t="s">
        <v>5</v>
      </c>
      <c r="B269" s="1">
        <v>45194</v>
      </c>
      <c r="C269" s="38">
        <f t="shared" si="12"/>
        <v>39</v>
      </c>
      <c r="D269" s="38">
        <f t="shared" si="13"/>
        <v>2023</v>
      </c>
      <c r="E269" s="38" t="str">
        <f t="shared" si="14"/>
        <v>2023-39</v>
      </c>
      <c r="F269">
        <v>24.48</v>
      </c>
      <c r="G269">
        <v>50261</v>
      </c>
      <c r="H269">
        <v>272</v>
      </c>
    </row>
    <row r="270" spans="1:8" x14ac:dyDescent="0.3">
      <c r="A270" t="s">
        <v>5</v>
      </c>
      <c r="B270" s="1">
        <v>45195</v>
      </c>
      <c r="C270" s="38">
        <f t="shared" si="12"/>
        <v>39</v>
      </c>
      <c r="D270" s="38">
        <f t="shared" si="13"/>
        <v>2023</v>
      </c>
      <c r="E270" s="38" t="str">
        <f t="shared" si="14"/>
        <v>2023-39</v>
      </c>
      <c r="F270">
        <v>18.89</v>
      </c>
      <c r="G270">
        <v>37386</v>
      </c>
      <c r="H270">
        <v>169</v>
      </c>
    </row>
    <row r="271" spans="1:8" x14ac:dyDescent="0.3">
      <c r="A271" t="s">
        <v>5</v>
      </c>
      <c r="B271" s="1">
        <v>45196</v>
      </c>
      <c r="C271" s="38">
        <f t="shared" si="12"/>
        <v>39</v>
      </c>
      <c r="D271" s="38">
        <f t="shared" si="13"/>
        <v>2023</v>
      </c>
      <c r="E271" s="38" t="str">
        <f t="shared" si="14"/>
        <v>2023-39</v>
      </c>
      <c r="F271">
        <v>19.5</v>
      </c>
      <c r="G271">
        <v>42921</v>
      </c>
      <c r="H271">
        <v>197</v>
      </c>
    </row>
    <row r="272" spans="1:8" x14ac:dyDescent="0.3">
      <c r="A272" t="s">
        <v>5</v>
      </c>
      <c r="B272" s="1">
        <v>45197</v>
      </c>
      <c r="C272" s="38">
        <f t="shared" si="12"/>
        <v>39</v>
      </c>
      <c r="D272" s="38">
        <f t="shared" si="13"/>
        <v>2023</v>
      </c>
      <c r="E272" s="38" t="str">
        <f t="shared" si="14"/>
        <v>2023-39</v>
      </c>
      <c r="F272">
        <v>17.37</v>
      </c>
      <c r="G272">
        <v>38216</v>
      </c>
      <c r="H272">
        <v>167</v>
      </c>
    </row>
    <row r="273" spans="1:8" x14ac:dyDescent="0.3">
      <c r="A273" t="s">
        <v>5</v>
      </c>
      <c r="B273" s="1">
        <v>45198</v>
      </c>
      <c r="C273" s="38">
        <f t="shared" si="12"/>
        <v>39</v>
      </c>
      <c r="D273" s="38">
        <f t="shared" si="13"/>
        <v>2023</v>
      </c>
      <c r="E273" s="38" t="str">
        <f t="shared" si="14"/>
        <v>2023-39</v>
      </c>
      <c r="F273">
        <v>17.739999999999998</v>
      </c>
      <c r="G273">
        <v>39087</v>
      </c>
      <c r="H273">
        <v>178</v>
      </c>
    </row>
    <row r="274" spans="1:8" x14ac:dyDescent="0.3">
      <c r="A274" t="s">
        <v>5</v>
      </c>
      <c r="B274" s="1">
        <v>45199</v>
      </c>
      <c r="C274" s="38">
        <f t="shared" si="12"/>
        <v>39</v>
      </c>
      <c r="D274" s="38">
        <f t="shared" si="13"/>
        <v>2023</v>
      </c>
      <c r="E274" s="38" t="str">
        <f t="shared" si="14"/>
        <v>2023-39</v>
      </c>
      <c r="F274">
        <v>15.81</v>
      </c>
      <c r="G274">
        <v>35329</v>
      </c>
      <c r="H274">
        <v>177</v>
      </c>
    </row>
    <row r="275" spans="1:8" x14ac:dyDescent="0.3">
      <c r="A275" t="s">
        <v>5</v>
      </c>
      <c r="B275" s="1">
        <v>45200</v>
      </c>
      <c r="C275" s="38">
        <f t="shared" si="12"/>
        <v>40</v>
      </c>
      <c r="D275" s="38">
        <f t="shared" si="13"/>
        <v>2023</v>
      </c>
      <c r="E275" s="38" t="str">
        <f t="shared" si="14"/>
        <v>2023-40</v>
      </c>
      <c r="F275">
        <v>10.19</v>
      </c>
      <c r="G275">
        <v>26096</v>
      </c>
      <c r="H275">
        <v>135</v>
      </c>
    </row>
    <row r="276" spans="1:8" x14ac:dyDescent="0.3">
      <c r="A276" t="s">
        <v>5</v>
      </c>
      <c r="B276" s="1">
        <v>45201</v>
      </c>
      <c r="C276" s="38">
        <f t="shared" si="12"/>
        <v>40</v>
      </c>
      <c r="D276" s="38">
        <f t="shared" si="13"/>
        <v>2023</v>
      </c>
      <c r="E276" s="38" t="str">
        <f t="shared" si="14"/>
        <v>2023-40</v>
      </c>
      <c r="F276">
        <v>16.37</v>
      </c>
      <c r="G276">
        <v>42870</v>
      </c>
      <c r="H276">
        <v>172</v>
      </c>
    </row>
    <row r="277" spans="1:8" x14ac:dyDescent="0.3">
      <c r="A277" t="s">
        <v>5</v>
      </c>
      <c r="B277" s="1">
        <v>45202</v>
      </c>
      <c r="C277" s="38">
        <f t="shared" si="12"/>
        <v>40</v>
      </c>
      <c r="D277" s="38">
        <f t="shared" si="13"/>
        <v>2023</v>
      </c>
      <c r="E277" s="38" t="str">
        <f t="shared" si="14"/>
        <v>2023-40</v>
      </c>
      <c r="F277">
        <v>12.57</v>
      </c>
      <c r="G277">
        <v>35140</v>
      </c>
      <c r="H277">
        <v>158</v>
      </c>
    </row>
    <row r="278" spans="1:8" x14ac:dyDescent="0.3">
      <c r="A278" t="s">
        <v>5</v>
      </c>
      <c r="B278" s="1">
        <v>45203</v>
      </c>
      <c r="C278" s="38">
        <f t="shared" si="12"/>
        <v>40</v>
      </c>
      <c r="D278" s="38">
        <f t="shared" si="13"/>
        <v>2023</v>
      </c>
      <c r="E278" s="38" t="str">
        <f t="shared" si="14"/>
        <v>2023-40</v>
      </c>
      <c r="F278">
        <v>11.43</v>
      </c>
      <c r="G278">
        <v>36532</v>
      </c>
      <c r="H278">
        <v>156</v>
      </c>
    </row>
    <row r="279" spans="1:8" x14ac:dyDescent="0.3">
      <c r="A279" t="s">
        <v>5</v>
      </c>
      <c r="B279" s="1">
        <v>45204</v>
      </c>
      <c r="C279" s="38">
        <f t="shared" si="12"/>
        <v>40</v>
      </c>
      <c r="D279" s="38">
        <f t="shared" si="13"/>
        <v>2023</v>
      </c>
      <c r="E279" s="38" t="str">
        <f t="shared" si="14"/>
        <v>2023-40</v>
      </c>
      <c r="F279">
        <v>11.4</v>
      </c>
      <c r="G279">
        <v>36189</v>
      </c>
      <c r="H279">
        <v>141</v>
      </c>
    </row>
    <row r="280" spans="1:8" x14ac:dyDescent="0.3">
      <c r="A280" t="s">
        <v>5</v>
      </c>
      <c r="B280" s="1">
        <v>45205</v>
      </c>
      <c r="C280" s="38">
        <f t="shared" si="12"/>
        <v>40</v>
      </c>
      <c r="D280" s="38">
        <f t="shared" si="13"/>
        <v>2023</v>
      </c>
      <c r="E280" s="38" t="str">
        <f t="shared" si="14"/>
        <v>2023-40</v>
      </c>
      <c r="F280">
        <v>10.85</v>
      </c>
      <c r="G280">
        <v>35818</v>
      </c>
      <c r="H280">
        <v>156</v>
      </c>
    </row>
    <row r="281" spans="1:8" x14ac:dyDescent="0.3">
      <c r="A281" t="s">
        <v>5</v>
      </c>
      <c r="B281" s="1">
        <v>45206</v>
      </c>
      <c r="C281" s="38">
        <f t="shared" si="12"/>
        <v>40</v>
      </c>
      <c r="D281" s="38">
        <f t="shared" si="13"/>
        <v>2023</v>
      </c>
      <c r="E281" s="38" t="str">
        <f t="shared" si="14"/>
        <v>2023-40</v>
      </c>
      <c r="F281">
        <v>9.2200000000000006</v>
      </c>
      <c r="G281">
        <v>28754</v>
      </c>
      <c r="H281">
        <v>144</v>
      </c>
    </row>
    <row r="282" spans="1:8" x14ac:dyDescent="0.3">
      <c r="A282" t="s">
        <v>5</v>
      </c>
      <c r="B282" s="1">
        <v>45207</v>
      </c>
      <c r="C282" s="38">
        <f t="shared" si="12"/>
        <v>41</v>
      </c>
      <c r="D282" s="38">
        <f t="shared" si="13"/>
        <v>2023</v>
      </c>
      <c r="E282" s="38" t="str">
        <f t="shared" si="14"/>
        <v>2023-41</v>
      </c>
      <c r="F282">
        <v>8.44</v>
      </c>
      <c r="G282">
        <v>26377</v>
      </c>
      <c r="H282">
        <v>127</v>
      </c>
    </row>
    <row r="283" spans="1:8" x14ac:dyDescent="0.3">
      <c r="A283" t="s">
        <v>5</v>
      </c>
      <c r="B283" s="1">
        <v>45208</v>
      </c>
      <c r="C283" s="38">
        <f t="shared" si="12"/>
        <v>41</v>
      </c>
      <c r="D283" s="38">
        <f t="shared" si="13"/>
        <v>2023</v>
      </c>
      <c r="E283" s="38" t="str">
        <f t="shared" si="14"/>
        <v>2023-41</v>
      </c>
      <c r="F283">
        <v>15.97</v>
      </c>
      <c r="G283">
        <v>44700</v>
      </c>
      <c r="H283">
        <v>212</v>
      </c>
    </row>
    <row r="284" spans="1:8" x14ac:dyDescent="0.3">
      <c r="A284" t="s">
        <v>5</v>
      </c>
      <c r="B284" s="1">
        <v>45209</v>
      </c>
      <c r="C284" s="38">
        <f t="shared" si="12"/>
        <v>41</v>
      </c>
      <c r="D284" s="38">
        <f t="shared" si="13"/>
        <v>2023</v>
      </c>
      <c r="E284" s="38" t="str">
        <f t="shared" si="14"/>
        <v>2023-41</v>
      </c>
      <c r="F284">
        <v>12.13</v>
      </c>
      <c r="G284">
        <v>36609</v>
      </c>
      <c r="H284">
        <v>185</v>
      </c>
    </row>
    <row r="285" spans="1:8" x14ac:dyDescent="0.3">
      <c r="A285" t="s">
        <v>5</v>
      </c>
      <c r="B285" s="1">
        <v>45210</v>
      </c>
      <c r="C285" s="38">
        <f t="shared" si="12"/>
        <v>41</v>
      </c>
      <c r="D285" s="38">
        <f t="shared" si="13"/>
        <v>2023</v>
      </c>
      <c r="E285" s="38" t="str">
        <f t="shared" si="14"/>
        <v>2023-41</v>
      </c>
      <c r="F285">
        <v>11.79</v>
      </c>
      <c r="G285">
        <v>37233</v>
      </c>
      <c r="H285">
        <v>179</v>
      </c>
    </row>
    <row r="286" spans="1:8" x14ac:dyDescent="0.3">
      <c r="A286" t="s">
        <v>5</v>
      </c>
      <c r="B286" s="1">
        <v>45211</v>
      </c>
      <c r="C286" s="38">
        <f t="shared" si="12"/>
        <v>41</v>
      </c>
      <c r="D286" s="38">
        <f t="shared" si="13"/>
        <v>2023</v>
      </c>
      <c r="E286" s="38" t="str">
        <f t="shared" si="14"/>
        <v>2023-41</v>
      </c>
      <c r="F286">
        <v>13</v>
      </c>
      <c r="G286">
        <v>38198</v>
      </c>
      <c r="H286">
        <v>197</v>
      </c>
    </row>
    <row r="287" spans="1:8" x14ac:dyDescent="0.3">
      <c r="A287" t="s">
        <v>5</v>
      </c>
      <c r="B287" s="1">
        <v>45212</v>
      </c>
      <c r="C287" s="38">
        <f t="shared" si="12"/>
        <v>41</v>
      </c>
      <c r="D287" s="38">
        <f t="shared" si="13"/>
        <v>2023</v>
      </c>
      <c r="E287" s="38" t="str">
        <f t="shared" si="14"/>
        <v>2023-41</v>
      </c>
      <c r="F287">
        <v>18.850000000000001</v>
      </c>
      <c r="G287">
        <v>51186</v>
      </c>
      <c r="H287">
        <v>302</v>
      </c>
    </row>
    <row r="288" spans="1:8" x14ac:dyDescent="0.3">
      <c r="A288" t="s">
        <v>5</v>
      </c>
      <c r="B288" s="1">
        <v>45213</v>
      </c>
      <c r="C288" s="38">
        <f t="shared" si="12"/>
        <v>41</v>
      </c>
      <c r="D288" s="38">
        <f t="shared" si="13"/>
        <v>2023</v>
      </c>
      <c r="E288" s="38" t="str">
        <f t="shared" si="14"/>
        <v>2023-41</v>
      </c>
      <c r="F288">
        <v>10.16</v>
      </c>
      <c r="G288">
        <v>30407</v>
      </c>
      <c r="H288">
        <v>179</v>
      </c>
    </row>
    <row r="289" spans="1:8" x14ac:dyDescent="0.3">
      <c r="A289" t="s">
        <v>5</v>
      </c>
      <c r="B289" s="1">
        <v>45214</v>
      </c>
      <c r="C289" s="38">
        <f t="shared" si="12"/>
        <v>42</v>
      </c>
      <c r="D289" s="38">
        <f t="shared" si="13"/>
        <v>2023</v>
      </c>
      <c r="E289" s="38" t="str">
        <f t="shared" si="14"/>
        <v>2023-42</v>
      </c>
      <c r="F289">
        <v>8.8800000000000008</v>
      </c>
      <c r="G289">
        <v>27889</v>
      </c>
      <c r="H289">
        <v>126</v>
      </c>
    </row>
    <row r="290" spans="1:8" x14ac:dyDescent="0.3">
      <c r="A290" t="s">
        <v>5</v>
      </c>
      <c r="B290" s="1">
        <v>45215</v>
      </c>
      <c r="C290" s="38">
        <f t="shared" si="12"/>
        <v>42</v>
      </c>
      <c r="D290" s="38">
        <f t="shared" si="13"/>
        <v>2023</v>
      </c>
      <c r="E290" s="38" t="str">
        <f t="shared" si="14"/>
        <v>2023-42</v>
      </c>
      <c r="F290">
        <v>17.55</v>
      </c>
      <c r="G290">
        <v>52900</v>
      </c>
      <c r="H290">
        <v>279</v>
      </c>
    </row>
    <row r="291" spans="1:8" x14ac:dyDescent="0.3">
      <c r="A291" t="s">
        <v>5</v>
      </c>
      <c r="B291" s="1">
        <v>45216</v>
      </c>
      <c r="C291" s="38">
        <f t="shared" si="12"/>
        <v>42</v>
      </c>
      <c r="D291" s="38">
        <f t="shared" si="13"/>
        <v>2023</v>
      </c>
      <c r="E291" s="38" t="str">
        <f t="shared" si="14"/>
        <v>2023-42</v>
      </c>
      <c r="F291">
        <v>13.63</v>
      </c>
      <c r="G291">
        <v>38706</v>
      </c>
      <c r="H291">
        <v>211</v>
      </c>
    </row>
    <row r="292" spans="1:8" x14ac:dyDescent="0.3">
      <c r="A292" t="s">
        <v>5</v>
      </c>
      <c r="B292" s="1">
        <v>45217</v>
      </c>
      <c r="C292" s="38">
        <f t="shared" si="12"/>
        <v>42</v>
      </c>
      <c r="D292" s="38">
        <f t="shared" si="13"/>
        <v>2023</v>
      </c>
      <c r="E292" s="38" t="str">
        <f t="shared" si="14"/>
        <v>2023-42</v>
      </c>
      <c r="F292">
        <v>15.04</v>
      </c>
      <c r="G292">
        <v>37735</v>
      </c>
      <c r="H292">
        <v>268</v>
      </c>
    </row>
    <row r="293" spans="1:8" x14ac:dyDescent="0.3">
      <c r="A293" t="s">
        <v>5</v>
      </c>
      <c r="B293" s="1">
        <v>45218</v>
      </c>
      <c r="C293" s="38">
        <f t="shared" si="12"/>
        <v>42</v>
      </c>
      <c r="D293" s="38">
        <f t="shared" si="13"/>
        <v>2023</v>
      </c>
      <c r="E293" s="38" t="str">
        <f t="shared" si="14"/>
        <v>2023-42</v>
      </c>
      <c r="F293">
        <v>14.17</v>
      </c>
      <c r="G293">
        <v>37146</v>
      </c>
      <c r="H293">
        <v>238</v>
      </c>
    </row>
    <row r="294" spans="1:8" x14ac:dyDescent="0.3">
      <c r="A294" t="s">
        <v>5</v>
      </c>
      <c r="B294" s="1">
        <v>45219</v>
      </c>
      <c r="C294" s="38">
        <f t="shared" si="12"/>
        <v>42</v>
      </c>
      <c r="D294" s="38">
        <f t="shared" si="13"/>
        <v>2023</v>
      </c>
      <c r="E294" s="38" t="str">
        <f t="shared" si="14"/>
        <v>2023-42</v>
      </c>
      <c r="F294">
        <v>13.11</v>
      </c>
      <c r="G294">
        <v>36057</v>
      </c>
      <c r="H294">
        <v>171</v>
      </c>
    </row>
    <row r="295" spans="1:8" x14ac:dyDescent="0.3">
      <c r="A295" t="s">
        <v>5</v>
      </c>
      <c r="B295" s="1">
        <v>45220</v>
      </c>
      <c r="C295" s="38">
        <f t="shared" si="12"/>
        <v>42</v>
      </c>
      <c r="D295" s="38">
        <f t="shared" si="13"/>
        <v>2023</v>
      </c>
      <c r="E295" s="38" t="str">
        <f t="shared" si="14"/>
        <v>2023-42</v>
      </c>
      <c r="F295">
        <v>9.51</v>
      </c>
      <c r="G295">
        <v>28005</v>
      </c>
      <c r="H295">
        <v>186</v>
      </c>
    </row>
    <row r="296" spans="1:8" x14ac:dyDescent="0.3">
      <c r="A296" t="s">
        <v>5</v>
      </c>
      <c r="B296" s="1">
        <v>45221</v>
      </c>
      <c r="C296" s="38">
        <f t="shared" si="12"/>
        <v>43</v>
      </c>
      <c r="D296" s="38">
        <f t="shared" si="13"/>
        <v>2023</v>
      </c>
      <c r="E296" s="38" t="str">
        <f t="shared" si="14"/>
        <v>2023-43</v>
      </c>
      <c r="F296">
        <v>9.07</v>
      </c>
      <c r="G296">
        <v>23789</v>
      </c>
      <c r="H296">
        <v>157</v>
      </c>
    </row>
    <row r="297" spans="1:8" x14ac:dyDescent="0.3">
      <c r="A297" t="s">
        <v>5</v>
      </c>
      <c r="B297" s="1">
        <v>45222</v>
      </c>
      <c r="C297" s="38">
        <f t="shared" si="12"/>
        <v>43</v>
      </c>
      <c r="D297" s="38">
        <f t="shared" si="13"/>
        <v>2023</v>
      </c>
      <c r="E297" s="38" t="str">
        <f t="shared" si="14"/>
        <v>2023-43</v>
      </c>
      <c r="F297">
        <v>15.58</v>
      </c>
      <c r="G297">
        <v>41340</v>
      </c>
      <c r="H297">
        <v>254</v>
      </c>
    </row>
    <row r="298" spans="1:8" x14ac:dyDescent="0.3">
      <c r="A298" t="s">
        <v>5</v>
      </c>
      <c r="B298" s="1">
        <v>45223</v>
      </c>
      <c r="C298" s="38">
        <f t="shared" si="12"/>
        <v>43</v>
      </c>
      <c r="D298" s="38">
        <f t="shared" si="13"/>
        <v>2023</v>
      </c>
      <c r="E298" s="38" t="str">
        <f t="shared" si="14"/>
        <v>2023-43</v>
      </c>
      <c r="F298">
        <v>11.93</v>
      </c>
      <c r="G298">
        <v>28903</v>
      </c>
      <c r="H298">
        <v>207</v>
      </c>
    </row>
    <row r="299" spans="1:8" x14ac:dyDescent="0.3">
      <c r="A299" t="s">
        <v>5</v>
      </c>
      <c r="B299" s="1">
        <v>45224</v>
      </c>
      <c r="C299" s="38">
        <f t="shared" si="12"/>
        <v>43</v>
      </c>
      <c r="D299" s="38">
        <f t="shared" si="13"/>
        <v>2023</v>
      </c>
      <c r="E299" s="38" t="str">
        <f t="shared" si="14"/>
        <v>2023-43</v>
      </c>
      <c r="F299">
        <v>9.49</v>
      </c>
      <c r="G299">
        <v>20497</v>
      </c>
      <c r="H299">
        <v>131</v>
      </c>
    </row>
    <row r="300" spans="1:8" x14ac:dyDescent="0.3">
      <c r="A300" t="s">
        <v>5</v>
      </c>
      <c r="B300" s="1">
        <v>45225</v>
      </c>
      <c r="C300" s="38">
        <f t="shared" si="12"/>
        <v>43</v>
      </c>
      <c r="D300" s="38">
        <f t="shared" si="13"/>
        <v>2023</v>
      </c>
      <c r="E300" s="38" t="str">
        <f t="shared" si="14"/>
        <v>2023-43</v>
      </c>
      <c r="F300">
        <v>8</v>
      </c>
      <c r="G300">
        <v>19541</v>
      </c>
      <c r="H300">
        <v>114</v>
      </c>
    </row>
    <row r="301" spans="1:8" x14ac:dyDescent="0.3">
      <c r="A301" t="s">
        <v>5</v>
      </c>
      <c r="B301" s="1">
        <v>45226</v>
      </c>
      <c r="C301" s="38">
        <f t="shared" si="12"/>
        <v>43</v>
      </c>
      <c r="D301" s="38">
        <f t="shared" si="13"/>
        <v>2023</v>
      </c>
      <c r="E301" s="38" t="str">
        <f t="shared" si="14"/>
        <v>2023-43</v>
      </c>
      <c r="F301">
        <v>10.35</v>
      </c>
      <c r="G301">
        <v>20649</v>
      </c>
      <c r="H301">
        <v>121</v>
      </c>
    </row>
    <row r="302" spans="1:8" x14ac:dyDescent="0.3">
      <c r="A302" t="s">
        <v>5</v>
      </c>
      <c r="B302" s="1">
        <v>45227</v>
      </c>
      <c r="C302" s="38">
        <f t="shared" si="12"/>
        <v>43</v>
      </c>
      <c r="D302" s="38">
        <f t="shared" si="13"/>
        <v>2023</v>
      </c>
      <c r="E302" s="38" t="str">
        <f t="shared" si="14"/>
        <v>2023-43</v>
      </c>
      <c r="F302">
        <v>9.3800000000000008</v>
      </c>
      <c r="G302">
        <v>23369</v>
      </c>
      <c r="H302">
        <v>137</v>
      </c>
    </row>
    <row r="303" spans="1:8" x14ac:dyDescent="0.3">
      <c r="A303" t="s">
        <v>5</v>
      </c>
      <c r="B303" s="1">
        <v>45228</v>
      </c>
      <c r="C303" s="38">
        <f t="shared" si="12"/>
        <v>44</v>
      </c>
      <c r="D303" s="38">
        <f t="shared" si="13"/>
        <v>2023</v>
      </c>
      <c r="E303" s="38" t="str">
        <f t="shared" si="14"/>
        <v>2023-44</v>
      </c>
      <c r="F303">
        <v>8.51</v>
      </c>
      <c r="G303">
        <v>17582</v>
      </c>
      <c r="H303">
        <v>67</v>
      </c>
    </row>
    <row r="304" spans="1:8" x14ac:dyDescent="0.3">
      <c r="A304" t="s">
        <v>5</v>
      </c>
      <c r="B304" s="1">
        <v>45229</v>
      </c>
      <c r="C304" s="38">
        <f t="shared" si="12"/>
        <v>44</v>
      </c>
      <c r="D304" s="38">
        <f t="shared" si="13"/>
        <v>2023</v>
      </c>
      <c r="E304" s="38" t="str">
        <f t="shared" si="14"/>
        <v>2023-44</v>
      </c>
      <c r="F304">
        <v>15.74</v>
      </c>
      <c r="G304">
        <v>31668</v>
      </c>
      <c r="H304">
        <v>180</v>
      </c>
    </row>
    <row r="305" spans="1:8" x14ac:dyDescent="0.3">
      <c r="A305" t="s">
        <v>5</v>
      </c>
      <c r="B305" s="1">
        <v>45230</v>
      </c>
      <c r="C305" s="38">
        <f t="shared" si="12"/>
        <v>44</v>
      </c>
      <c r="D305" s="38">
        <f t="shared" si="13"/>
        <v>2023</v>
      </c>
      <c r="E305" s="38" t="str">
        <f t="shared" si="14"/>
        <v>2023-44</v>
      </c>
      <c r="F305">
        <v>10.82</v>
      </c>
      <c r="G305">
        <v>24443</v>
      </c>
      <c r="H305">
        <v>107</v>
      </c>
    </row>
    <row r="306" spans="1:8" x14ac:dyDescent="0.3">
      <c r="A306" t="s">
        <v>5</v>
      </c>
      <c r="B306" s="1">
        <v>45231</v>
      </c>
      <c r="C306" s="38">
        <f t="shared" si="12"/>
        <v>44</v>
      </c>
      <c r="D306" s="38">
        <f t="shared" si="13"/>
        <v>2023</v>
      </c>
      <c r="E306" s="38" t="str">
        <f t="shared" si="14"/>
        <v>2023-44</v>
      </c>
      <c r="F306">
        <v>10.53</v>
      </c>
      <c r="G306">
        <v>24581</v>
      </c>
      <c r="H306">
        <v>120</v>
      </c>
    </row>
    <row r="307" spans="1:8" x14ac:dyDescent="0.3">
      <c r="A307" t="s">
        <v>5</v>
      </c>
      <c r="B307" s="1">
        <v>45232</v>
      </c>
      <c r="C307" s="38">
        <f t="shared" si="12"/>
        <v>44</v>
      </c>
      <c r="D307" s="38">
        <f t="shared" si="13"/>
        <v>2023</v>
      </c>
      <c r="E307" s="38" t="str">
        <f t="shared" si="14"/>
        <v>2023-44</v>
      </c>
      <c r="F307">
        <v>9.43</v>
      </c>
      <c r="G307">
        <v>26882</v>
      </c>
      <c r="H307">
        <v>124</v>
      </c>
    </row>
    <row r="308" spans="1:8" x14ac:dyDescent="0.3">
      <c r="A308" t="s">
        <v>5</v>
      </c>
      <c r="B308" s="1">
        <v>45233</v>
      </c>
      <c r="C308" s="38">
        <f t="shared" si="12"/>
        <v>44</v>
      </c>
      <c r="D308" s="38">
        <f t="shared" si="13"/>
        <v>2023</v>
      </c>
      <c r="E308" s="38" t="str">
        <f t="shared" si="14"/>
        <v>2023-44</v>
      </c>
      <c r="F308">
        <v>5.78</v>
      </c>
      <c r="G308">
        <v>16510</v>
      </c>
      <c r="H308">
        <v>75</v>
      </c>
    </row>
    <row r="309" spans="1:8" x14ac:dyDescent="0.3">
      <c r="A309" t="s">
        <v>5</v>
      </c>
      <c r="B309" s="1">
        <v>45234</v>
      </c>
      <c r="C309" s="38">
        <f t="shared" si="12"/>
        <v>44</v>
      </c>
      <c r="D309" s="38">
        <f t="shared" si="13"/>
        <v>2023</v>
      </c>
      <c r="E309" s="38" t="str">
        <f t="shared" si="14"/>
        <v>2023-44</v>
      </c>
      <c r="F309">
        <v>6.49</v>
      </c>
      <c r="G309">
        <v>18729</v>
      </c>
      <c r="H309">
        <v>76</v>
      </c>
    </row>
    <row r="310" spans="1:8" x14ac:dyDescent="0.3">
      <c r="A310" t="s">
        <v>5</v>
      </c>
      <c r="B310" s="1">
        <v>45235</v>
      </c>
      <c r="C310" s="38">
        <f t="shared" si="12"/>
        <v>45</v>
      </c>
      <c r="D310" s="38">
        <f t="shared" si="13"/>
        <v>2023</v>
      </c>
      <c r="E310" s="38" t="str">
        <f t="shared" si="14"/>
        <v>2023-45</v>
      </c>
      <c r="F310">
        <v>5.95</v>
      </c>
      <c r="G310">
        <v>16839</v>
      </c>
      <c r="H310">
        <v>78</v>
      </c>
    </row>
    <row r="311" spans="1:8" x14ac:dyDescent="0.3">
      <c r="A311" t="s">
        <v>5</v>
      </c>
      <c r="B311" s="1">
        <v>45236</v>
      </c>
      <c r="C311" s="38">
        <f t="shared" si="12"/>
        <v>45</v>
      </c>
      <c r="D311" s="38">
        <f t="shared" si="13"/>
        <v>2023</v>
      </c>
      <c r="E311" s="38" t="str">
        <f t="shared" si="14"/>
        <v>2023-45</v>
      </c>
      <c r="F311">
        <v>7.58</v>
      </c>
      <c r="G311">
        <v>22698</v>
      </c>
      <c r="H311">
        <v>127</v>
      </c>
    </row>
    <row r="312" spans="1:8" x14ac:dyDescent="0.3">
      <c r="A312" t="s">
        <v>5</v>
      </c>
      <c r="B312" s="1">
        <v>45237</v>
      </c>
      <c r="C312" s="38">
        <f t="shared" si="12"/>
        <v>45</v>
      </c>
      <c r="D312" s="38">
        <f t="shared" si="13"/>
        <v>2023</v>
      </c>
      <c r="E312" s="38" t="str">
        <f t="shared" si="14"/>
        <v>2023-45</v>
      </c>
      <c r="F312">
        <v>13.78</v>
      </c>
      <c r="G312">
        <v>37926</v>
      </c>
      <c r="H312">
        <v>187</v>
      </c>
    </row>
    <row r="313" spans="1:8" x14ac:dyDescent="0.3">
      <c r="A313" t="s">
        <v>5</v>
      </c>
      <c r="B313" s="1">
        <v>45238</v>
      </c>
      <c r="C313" s="38">
        <f t="shared" si="12"/>
        <v>45</v>
      </c>
      <c r="D313" s="38">
        <f t="shared" si="13"/>
        <v>2023</v>
      </c>
      <c r="E313" s="38" t="str">
        <f t="shared" si="14"/>
        <v>2023-45</v>
      </c>
      <c r="F313">
        <v>9.64</v>
      </c>
      <c r="G313">
        <v>27706</v>
      </c>
      <c r="H313">
        <v>162</v>
      </c>
    </row>
    <row r="314" spans="1:8" x14ac:dyDescent="0.3">
      <c r="A314" t="s">
        <v>5</v>
      </c>
      <c r="B314" s="1">
        <v>45239</v>
      </c>
      <c r="C314" s="38">
        <f t="shared" si="12"/>
        <v>45</v>
      </c>
      <c r="D314" s="38">
        <f t="shared" si="13"/>
        <v>2023</v>
      </c>
      <c r="E314" s="38" t="str">
        <f t="shared" si="14"/>
        <v>2023-45</v>
      </c>
      <c r="F314">
        <v>9.34</v>
      </c>
      <c r="G314">
        <v>25790</v>
      </c>
      <c r="H314">
        <v>138</v>
      </c>
    </row>
    <row r="315" spans="1:8" x14ac:dyDescent="0.3">
      <c r="A315" t="s">
        <v>5</v>
      </c>
      <c r="B315" s="1">
        <v>45240</v>
      </c>
      <c r="C315" s="38">
        <f t="shared" si="12"/>
        <v>45</v>
      </c>
      <c r="D315" s="38">
        <f t="shared" si="13"/>
        <v>2023</v>
      </c>
      <c r="E315" s="38" t="str">
        <f t="shared" si="14"/>
        <v>2023-45</v>
      </c>
      <c r="F315">
        <v>6.76</v>
      </c>
      <c r="G315">
        <v>19563</v>
      </c>
      <c r="H315">
        <v>112</v>
      </c>
    </row>
    <row r="316" spans="1:8" x14ac:dyDescent="0.3">
      <c r="A316" t="s">
        <v>5</v>
      </c>
      <c r="B316" s="1">
        <v>45241</v>
      </c>
      <c r="C316" s="38">
        <f t="shared" si="12"/>
        <v>45</v>
      </c>
      <c r="D316" s="38">
        <f t="shared" si="13"/>
        <v>2023</v>
      </c>
      <c r="E316" s="38" t="str">
        <f t="shared" si="14"/>
        <v>2023-45</v>
      </c>
      <c r="F316">
        <v>8.1300000000000008</v>
      </c>
      <c r="G316">
        <v>23037</v>
      </c>
      <c r="H316">
        <v>134</v>
      </c>
    </row>
    <row r="317" spans="1:8" x14ac:dyDescent="0.3">
      <c r="A317" t="s">
        <v>5</v>
      </c>
      <c r="B317" s="1">
        <v>45242</v>
      </c>
      <c r="C317" s="38">
        <f t="shared" si="12"/>
        <v>46</v>
      </c>
      <c r="D317" s="38">
        <f t="shared" si="13"/>
        <v>2023</v>
      </c>
      <c r="E317" s="38" t="str">
        <f t="shared" si="14"/>
        <v>2023-46</v>
      </c>
      <c r="F317">
        <v>7.66</v>
      </c>
      <c r="G317">
        <v>24324</v>
      </c>
      <c r="H317">
        <v>140</v>
      </c>
    </row>
    <row r="318" spans="1:8" x14ac:dyDescent="0.3">
      <c r="A318" t="s">
        <v>5</v>
      </c>
      <c r="B318" s="1">
        <v>45243</v>
      </c>
      <c r="C318" s="38">
        <f t="shared" si="12"/>
        <v>46</v>
      </c>
      <c r="D318" s="38">
        <f t="shared" si="13"/>
        <v>2023</v>
      </c>
      <c r="E318" s="38" t="str">
        <f t="shared" si="14"/>
        <v>2023-46</v>
      </c>
      <c r="F318">
        <v>14.18</v>
      </c>
      <c r="G318">
        <v>42762</v>
      </c>
      <c r="H318">
        <v>256</v>
      </c>
    </row>
    <row r="319" spans="1:8" x14ac:dyDescent="0.3">
      <c r="A319" t="s">
        <v>5</v>
      </c>
      <c r="B319" s="1">
        <v>45244</v>
      </c>
      <c r="C319" s="38">
        <f t="shared" si="12"/>
        <v>46</v>
      </c>
      <c r="D319" s="38">
        <f t="shared" si="13"/>
        <v>2023</v>
      </c>
      <c r="E319" s="38" t="str">
        <f t="shared" si="14"/>
        <v>2023-46</v>
      </c>
      <c r="F319">
        <v>11.95</v>
      </c>
      <c r="G319">
        <v>32915</v>
      </c>
      <c r="H319">
        <v>225</v>
      </c>
    </row>
    <row r="320" spans="1:8" x14ac:dyDescent="0.3">
      <c r="A320" t="s">
        <v>5</v>
      </c>
      <c r="B320" s="1">
        <v>45245</v>
      </c>
      <c r="C320" s="38">
        <f t="shared" si="12"/>
        <v>46</v>
      </c>
      <c r="D320" s="38">
        <f t="shared" si="13"/>
        <v>2023</v>
      </c>
      <c r="E320" s="38" t="str">
        <f t="shared" si="14"/>
        <v>2023-46</v>
      </c>
      <c r="F320">
        <v>13.25</v>
      </c>
      <c r="G320">
        <v>37082</v>
      </c>
      <c r="H320">
        <v>282</v>
      </c>
    </row>
    <row r="321" spans="1:8" x14ac:dyDescent="0.3">
      <c r="A321" t="s">
        <v>5</v>
      </c>
      <c r="B321" s="1">
        <v>45246</v>
      </c>
      <c r="C321" s="38">
        <f t="shared" si="12"/>
        <v>46</v>
      </c>
      <c r="D321" s="38">
        <f t="shared" si="13"/>
        <v>2023</v>
      </c>
      <c r="E321" s="38" t="str">
        <f t="shared" si="14"/>
        <v>2023-46</v>
      </c>
      <c r="F321">
        <v>9.2200000000000006</v>
      </c>
      <c r="G321">
        <v>22863</v>
      </c>
      <c r="H321">
        <v>182</v>
      </c>
    </row>
    <row r="322" spans="1:8" x14ac:dyDescent="0.3">
      <c r="A322" t="s">
        <v>5</v>
      </c>
      <c r="B322" s="1">
        <v>45247</v>
      </c>
      <c r="C322" s="38">
        <f t="shared" si="12"/>
        <v>46</v>
      </c>
      <c r="D322" s="38">
        <f t="shared" si="13"/>
        <v>2023</v>
      </c>
      <c r="E322" s="38" t="str">
        <f t="shared" si="14"/>
        <v>2023-46</v>
      </c>
      <c r="F322">
        <v>11.2</v>
      </c>
      <c r="G322">
        <v>28593</v>
      </c>
      <c r="H322">
        <v>225</v>
      </c>
    </row>
    <row r="323" spans="1:8" x14ac:dyDescent="0.3">
      <c r="A323" t="s">
        <v>5</v>
      </c>
      <c r="B323" s="1">
        <v>45248</v>
      </c>
      <c r="C323" s="38">
        <f t="shared" ref="C323:C386" si="15">WEEKNUM(B323)</f>
        <v>46</v>
      </c>
      <c r="D323" s="38">
        <f t="shared" ref="D323:D386" si="16">YEAR(B323)</f>
        <v>2023</v>
      </c>
      <c r="E323" s="38" t="str">
        <f t="shared" ref="E323:E386" si="17">D323&amp;"-"&amp;C323</f>
        <v>2023-46</v>
      </c>
      <c r="F323">
        <v>9.18</v>
      </c>
      <c r="G323">
        <v>25367</v>
      </c>
      <c r="H323">
        <v>362</v>
      </c>
    </row>
    <row r="324" spans="1:8" x14ac:dyDescent="0.3">
      <c r="A324" t="s">
        <v>5</v>
      </c>
      <c r="B324" s="1">
        <v>45249</v>
      </c>
      <c r="C324" s="38">
        <f t="shared" si="15"/>
        <v>47</v>
      </c>
      <c r="D324" s="38">
        <f t="shared" si="16"/>
        <v>2023</v>
      </c>
      <c r="E324" s="38" t="str">
        <f t="shared" si="17"/>
        <v>2023-47</v>
      </c>
      <c r="F324">
        <v>9.98</v>
      </c>
      <c r="G324">
        <v>23210</v>
      </c>
      <c r="H324">
        <v>173</v>
      </c>
    </row>
    <row r="325" spans="1:8" x14ac:dyDescent="0.3">
      <c r="A325" t="s">
        <v>5</v>
      </c>
      <c r="B325" s="1">
        <v>45250</v>
      </c>
      <c r="C325" s="38">
        <f t="shared" si="15"/>
        <v>47</v>
      </c>
      <c r="D325" s="38">
        <f t="shared" si="16"/>
        <v>2023</v>
      </c>
      <c r="E325" s="38" t="str">
        <f t="shared" si="17"/>
        <v>2023-47</v>
      </c>
      <c r="F325">
        <v>15.78</v>
      </c>
      <c r="G325">
        <v>36879</v>
      </c>
      <c r="H325">
        <v>266</v>
      </c>
    </row>
    <row r="326" spans="1:8" x14ac:dyDescent="0.3">
      <c r="A326" t="s">
        <v>5</v>
      </c>
      <c r="B326" s="1">
        <v>45251</v>
      </c>
      <c r="C326" s="38">
        <f t="shared" si="15"/>
        <v>47</v>
      </c>
      <c r="D326" s="38">
        <f t="shared" si="16"/>
        <v>2023</v>
      </c>
      <c r="E326" s="38" t="str">
        <f t="shared" si="17"/>
        <v>2023-47</v>
      </c>
      <c r="F326">
        <v>14.12</v>
      </c>
      <c r="G326">
        <v>32369</v>
      </c>
      <c r="H326">
        <v>244</v>
      </c>
    </row>
    <row r="327" spans="1:8" x14ac:dyDescent="0.3">
      <c r="A327" t="s">
        <v>5</v>
      </c>
      <c r="B327" s="1">
        <v>45252</v>
      </c>
      <c r="C327" s="38">
        <f t="shared" si="15"/>
        <v>47</v>
      </c>
      <c r="D327" s="38">
        <f t="shared" si="16"/>
        <v>2023</v>
      </c>
      <c r="E327" s="38" t="str">
        <f t="shared" si="17"/>
        <v>2023-47</v>
      </c>
      <c r="F327">
        <v>13.63</v>
      </c>
      <c r="G327">
        <v>29655</v>
      </c>
      <c r="H327">
        <v>182</v>
      </c>
    </row>
    <row r="328" spans="1:8" x14ac:dyDescent="0.3">
      <c r="A328" t="s">
        <v>5</v>
      </c>
      <c r="B328" s="1">
        <v>45253</v>
      </c>
      <c r="C328" s="38">
        <f t="shared" si="15"/>
        <v>47</v>
      </c>
      <c r="D328" s="38">
        <f t="shared" si="16"/>
        <v>2023</v>
      </c>
      <c r="E328" s="38" t="str">
        <f t="shared" si="17"/>
        <v>2023-47</v>
      </c>
      <c r="F328">
        <v>17.010000000000002</v>
      </c>
      <c r="G328">
        <v>35883</v>
      </c>
      <c r="H328">
        <v>233</v>
      </c>
    </row>
    <row r="329" spans="1:8" x14ac:dyDescent="0.3">
      <c r="A329" t="s">
        <v>5</v>
      </c>
      <c r="B329" s="1">
        <v>45254</v>
      </c>
      <c r="C329" s="38">
        <f t="shared" si="15"/>
        <v>47</v>
      </c>
      <c r="D329" s="38">
        <f t="shared" si="16"/>
        <v>2023</v>
      </c>
      <c r="E329" s="38" t="str">
        <f t="shared" si="17"/>
        <v>2023-47</v>
      </c>
      <c r="F329">
        <v>15.77</v>
      </c>
      <c r="G329">
        <v>28813</v>
      </c>
      <c r="H329">
        <v>175</v>
      </c>
    </row>
    <row r="330" spans="1:8" x14ac:dyDescent="0.3">
      <c r="A330" t="s">
        <v>5</v>
      </c>
      <c r="B330" s="1">
        <v>45255</v>
      </c>
      <c r="C330" s="38">
        <f t="shared" si="15"/>
        <v>47</v>
      </c>
      <c r="D330" s="38">
        <f t="shared" si="16"/>
        <v>2023</v>
      </c>
      <c r="E330" s="38" t="str">
        <f t="shared" si="17"/>
        <v>2023-47</v>
      </c>
      <c r="F330">
        <v>15.5</v>
      </c>
      <c r="G330">
        <v>28858</v>
      </c>
      <c r="H330">
        <v>187</v>
      </c>
    </row>
    <row r="331" spans="1:8" x14ac:dyDescent="0.3">
      <c r="A331" t="s">
        <v>5</v>
      </c>
      <c r="B331" s="1">
        <v>45256</v>
      </c>
      <c r="C331" s="38">
        <f t="shared" si="15"/>
        <v>48</v>
      </c>
      <c r="D331" s="38">
        <f t="shared" si="16"/>
        <v>2023</v>
      </c>
      <c r="E331" s="38" t="str">
        <f t="shared" si="17"/>
        <v>2023-48</v>
      </c>
      <c r="F331">
        <v>12.4</v>
      </c>
      <c r="G331">
        <v>23268</v>
      </c>
      <c r="H331">
        <v>124</v>
      </c>
    </row>
    <row r="332" spans="1:8" x14ac:dyDescent="0.3">
      <c r="A332" t="s">
        <v>5</v>
      </c>
      <c r="B332" s="1">
        <v>45257</v>
      </c>
      <c r="C332" s="38">
        <f t="shared" si="15"/>
        <v>48</v>
      </c>
      <c r="D332" s="38">
        <f t="shared" si="16"/>
        <v>2023</v>
      </c>
      <c r="E332" s="38" t="str">
        <f t="shared" si="17"/>
        <v>2023-48</v>
      </c>
      <c r="F332">
        <v>17.91</v>
      </c>
      <c r="G332">
        <v>37354</v>
      </c>
      <c r="H332">
        <v>193</v>
      </c>
    </row>
    <row r="333" spans="1:8" x14ac:dyDescent="0.3">
      <c r="A333" t="s">
        <v>5</v>
      </c>
      <c r="B333" s="1">
        <v>45258</v>
      </c>
      <c r="C333" s="38">
        <f t="shared" si="15"/>
        <v>48</v>
      </c>
      <c r="D333" s="38">
        <f t="shared" si="16"/>
        <v>2023</v>
      </c>
      <c r="E333" s="38" t="str">
        <f t="shared" si="17"/>
        <v>2023-48</v>
      </c>
      <c r="F333">
        <v>10.67</v>
      </c>
      <c r="G333">
        <v>22184</v>
      </c>
      <c r="H333">
        <v>108</v>
      </c>
    </row>
    <row r="334" spans="1:8" x14ac:dyDescent="0.3">
      <c r="A334" t="s">
        <v>5</v>
      </c>
      <c r="B334" s="1">
        <v>45259</v>
      </c>
      <c r="C334" s="38">
        <f t="shared" si="15"/>
        <v>48</v>
      </c>
      <c r="D334" s="38">
        <f t="shared" si="16"/>
        <v>2023</v>
      </c>
      <c r="E334" s="38" t="str">
        <f t="shared" si="17"/>
        <v>2023-48</v>
      </c>
      <c r="F334">
        <v>15.47</v>
      </c>
      <c r="G334">
        <v>35297</v>
      </c>
      <c r="H334">
        <v>157</v>
      </c>
    </row>
    <row r="335" spans="1:8" x14ac:dyDescent="0.3">
      <c r="A335" t="s">
        <v>5</v>
      </c>
      <c r="B335" s="1">
        <v>45260</v>
      </c>
      <c r="C335" s="38">
        <f t="shared" si="15"/>
        <v>48</v>
      </c>
      <c r="D335" s="38">
        <f t="shared" si="16"/>
        <v>2023</v>
      </c>
      <c r="E335" s="38" t="str">
        <f t="shared" si="17"/>
        <v>2023-48</v>
      </c>
      <c r="F335">
        <v>13.49</v>
      </c>
      <c r="G335">
        <v>38087</v>
      </c>
      <c r="H335">
        <v>146</v>
      </c>
    </row>
    <row r="336" spans="1:8" x14ac:dyDescent="0.3">
      <c r="A336" t="s">
        <v>5</v>
      </c>
      <c r="B336" s="1">
        <v>45261</v>
      </c>
      <c r="C336" s="38">
        <f t="shared" si="15"/>
        <v>48</v>
      </c>
      <c r="D336" s="38">
        <f t="shared" si="16"/>
        <v>2023</v>
      </c>
      <c r="E336" s="38" t="str">
        <f t="shared" si="17"/>
        <v>2023-48</v>
      </c>
      <c r="F336">
        <v>9</v>
      </c>
      <c r="G336">
        <v>31933</v>
      </c>
      <c r="H336">
        <v>142</v>
      </c>
    </row>
    <row r="337" spans="1:8" x14ac:dyDescent="0.3">
      <c r="A337" t="s">
        <v>5</v>
      </c>
      <c r="B337" s="1">
        <v>45262</v>
      </c>
      <c r="C337" s="38">
        <f t="shared" si="15"/>
        <v>48</v>
      </c>
      <c r="D337" s="38">
        <f t="shared" si="16"/>
        <v>2023</v>
      </c>
      <c r="E337" s="38" t="str">
        <f t="shared" si="17"/>
        <v>2023-48</v>
      </c>
      <c r="F337">
        <v>6.89</v>
      </c>
      <c r="G337">
        <v>25791</v>
      </c>
      <c r="H337">
        <v>131</v>
      </c>
    </row>
    <row r="338" spans="1:8" x14ac:dyDescent="0.3">
      <c r="A338" t="s">
        <v>5</v>
      </c>
      <c r="B338" s="1">
        <v>45263</v>
      </c>
      <c r="C338" s="38">
        <f t="shared" si="15"/>
        <v>49</v>
      </c>
      <c r="D338" s="38">
        <f t="shared" si="16"/>
        <v>2023</v>
      </c>
      <c r="E338" s="38" t="str">
        <f t="shared" si="17"/>
        <v>2023-49</v>
      </c>
      <c r="F338">
        <v>6.72</v>
      </c>
      <c r="G338">
        <v>26203</v>
      </c>
      <c r="H338">
        <v>116</v>
      </c>
    </row>
    <row r="339" spans="1:8" x14ac:dyDescent="0.3">
      <c r="A339" t="s">
        <v>5</v>
      </c>
      <c r="B339" s="1">
        <v>45264</v>
      </c>
      <c r="C339" s="38">
        <f t="shared" si="15"/>
        <v>49</v>
      </c>
      <c r="D339" s="38">
        <f t="shared" si="16"/>
        <v>2023</v>
      </c>
      <c r="E339" s="38" t="str">
        <f t="shared" si="17"/>
        <v>2023-49</v>
      </c>
      <c r="F339">
        <v>11.95</v>
      </c>
      <c r="G339">
        <v>40351</v>
      </c>
      <c r="H339">
        <v>186</v>
      </c>
    </row>
    <row r="340" spans="1:8" x14ac:dyDescent="0.3">
      <c r="A340" t="s">
        <v>5</v>
      </c>
      <c r="B340" s="1">
        <v>45265</v>
      </c>
      <c r="C340" s="38">
        <f t="shared" si="15"/>
        <v>49</v>
      </c>
      <c r="D340" s="38">
        <f t="shared" si="16"/>
        <v>2023</v>
      </c>
      <c r="E340" s="38" t="str">
        <f t="shared" si="17"/>
        <v>2023-49</v>
      </c>
      <c r="F340">
        <v>10.8</v>
      </c>
      <c r="G340">
        <v>34873</v>
      </c>
      <c r="H340">
        <v>203</v>
      </c>
    </row>
    <row r="341" spans="1:8" x14ac:dyDescent="0.3">
      <c r="A341" t="s">
        <v>5</v>
      </c>
      <c r="B341" s="1">
        <v>45266</v>
      </c>
      <c r="C341" s="38">
        <f t="shared" si="15"/>
        <v>49</v>
      </c>
      <c r="D341" s="38">
        <f t="shared" si="16"/>
        <v>2023</v>
      </c>
      <c r="E341" s="38" t="str">
        <f t="shared" si="17"/>
        <v>2023-49</v>
      </c>
      <c r="F341">
        <v>11.97</v>
      </c>
      <c r="G341">
        <v>36207</v>
      </c>
      <c r="H341">
        <v>203</v>
      </c>
    </row>
    <row r="342" spans="1:8" x14ac:dyDescent="0.3">
      <c r="A342" t="s">
        <v>5</v>
      </c>
      <c r="B342" s="1">
        <v>45267</v>
      </c>
      <c r="C342" s="38">
        <f t="shared" si="15"/>
        <v>49</v>
      </c>
      <c r="D342" s="38">
        <f t="shared" si="16"/>
        <v>2023</v>
      </c>
      <c r="E342" s="38" t="str">
        <f t="shared" si="17"/>
        <v>2023-49</v>
      </c>
      <c r="F342">
        <v>12.6</v>
      </c>
      <c r="G342">
        <v>35765</v>
      </c>
      <c r="H342">
        <v>192</v>
      </c>
    </row>
    <row r="343" spans="1:8" x14ac:dyDescent="0.3">
      <c r="A343" t="s">
        <v>5</v>
      </c>
      <c r="B343" s="1">
        <v>45268</v>
      </c>
      <c r="C343" s="38">
        <f t="shared" si="15"/>
        <v>49</v>
      </c>
      <c r="D343" s="38">
        <f t="shared" si="16"/>
        <v>2023</v>
      </c>
      <c r="E343" s="38" t="str">
        <f t="shared" si="17"/>
        <v>2023-49</v>
      </c>
      <c r="F343">
        <v>8.4600000000000009</v>
      </c>
      <c r="G343">
        <v>21087</v>
      </c>
      <c r="H343">
        <v>130</v>
      </c>
    </row>
    <row r="344" spans="1:8" x14ac:dyDescent="0.3">
      <c r="A344" t="s">
        <v>5</v>
      </c>
      <c r="B344" s="1">
        <v>45269</v>
      </c>
      <c r="C344" s="38">
        <f t="shared" si="15"/>
        <v>49</v>
      </c>
      <c r="D344" s="38">
        <f t="shared" si="16"/>
        <v>2023</v>
      </c>
      <c r="E344" s="38" t="str">
        <f t="shared" si="17"/>
        <v>2023-49</v>
      </c>
      <c r="F344">
        <v>13.39</v>
      </c>
      <c r="G344">
        <v>29143</v>
      </c>
      <c r="H344">
        <v>173</v>
      </c>
    </row>
    <row r="345" spans="1:8" x14ac:dyDescent="0.3">
      <c r="A345" t="s">
        <v>5</v>
      </c>
      <c r="B345" s="1">
        <v>45270</v>
      </c>
      <c r="C345" s="38">
        <f t="shared" si="15"/>
        <v>50</v>
      </c>
      <c r="D345" s="38">
        <f t="shared" si="16"/>
        <v>2023</v>
      </c>
      <c r="E345" s="38" t="str">
        <f t="shared" si="17"/>
        <v>2023-50</v>
      </c>
      <c r="F345">
        <v>12.78</v>
      </c>
      <c r="G345">
        <v>27539</v>
      </c>
      <c r="H345">
        <v>149</v>
      </c>
    </row>
    <row r="346" spans="1:8" x14ac:dyDescent="0.3">
      <c r="A346" t="s">
        <v>5</v>
      </c>
      <c r="B346" s="1">
        <v>45271</v>
      </c>
      <c r="C346" s="38">
        <f t="shared" si="15"/>
        <v>50</v>
      </c>
      <c r="D346" s="38">
        <f t="shared" si="16"/>
        <v>2023</v>
      </c>
      <c r="E346" s="38" t="str">
        <f t="shared" si="17"/>
        <v>2023-50</v>
      </c>
      <c r="F346">
        <v>26.34</v>
      </c>
      <c r="G346">
        <v>54401</v>
      </c>
      <c r="H346">
        <v>318</v>
      </c>
    </row>
    <row r="347" spans="1:8" x14ac:dyDescent="0.3">
      <c r="A347" t="s">
        <v>5</v>
      </c>
      <c r="B347" s="1">
        <v>45272</v>
      </c>
      <c r="C347" s="38">
        <f t="shared" si="15"/>
        <v>50</v>
      </c>
      <c r="D347" s="38">
        <f t="shared" si="16"/>
        <v>2023</v>
      </c>
      <c r="E347" s="38" t="str">
        <f t="shared" si="17"/>
        <v>2023-50</v>
      </c>
      <c r="F347">
        <v>15.87</v>
      </c>
      <c r="G347">
        <v>35801</v>
      </c>
      <c r="H347">
        <v>175</v>
      </c>
    </row>
    <row r="348" spans="1:8" x14ac:dyDescent="0.3">
      <c r="A348" t="s">
        <v>5</v>
      </c>
      <c r="B348" s="1">
        <v>45273</v>
      </c>
      <c r="C348" s="38">
        <f t="shared" si="15"/>
        <v>50</v>
      </c>
      <c r="D348" s="38">
        <f t="shared" si="16"/>
        <v>2023</v>
      </c>
      <c r="E348" s="38" t="str">
        <f t="shared" si="17"/>
        <v>2023-50</v>
      </c>
      <c r="F348">
        <v>16.559999999999999</v>
      </c>
      <c r="G348">
        <v>35273</v>
      </c>
      <c r="H348">
        <v>172</v>
      </c>
    </row>
    <row r="349" spans="1:8" x14ac:dyDescent="0.3">
      <c r="A349" t="s">
        <v>5</v>
      </c>
      <c r="B349" s="1">
        <v>45274</v>
      </c>
      <c r="C349" s="38">
        <f t="shared" si="15"/>
        <v>50</v>
      </c>
      <c r="D349" s="38">
        <f t="shared" si="16"/>
        <v>2023</v>
      </c>
      <c r="E349" s="38" t="str">
        <f t="shared" si="17"/>
        <v>2023-50</v>
      </c>
      <c r="F349">
        <v>25.81</v>
      </c>
      <c r="G349">
        <v>43929</v>
      </c>
      <c r="H349">
        <v>174</v>
      </c>
    </row>
    <row r="350" spans="1:8" x14ac:dyDescent="0.3">
      <c r="A350" t="s">
        <v>5</v>
      </c>
      <c r="B350" s="1">
        <v>45275</v>
      </c>
      <c r="C350" s="38">
        <f t="shared" si="15"/>
        <v>50</v>
      </c>
      <c r="D350" s="38">
        <f t="shared" si="16"/>
        <v>2023</v>
      </c>
      <c r="E350" s="38" t="str">
        <f t="shared" si="17"/>
        <v>2023-50</v>
      </c>
      <c r="F350">
        <v>24.87</v>
      </c>
      <c r="G350">
        <v>42356</v>
      </c>
      <c r="H350">
        <v>225</v>
      </c>
    </row>
    <row r="351" spans="1:8" x14ac:dyDescent="0.3">
      <c r="A351" t="s">
        <v>5</v>
      </c>
      <c r="B351" s="1">
        <v>45276</v>
      </c>
      <c r="C351" s="38">
        <f t="shared" si="15"/>
        <v>50</v>
      </c>
      <c r="D351" s="38">
        <f t="shared" si="16"/>
        <v>2023</v>
      </c>
      <c r="E351" s="38" t="str">
        <f t="shared" si="17"/>
        <v>2023-50</v>
      </c>
      <c r="F351">
        <v>30.32</v>
      </c>
      <c r="G351">
        <v>47689</v>
      </c>
      <c r="H351">
        <v>178</v>
      </c>
    </row>
    <row r="352" spans="1:8" x14ac:dyDescent="0.3">
      <c r="A352" t="s">
        <v>5</v>
      </c>
      <c r="B352" s="1">
        <v>45277</v>
      </c>
      <c r="C352" s="38">
        <f t="shared" si="15"/>
        <v>51</v>
      </c>
      <c r="D352" s="38">
        <f t="shared" si="16"/>
        <v>2023</v>
      </c>
      <c r="E352" s="38" t="str">
        <f t="shared" si="17"/>
        <v>2023-51</v>
      </c>
      <c r="F352">
        <v>27.33</v>
      </c>
      <c r="G352">
        <v>35221</v>
      </c>
      <c r="H352">
        <v>142</v>
      </c>
    </row>
    <row r="353" spans="1:8" x14ac:dyDescent="0.3">
      <c r="A353" t="s">
        <v>5</v>
      </c>
      <c r="B353" s="1">
        <v>45278</v>
      </c>
      <c r="C353" s="38">
        <f t="shared" si="15"/>
        <v>51</v>
      </c>
      <c r="D353" s="38">
        <f t="shared" si="16"/>
        <v>2023</v>
      </c>
      <c r="E353" s="38" t="str">
        <f t="shared" si="17"/>
        <v>2023-51</v>
      </c>
      <c r="F353">
        <v>39.909999999999997</v>
      </c>
      <c r="G353">
        <v>54935</v>
      </c>
      <c r="H353">
        <v>194</v>
      </c>
    </row>
    <row r="354" spans="1:8" x14ac:dyDescent="0.3">
      <c r="A354" t="s">
        <v>5</v>
      </c>
      <c r="B354" s="1">
        <v>45279</v>
      </c>
      <c r="C354" s="38">
        <f t="shared" si="15"/>
        <v>51</v>
      </c>
      <c r="D354" s="38">
        <f t="shared" si="16"/>
        <v>2023</v>
      </c>
      <c r="E354" s="38" t="str">
        <f t="shared" si="17"/>
        <v>2023-51</v>
      </c>
      <c r="F354">
        <v>28.05</v>
      </c>
      <c r="G354">
        <v>36057</v>
      </c>
      <c r="H354">
        <v>143</v>
      </c>
    </row>
    <row r="355" spans="1:8" x14ac:dyDescent="0.3">
      <c r="A355" t="s">
        <v>5</v>
      </c>
      <c r="B355" s="1">
        <v>45280</v>
      </c>
      <c r="C355" s="38">
        <f t="shared" si="15"/>
        <v>51</v>
      </c>
      <c r="D355" s="38">
        <f t="shared" si="16"/>
        <v>2023</v>
      </c>
      <c r="E355" s="38" t="str">
        <f t="shared" si="17"/>
        <v>2023-51</v>
      </c>
      <c r="F355">
        <v>21.12</v>
      </c>
      <c r="G355">
        <v>29572</v>
      </c>
      <c r="H355">
        <v>113</v>
      </c>
    </row>
    <row r="356" spans="1:8" x14ac:dyDescent="0.3">
      <c r="A356" t="s">
        <v>5</v>
      </c>
      <c r="B356" s="1">
        <v>45281</v>
      </c>
      <c r="C356" s="38">
        <f t="shared" si="15"/>
        <v>51</v>
      </c>
      <c r="D356" s="38">
        <f t="shared" si="16"/>
        <v>2023</v>
      </c>
      <c r="E356" s="38" t="str">
        <f t="shared" si="17"/>
        <v>2023-51</v>
      </c>
      <c r="F356">
        <v>32.26</v>
      </c>
      <c r="G356">
        <v>47747</v>
      </c>
      <c r="H356">
        <v>168</v>
      </c>
    </row>
    <row r="357" spans="1:8" x14ac:dyDescent="0.3">
      <c r="A357" t="s">
        <v>5</v>
      </c>
      <c r="B357" s="1">
        <v>45282</v>
      </c>
      <c r="C357" s="38">
        <f t="shared" si="15"/>
        <v>51</v>
      </c>
      <c r="D357" s="38">
        <f t="shared" si="16"/>
        <v>2023</v>
      </c>
      <c r="E357" s="38" t="str">
        <f t="shared" si="17"/>
        <v>2023-51</v>
      </c>
      <c r="F357">
        <v>13.57</v>
      </c>
      <c r="G357">
        <v>41177</v>
      </c>
      <c r="H357">
        <v>117</v>
      </c>
    </row>
    <row r="358" spans="1:8" x14ac:dyDescent="0.3">
      <c r="A358" t="s">
        <v>5</v>
      </c>
      <c r="B358" s="1">
        <v>45283</v>
      </c>
      <c r="C358" s="38">
        <f t="shared" si="15"/>
        <v>51</v>
      </c>
      <c r="D358" s="38">
        <f t="shared" si="16"/>
        <v>2023</v>
      </c>
      <c r="E358" s="38" t="str">
        <f t="shared" si="17"/>
        <v>2023-51</v>
      </c>
      <c r="F358">
        <v>9.65</v>
      </c>
      <c r="G358">
        <v>29608</v>
      </c>
      <c r="H358">
        <v>108</v>
      </c>
    </row>
    <row r="359" spans="1:8" x14ac:dyDescent="0.3">
      <c r="A359" t="s">
        <v>5</v>
      </c>
      <c r="B359" s="1">
        <v>45284</v>
      </c>
      <c r="C359" s="38">
        <f t="shared" si="15"/>
        <v>52</v>
      </c>
      <c r="D359" s="38">
        <f t="shared" si="16"/>
        <v>2023</v>
      </c>
      <c r="E359" s="38" t="str">
        <f t="shared" si="17"/>
        <v>2023-52</v>
      </c>
      <c r="F359">
        <v>7.72</v>
      </c>
      <c r="G359">
        <v>20388</v>
      </c>
      <c r="H359">
        <v>81</v>
      </c>
    </row>
    <row r="360" spans="1:8" x14ac:dyDescent="0.3">
      <c r="A360" t="s">
        <v>5</v>
      </c>
      <c r="B360" s="1">
        <v>45285</v>
      </c>
      <c r="C360" s="38">
        <f t="shared" si="15"/>
        <v>52</v>
      </c>
      <c r="D360" s="38">
        <f t="shared" si="16"/>
        <v>2023</v>
      </c>
      <c r="E360" s="38" t="str">
        <f t="shared" si="17"/>
        <v>2023-52</v>
      </c>
      <c r="F360">
        <v>8.6300000000000008</v>
      </c>
      <c r="G360">
        <v>20602</v>
      </c>
      <c r="H360">
        <v>90</v>
      </c>
    </row>
    <row r="361" spans="1:8" x14ac:dyDescent="0.3">
      <c r="A361" t="s">
        <v>5</v>
      </c>
      <c r="B361" s="1">
        <v>45286</v>
      </c>
      <c r="C361" s="38">
        <f t="shared" si="15"/>
        <v>52</v>
      </c>
      <c r="D361" s="38">
        <f t="shared" si="16"/>
        <v>2023</v>
      </c>
      <c r="E361" s="38" t="str">
        <f t="shared" si="17"/>
        <v>2023-52</v>
      </c>
      <c r="F361">
        <v>21.37</v>
      </c>
      <c r="G361">
        <v>50152</v>
      </c>
      <c r="H361">
        <v>194</v>
      </c>
    </row>
    <row r="362" spans="1:8" x14ac:dyDescent="0.3">
      <c r="A362" t="s">
        <v>5</v>
      </c>
      <c r="B362" s="1">
        <v>45287</v>
      </c>
      <c r="C362" s="38">
        <f t="shared" si="15"/>
        <v>52</v>
      </c>
      <c r="D362" s="38">
        <f t="shared" si="16"/>
        <v>2023</v>
      </c>
      <c r="E362" s="38" t="str">
        <f t="shared" si="17"/>
        <v>2023-52</v>
      </c>
      <c r="F362">
        <v>16.71</v>
      </c>
      <c r="G362">
        <v>38122</v>
      </c>
      <c r="H362">
        <v>171</v>
      </c>
    </row>
    <row r="363" spans="1:8" x14ac:dyDescent="0.3">
      <c r="A363" t="s">
        <v>5</v>
      </c>
      <c r="B363" s="1">
        <v>45288</v>
      </c>
      <c r="C363" s="38">
        <f t="shared" si="15"/>
        <v>52</v>
      </c>
      <c r="D363" s="38">
        <f t="shared" si="16"/>
        <v>2023</v>
      </c>
      <c r="E363" s="38" t="str">
        <f t="shared" si="17"/>
        <v>2023-52</v>
      </c>
      <c r="F363">
        <v>18.88</v>
      </c>
      <c r="G363">
        <v>42129</v>
      </c>
      <c r="H363">
        <v>188</v>
      </c>
    </row>
    <row r="364" spans="1:8" x14ac:dyDescent="0.3">
      <c r="A364" t="s">
        <v>5</v>
      </c>
      <c r="B364" s="1">
        <v>45289</v>
      </c>
      <c r="C364" s="38">
        <f t="shared" si="15"/>
        <v>52</v>
      </c>
      <c r="D364" s="38">
        <f t="shared" si="16"/>
        <v>2023</v>
      </c>
      <c r="E364" s="38" t="str">
        <f t="shared" si="17"/>
        <v>2023-52</v>
      </c>
      <c r="F364">
        <v>15.7</v>
      </c>
      <c r="G364">
        <v>42057</v>
      </c>
      <c r="H364">
        <v>201</v>
      </c>
    </row>
    <row r="365" spans="1:8" x14ac:dyDescent="0.3">
      <c r="A365" t="s">
        <v>5</v>
      </c>
      <c r="B365" s="1">
        <v>45290</v>
      </c>
      <c r="C365" s="38">
        <f t="shared" si="15"/>
        <v>52</v>
      </c>
      <c r="D365" s="38">
        <f t="shared" si="16"/>
        <v>2023</v>
      </c>
      <c r="E365" s="38" t="str">
        <f t="shared" si="17"/>
        <v>2023-52</v>
      </c>
      <c r="F365">
        <v>14.15</v>
      </c>
      <c r="G365">
        <v>35070</v>
      </c>
      <c r="H365">
        <v>180</v>
      </c>
    </row>
    <row r="366" spans="1:8" x14ac:dyDescent="0.3">
      <c r="A366" t="s">
        <v>5</v>
      </c>
      <c r="B366" s="1">
        <v>45291</v>
      </c>
      <c r="C366" s="38">
        <f t="shared" si="15"/>
        <v>53</v>
      </c>
      <c r="D366" s="38">
        <f t="shared" si="16"/>
        <v>2023</v>
      </c>
      <c r="E366" s="38" t="str">
        <f t="shared" si="17"/>
        <v>2023-53</v>
      </c>
      <c r="F366">
        <v>7.2</v>
      </c>
      <c r="G366">
        <v>20963</v>
      </c>
      <c r="H366">
        <v>83</v>
      </c>
    </row>
    <row r="367" spans="1:8" x14ac:dyDescent="0.3">
      <c r="A367" t="s">
        <v>5</v>
      </c>
      <c r="B367" s="1">
        <v>45292</v>
      </c>
      <c r="C367" s="38">
        <f t="shared" si="15"/>
        <v>1</v>
      </c>
      <c r="D367" s="38">
        <f t="shared" si="16"/>
        <v>2024</v>
      </c>
      <c r="E367" s="38" t="str">
        <f t="shared" si="17"/>
        <v>2024-1</v>
      </c>
      <c r="F367">
        <v>4.53</v>
      </c>
      <c r="G367">
        <v>18452</v>
      </c>
      <c r="H367">
        <v>109</v>
      </c>
    </row>
    <row r="368" spans="1:8" x14ac:dyDescent="0.3">
      <c r="A368" t="s">
        <v>5</v>
      </c>
      <c r="B368" s="1">
        <v>45293</v>
      </c>
      <c r="C368" s="38">
        <f t="shared" si="15"/>
        <v>1</v>
      </c>
      <c r="D368" s="38">
        <f t="shared" si="16"/>
        <v>2024</v>
      </c>
      <c r="E368" s="38" t="str">
        <f t="shared" si="17"/>
        <v>2024-1</v>
      </c>
      <c r="F368">
        <v>9.8800000000000008</v>
      </c>
      <c r="G368">
        <v>37187</v>
      </c>
      <c r="H368">
        <v>200</v>
      </c>
    </row>
    <row r="369" spans="1:8" x14ac:dyDescent="0.3">
      <c r="A369" t="s">
        <v>5</v>
      </c>
      <c r="B369" s="1">
        <v>45294</v>
      </c>
      <c r="C369" s="38">
        <f t="shared" si="15"/>
        <v>1</v>
      </c>
      <c r="D369" s="38">
        <f t="shared" si="16"/>
        <v>2024</v>
      </c>
      <c r="E369" s="38" t="str">
        <f t="shared" si="17"/>
        <v>2024-1</v>
      </c>
      <c r="F369">
        <v>9.58</v>
      </c>
      <c r="G369">
        <v>34613</v>
      </c>
      <c r="H369">
        <v>165</v>
      </c>
    </row>
    <row r="370" spans="1:8" x14ac:dyDescent="0.3">
      <c r="A370" t="s">
        <v>5</v>
      </c>
      <c r="B370" s="1">
        <v>45295</v>
      </c>
      <c r="C370" s="38">
        <f t="shared" si="15"/>
        <v>1</v>
      </c>
      <c r="D370" s="38">
        <f t="shared" si="16"/>
        <v>2024</v>
      </c>
      <c r="E370" s="38" t="str">
        <f t="shared" si="17"/>
        <v>2024-1</v>
      </c>
      <c r="F370">
        <v>11.88</v>
      </c>
      <c r="G370">
        <v>45004</v>
      </c>
      <c r="H370">
        <v>278</v>
      </c>
    </row>
    <row r="371" spans="1:8" x14ac:dyDescent="0.3">
      <c r="A371" t="s">
        <v>5</v>
      </c>
      <c r="B371" s="1">
        <v>45296</v>
      </c>
      <c r="C371" s="38">
        <f t="shared" si="15"/>
        <v>1</v>
      </c>
      <c r="D371" s="38">
        <f t="shared" si="16"/>
        <v>2024</v>
      </c>
      <c r="E371" s="38" t="str">
        <f t="shared" si="17"/>
        <v>2024-1</v>
      </c>
      <c r="F371">
        <v>12.35</v>
      </c>
      <c r="G371">
        <v>53380</v>
      </c>
      <c r="H371">
        <v>327</v>
      </c>
    </row>
    <row r="372" spans="1:8" x14ac:dyDescent="0.3">
      <c r="A372" t="s">
        <v>5</v>
      </c>
      <c r="B372" s="1">
        <v>45297</v>
      </c>
      <c r="C372" s="38">
        <f t="shared" si="15"/>
        <v>1</v>
      </c>
      <c r="D372" s="38">
        <f t="shared" si="16"/>
        <v>2024</v>
      </c>
      <c r="E372" s="38" t="str">
        <f t="shared" si="17"/>
        <v>2024-1</v>
      </c>
      <c r="F372">
        <v>6.81</v>
      </c>
      <c r="G372">
        <v>31015</v>
      </c>
      <c r="H372">
        <v>143</v>
      </c>
    </row>
    <row r="373" spans="1:8" x14ac:dyDescent="0.3">
      <c r="A373" t="s">
        <v>5</v>
      </c>
      <c r="B373" s="1">
        <v>45298</v>
      </c>
      <c r="C373" s="38">
        <f t="shared" si="15"/>
        <v>2</v>
      </c>
      <c r="D373" s="38">
        <f t="shared" si="16"/>
        <v>2024</v>
      </c>
      <c r="E373" s="38" t="str">
        <f t="shared" si="17"/>
        <v>2024-2</v>
      </c>
      <c r="F373">
        <v>5.78</v>
      </c>
      <c r="G373">
        <v>26628</v>
      </c>
      <c r="H373">
        <v>139</v>
      </c>
    </row>
    <row r="374" spans="1:8" x14ac:dyDescent="0.3">
      <c r="A374" t="s">
        <v>5</v>
      </c>
      <c r="B374" s="1">
        <v>45299</v>
      </c>
      <c r="C374" s="38">
        <f t="shared" si="15"/>
        <v>2</v>
      </c>
      <c r="D374" s="38">
        <f t="shared" si="16"/>
        <v>2024</v>
      </c>
      <c r="E374" s="38" t="str">
        <f t="shared" si="17"/>
        <v>2024-2</v>
      </c>
      <c r="F374">
        <v>13.7</v>
      </c>
      <c r="G374">
        <v>48527</v>
      </c>
      <c r="H374">
        <v>355</v>
      </c>
    </row>
    <row r="375" spans="1:8" x14ac:dyDescent="0.3">
      <c r="A375" t="s">
        <v>5</v>
      </c>
      <c r="B375" s="1">
        <v>45300</v>
      </c>
      <c r="C375" s="38">
        <f t="shared" si="15"/>
        <v>2</v>
      </c>
      <c r="D375" s="38">
        <f t="shared" si="16"/>
        <v>2024</v>
      </c>
      <c r="E375" s="38" t="str">
        <f t="shared" si="17"/>
        <v>2024-2</v>
      </c>
      <c r="F375">
        <v>6.28</v>
      </c>
      <c r="G375">
        <v>26578</v>
      </c>
      <c r="H375">
        <v>165</v>
      </c>
    </row>
    <row r="376" spans="1:8" x14ac:dyDescent="0.3">
      <c r="A376" t="s">
        <v>5</v>
      </c>
      <c r="B376" s="1">
        <v>45301</v>
      </c>
      <c r="C376" s="38">
        <f t="shared" si="15"/>
        <v>2</v>
      </c>
      <c r="D376" s="38">
        <f t="shared" si="16"/>
        <v>2024</v>
      </c>
      <c r="E376" s="38" t="str">
        <f t="shared" si="17"/>
        <v>2024-2</v>
      </c>
      <c r="F376">
        <v>13.16</v>
      </c>
      <c r="G376">
        <v>42589</v>
      </c>
      <c r="H376">
        <v>205</v>
      </c>
    </row>
    <row r="377" spans="1:8" x14ac:dyDescent="0.3">
      <c r="A377" t="s">
        <v>5</v>
      </c>
      <c r="B377" s="1">
        <v>45302</v>
      </c>
      <c r="C377" s="38">
        <f t="shared" si="15"/>
        <v>2</v>
      </c>
      <c r="D377" s="38">
        <f t="shared" si="16"/>
        <v>2024</v>
      </c>
      <c r="E377" s="38" t="str">
        <f t="shared" si="17"/>
        <v>2024-2</v>
      </c>
      <c r="F377">
        <v>11.2</v>
      </c>
      <c r="G377">
        <v>37325</v>
      </c>
      <c r="H377">
        <v>190</v>
      </c>
    </row>
    <row r="378" spans="1:8" x14ac:dyDescent="0.3">
      <c r="A378" t="s">
        <v>5</v>
      </c>
      <c r="B378" s="1">
        <v>45303</v>
      </c>
      <c r="C378" s="38">
        <f t="shared" si="15"/>
        <v>2</v>
      </c>
      <c r="D378" s="38">
        <f t="shared" si="16"/>
        <v>2024</v>
      </c>
      <c r="E378" s="38" t="str">
        <f t="shared" si="17"/>
        <v>2024-2</v>
      </c>
      <c r="F378">
        <v>13.57</v>
      </c>
      <c r="G378">
        <v>37698</v>
      </c>
      <c r="H378">
        <v>145</v>
      </c>
    </row>
    <row r="379" spans="1:8" x14ac:dyDescent="0.3">
      <c r="A379" t="s">
        <v>5</v>
      </c>
      <c r="B379" s="1">
        <v>45304</v>
      </c>
      <c r="C379" s="38">
        <f t="shared" si="15"/>
        <v>2</v>
      </c>
      <c r="D379" s="38">
        <f t="shared" si="16"/>
        <v>2024</v>
      </c>
      <c r="E379" s="38" t="str">
        <f t="shared" si="17"/>
        <v>2024-2</v>
      </c>
      <c r="F379">
        <v>17.329999999999998</v>
      </c>
      <c r="G379">
        <v>38753</v>
      </c>
      <c r="H379">
        <v>194</v>
      </c>
    </row>
    <row r="380" spans="1:8" x14ac:dyDescent="0.3">
      <c r="A380" t="s">
        <v>5</v>
      </c>
      <c r="B380" s="1">
        <v>45305</v>
      </c>
      <c r="C380" s="38">
        <f t="shared" si="15"/>
        <v>3</v>
      </c>
      <c r="D380" s="38">
        <f t="shared" si="16"/>
        <v>2024</v>
      </c>
      <c r="E380" s="38" t="str">
        <f t="shared" si="17"/>
        <v>2024-3</v>
      </c>
      <c r="F380">
        <v>12.06</v>
      </c>
      <c r="G380">
        <v>27833</v>
      </c>
      <c r="H380">
        <v>129</v>
      </c>
    </row>
    <row r="381" spans="1:8" x14ac:dyDescent="0.3">
      <c r="A381" t="s">
        <v>5</v>
      </c>
      <c r="B381" s="1">
        <v>45306</v>
      </c>
      <c r="C381" s="38">
        <f t="shared" si="15"/>
        <v>3</v>
      </c>
      <c r="D381" s="38">
        <f t="shared" si="16"/>
        <v>2024</v>
      </c>
      <c r="E381" s="38" t="str">
        <f t="shared" si="17"/>
        <v>2024-3</v>
      </c>
      <c r="F381">
        <v>19.86</v>
      </c>
      <c r="G381">
        <v>50843</v>
      </c>
      <c r="H381">
        <v>196</v>
      </c>
    </row>
    <row r="382" spans="1:8" x14ac:dyDescent="0.3">
      <c r="A382" t="s">
        <v>5</v>
      </c>
      <c r="B382" s="1">
        <v>45307</v>
      </c>
      <c r="C382" s="38">
        <f t="shared" si="15"/>
        <v>3</v>
      </c>
      <c r="D382" s="38">
        <f t="shared" si="16"/>
        <v>2024</v>
      </c>
      <c r="E382" s="38" t="str">
        <f t="shared" si="17"/>
        <v>2024-3</v>
      </c>
      <c r="F382">
        <v>14.07</v>
      </c>
      <c r="G382">
        <v>39790</v>
      </c>
      <c r="H382">
        <v>144</v>
      </c>
    </row>
    <row r="383" spans="1:8" x14ac:dyDescent="0.3">
      <c r="A383" t="s">
        <v>5</v>
      </c>
      <c r="B383" s="1">
        <v>45308</v>
      </c>
      <c r="C383" s="38">
        <f t="shared" si="15"/>
        <v>3</v>
      </c>
      <c r="D383" s="38">
        <f t="shared" si="16"/>
        <v>2024</v>
      </c>
      <c r="E383" s="38" t="str">
        <f t="shared" si="17"/>
        <v>2024-3</v>
      </c>
      <c r="F383">
        <v>14.36</v>
      </c>
      <c r="G383">
        <v>38875</v>
      </c>
      <c r="H383">
        <v>194</v>
      </c>
    </row>
    <row r="384" spans="1:8" x14ac:dyDescent="0.3">
      <c r="A384" t="s">
        <v>5</v>
      </c>
      <c r="B384" s="1">
        <v>45309</v>
      </c>
      <c r="C384" s="38">
        <f t="shared" si="15"/>
        <v>3</v>
      </c>
      <c r="D384" s="38">
        <f t="shared" si="16"/>
        <v>2024</v>
      </c>
      <c r="E384" s="38" t="str">
        <f t="shared" si="17"/>
        <v>2024-3</v>
      </c>
      <c r="F384">
        <v>17.059999999999999</v>
      </c>
      <c r="G384">
        <v>37674</v>
      </c>
      <c r="H384">
        <v>240</v>
      </c>
    </row>
    <row r="385" spans="1:8" x14ac:dyDescent="0.3">
      <c r="A385" t="s">
        <v>5</v>
      </c>
      <c r="B385" s="1">
        <v>45310</v>
      </c>
      <c r="C385" s="38">
        <f t="shared" si="15"/>
        <v>3</v>
      </c>
      <c r="D385" s="38">
        <f t="shared" si="16"/>
        <v>2024</v>
      </c>
      <c r="E385" s="38" t="str">
        <f t="shared" si="17"/>
        <v>2024-3</v>
      </c>
      <c r="F385">
        <v>16.510000000000002</v>
      </c>
      <c r="G385">
        <v>42367</v>
      </c>
      <c r="H385">
        <v>185</v>
      </c>
    </row>
    <row r="386" spans="1:8" x14ac:dyDescent="0.3">
      <c r="A386" t="s">
        <v>5</v>
      </c>
      <c r="B386" s="1">
        <v>45311</v>
      </c>
      <c r="C386" s="38">
        <f t="shared" si="15"/>
        <v>3</v>
      </c>
      <c r="D386" s="38">
        <f t="shared" si="16"/>
        <v>2024</v>
      </c>
      <c r="E386" s="38" t="str">
        <f t="shared" si="17"/>
        <v>2024-3</v>
      </c>
      <c r="F386">
        <v>14.18</v>
      </c>
      <c r="G386">
        <v>30903</v>
      </c>
      <c r="H386">
        <v>198</v>
      </c>
    </row>
    <row r="387" spans="1:8" x14ac:dyDescent="0.3">
      <c r="A387" t="s">
        <v>5</v>
      </c>
      <c r="B387" s="1">
        <v>45312</v>
      </c>
      <c r="C387" s="38">
        <f t="shared" ref="C387:C450" si="18">WEEKNUM(B387)</f>
        <v>4</v>
      </c>
      <c r="D387" s="38">
        <f t="shared" ref="D387:D450" si="19">YEAR(B387)</f>
        <v>2024</v>
      </c>
      <c r="E387" s="38" t="str">
        <f t="shared" ref="E387:E450" si="20">D387&amp;"-"&amp;C387</f>
        <v>2024-4</v>
      </c>
      <c r="F387">
        <v>11.6</v>
      </c>
      <c r="G387">
        <v>27197</v>
      </c>
      <c r="H387">
        <v>178</v>
      </c>
    </row>
    <row r="388" spans="1:8" x14ac:dyDescent="0.3">
      <c r="A388" t="s">
        <v>5</v>
      </c>
      <c r="B388" s="1">
        <v>45313</v>
      </c>
      <c r="C388" s="38">
        <f t="shared" si="18"/>
        <v>4</v>
      </c>
      <c r="D388" s="38">
        <f t="shared" si="19"/>
        <v>2024</v>
      </c>
      <c r="E388" s="38" t="str">
        <f t="shared" si="20"/>
        <v>2024-4</v>
      </c>
      <c r="F388">
        <v>21.66</v>
      </c>
      <c r="G388">
        <v>50356</v>
      </c>
      <c r="H388">
        <v>226</v>
      </c>
    </row>
    <row r="389" spans="1:8" x14ac:dyDescent="0.3">
      <c r="A389" t="s">
        <v>5</v>
      </c>
      <c r="B389" s="1">
        <v>45314</v>
      </c>
      <c r="C389" s="38">
        <f t="shared" si="18"/>
        <v>4</v>
      </c>
      <c r="D389" s="38">
        <f t="shared" si="19"/>
        <v>2024</v>
      </c>
      <c r="E389" s="38" t="str">
        <f t="shared" si="20"/>
        <v>2024-4</v>
      </c>
      <c r="F389">
        <v>14.08</v>
      </c>
      <c r="G389">
        <v>35742</v>
      </c>
      <c r="H389">
        <v>135</v>
      </c>
    </row>
    <row r="390" spans="1:8" x14ac:dyDescent="0.3">
      <c r="A390" t="s">
        <v>5</v>
      </c>
      <c r="B390" s="1">
        <v>45315</v>
      </c>
      <c r="C390" s="38">
        <f t="shared" si="18"/>
        <v>4</v>
      </c>
      <c r="D390" s="38">
        <f t="shared" si="19"/>
        <v>2024</v>
      </c>
      <c r="E390" s="38" t="str">
        <f t="shared" si="20"/>
        <v>2024-4</v>
      </c>
      <c r="F390">
        <v>10.49</v>
      </c>
      <c r="G390">
        <v>36892</v>
      </c>
      <c r="H390">
        <v>134</v>
      </c>
    </row>
    <row r="391" spans="1:8" x14ac:dyDescent="0.3">
      <c r="A391" t="s">
        <v>5</v>
      </c>
      <c r="B391" s="1">
        <v>45316</v>
      </c>
      <c r="C391" s="38">
        <f t="shared" si="18"/>
        <v>4</v>
      </c>
      <c r="D391" s="38">
        <f t="shared" si="19"/>
        <v>2024</v>
      </c>
      <c r="E391" s="38" t="str">
        <f t="shared" si="20"/>
        <v>2024-4</v>
      </c>
      <c r="F391">
        <v>14.14</v>
      </c>
      <c r="G391">
        <v>46100</v>
      </c>
      <c r="H391">
        <v>211</v>
      </c>
    </row>
    <row r="392" spans="1:8" x14ac:dyDescent="0.3">
      <c r="A392" t="s">
        <v>5</v>
      </c>
      <c r="B392" s="1">
        <v>45317</v>
      </c>
      <c r="C392" s="38">
        <f t="shared" si="18"/>
        <v>4</v>
      </c>
      <c r="D392" s="38">
        <f t="shared" si="19"/>
        <v>2024</v>
      </c>
      <c r="E392" s="38" t="str">
        <f t="shared" si="20"/>
        <v>2024-4</v>
      </c>
      <c r="F392">
        <v>13.57</v>
      </c>
      <c r="G392">
        <v>37913</v>
      </c>
      <c r="H392">
        <v>186</v>
      </c>
    </row>
    <row r="393" spans="1:8" x14ac:dyDescent="0.3">
      <c r="A393" t="s">
        <v>5</v>
      </c>
      <c r="B393" s="1">
        <v>45318</v>
      </c>
      <c r="C393" s="38">
        <f t="shared" si="18"/>
        <v>4</v>
      </c>
      <c r="D393" s="38">
        <f t="shared" si="19"/>
        <v>2024</v>
      </c>
      <c r="E393" s="38" t="str">
        <f t="shared" si="20"/>
        <v>2024-4</v>
      </c>
      <c r="F393">
        <v>12.62</v>
      </c>
      <c r="G393">
        <v>31552</v>
      </c>
      <c r="H393">
        <v>142</v>
      </c>
    </row>
    <row r="394" spans="1:8" x14ac:dyDescent="0.3">
      <c r="A394" t="s">
        <v>5</v>
      </c>
      <c r="B394" s="1">
        <v>45319</v>
      </c>
      <c r="C394" s="38">
        <f t="shared" si="18"/>
        <v>5</v>
      </c>
      <c r="D394" s="38">
        <f t="shared" si="19"/>
        <v>2024</v>
      </c>
      <c r="E394" s="38" t="str">
        <f t="shared" si="20"/>
        <v>2024-5</v>
      </c>
      <c r="F394">
        <v>11.49</v>
      </c>
      <c r="G394">
        <v>28581</v>
      </c>
      <c r="H394">
        <v>140</v>
      </c>
    </row>
    <row r="395" spans="1:8" x14ac:dyDescent="0.3">
      <c r="A395" t="s">
        <v>5</v>
      </c>
      <c r="B395" s="1">
        <v>45320</v>
      </c>
      <c r="C395" s="38">
        <f t="shared" si="18"/>
        <v>5</v>
      </c>
      <c r="D395" s="38">
        <f t="shared" si="19"/>
        <v>2024</v>
      </c>
      <c r="E395" s="38" t="str">
        <f t="shared" si="20"/>
        <v>2024-5</v>
      </c>
      <c r="F395">
        <v>22.09</v>
      </c>
      <c r="G395">
        <v>53084</v>
      </c>
      <c r="H395">
        <v>232</v>
      </c>
    </row>
    <row r="396" spans="1:8" x14ac:dyDescent="0.3">
      <c r="A396" t="s">
        <v>5</v>
      </c>
      <c r="B396" s="1">
        <v>45321</v>
      </c>
      <c r="C396" s="38">
        <f t="shared" si="18"/>
        <v>5</v>
      </c>
      <c r="D396" s="38">
        <f t="shared" si="19"/>
        <v>2024</v>
      </c>
      <c r="E396" s="38" t="str">
        <f t="shared" si="20"/>
        <v>2024-5</v>
      </c>
      <c r="F396">
        <v>18.079999999999998</v>
      </c>
      <c r="G396">
        <v>42038</v>
      </c>
      <c r="H396">
        <v>207</v>
      </c>
    </row>
    <row r="397" spans="1:8" x14ac:dyDescent="0.3">
      <c r="A397" t="s">
        <v>5</v>
      </c>
      <c r="B397" s="1">
        <v>45322</v>
      </c>
      <c r="C397" s="38">
        <f t="shared" si="18"/>
        <v>5</v>
      </c>
      <c r="D397" s="38">
        <f t="shared" si="19"/>
        <v>2024</v>
      </c>
      <c r="E397" s="38" t="str">
        <f t="shared" si="20"/>
        <v>2024-5</v>
      </c>
      <c r="F397">
        <v>19.559999999999999</v>
      </c>
      <c r="G397">
        <v>47120</v>
      </c>
      <c r="H397">
        <v>187</v>
      </c>
    </row>
    <row r="398" spans="1:8" x14ac:dyDescent="0.3">
      <c r="A398" t="s">
        <v>5</v>
      </c>
      <c r="B398" s="1">
        <v>45323</v>
      </c>
      <c r="C398" s="38">
        <f t="shared" si="18"/>
        <v>5</v>
      </c>
      <c r="D398" s="38">
        <f t="shared" si="19"/>
        <v>2024</v>
      </c>
      <c r="E398" s="38" t="str">
        <f t="shared" si="20"/>
        <v>2024-5</v>
      </c>
      <c r="F398">
        <v>9.1</v>
      </c>
      <c r="G398">
        <v>35826</v>
      </c>
      <c r="H398">
        <v>157</v>
      </c>
    </row>
    <row r="399" spans="1:8" x14ac:dyDescent="0.3">
      <c r="A399" t="s">
        <v>5</v>
      </c>
      <c r="B399" s="1">
        <v>45324</v>
      </c>
      <c r="C399" s="38">
        <f t="shared" si="18"/>
        <v>5</v>
      </c>
      <c r="D399" s="38">
        <f t="shared" si="19"/>
        <v>2024</v>
      </c>
      <c r="E399" s="38" t="str">
        <f t="shared" si="20"/>
        <v>2024-5</v>
      </c>
      <c r="F399">
        <v>8.34</v>
      </c>
      <c r="G399">
        <v>33579</v>
      </c>
      <c r="H399">
        <v>91</v>
      </c>
    </row>
    <row r="400" spans="1:8" x14ac:dyDescent="0.3">
      <c r="A400" t="s">
        <v>5</v>
      </c>
      <c r="B400" s="1">
        <v>45325</v>
      </c>
      <c r="C400" s="38">
        <f t="shared" si="18"/>
        <v>5</v>
      </c>
      <c r="D400" s="38">
        <f t="shared" si="19"/>
        <v>2024</v>
      </c>
      <c r="E400" s="38" t="str">
        <f t="shared" si="20"/>
        <v>2024-5</v>
      </c>
      <c r="F400">
        <v>10.07</v>
      </c>
      <c r="G400">
        <v>30927</v>
      </c>
      <c r="H400">
        <v>149</v>
      </c>
    </row>
    <row r="401" spans="1:8" x14ac:dyDescent="0.3">
      <c r="A401" t="s">
        <v>5</v>
      </c>
      <c r="B401" s="1">
        <v>45326</v>
      </c>
      <c r="C401" s="38">
        <f t="shared" si="18"/>
        <v>6</v>
      </c>
      <c r="D401" s="38">
        <f t="shared" si="19"/>
        <v>2024</v>
      </c>
      <c r="E401" s="38" t="str">
        <f t="shared" si="20"/>
        <v>2024-6</v>
      </c>
      <c r="F401">
        <v>8.1300000000000008</v>
      </c>
      <c r="G401">
        <v>26891</v>
      </c>
      <c r="H401">
        <v>141</v>
      </c>
    </row>
    <row r="402" spans="1:8" x14ac:dyDescent="0.3">
      <c r="A402" t="s">
        <v>5</v>
      </c>
      <c r="B402" s="1">
        <v>45327</v>
      </c>
      <c r="C402" s="38">
        <f t="shared" si="18"/>
        <v>6</v>
      </c>
      <c r="D402" s="38">
        <f t="shared" si="19"/>
        <v>2024</v>
      </c>
      <c r="E402" s="38" t="str">
        <f t="shared" si="20"/>
        <v>2024-6</v>
      </c>
      <c r="F402">
        <v>18.71</v>
      </c>
      <c r="G402">
        <v>52376</v>
      </c>
      <c r="H402">
        <v>290</v>
      </c>
    </row>
    <row r="403" spans="1:8" x14ac:dyDescent="0.3">
      <c r="A403" t="s">
        <v>5</v>
      </c>
      <c r="B403" s="1">
        <v>45328</v>
      </c>
      <c r="C403" s="38">
        <f t="shared" si="18"/>
        <v>6</v>
      </c>
      <c r="D403" s="38">
        <f t="shared" si="19"/>
        <v>2024</v>
      </c>
      <c r="E403" s="38" t="str">
        <f t="shared" si="20"/>
        <v>2024-6</v>
      </c>
      <c r="F403">
        <v>15.92</v>
      </c>
      <c r="G403">
        <v>39302</v>
      </c>
      <c r="H403">
        <v>133</v>
      </c>
    </row>
    <row r="404" spans="1:8" x14ac:dyDescent="0.3">
      <c r="A404" t="s">
        <v>5</v>
      </c>
      <c r="B404" s="1">
        <v>45329</v>
      </c>
      <c r="C404" s="38">
        <f t="shared" si="18"/>
        <v>6</v>
      </c>
      <c r="D404" s="38">
        <f t="shared" si="19"/>
        <v>2024</v>
      </c>
      <c r="E404" s="38" t="str">
        <f t="shared" si="20"/>
        <v>2024-6</v>
      </c>
      <c r="F404">
        <v>15.71</v>
      </c>
      <c r="G404">
        <v>40082</v>
      </c>
      <c r="H404">
        <v>132</v>
      </c>
    </row>
    <row r="405" spans="1:8" x14ac:dyDescent="0.3">
      <c r="A405" t="s">
        <v>5</v>
      </c>
      <c r="B405" s="1">
        <v>45330</v>
      </c>
      <c r="C405" s="38">
        <f t="shared" si="18"/>
        <v>6</v>
      </c>
      <c r="D405" s="38">
        <f t="shared" si="19"/>
        <v>2024</v>
      </c>
      <c r="E405" s="38" t="str">
        <f t="shared" si="20"/>
        <v>2024-6</v>
      </c>
      <c r="F405">
        <v>14.25</v>
      </c>
      <c r="G405">
        <v>38215</v>
      </c>
      <c r="H405">
        <v>168</v>
      </c>
    </row>
    <row r="406" spans="1:8" x14ac:dyDescent="0.3">
      <c r="A406" t="s">
        <v>5</v>
      </c>
      <c r="B406" s="1">
        <v>45331</v>
      </c>
      <c r="C406" s="38">
        <f t="shared" si="18"/>
        <v>6</v>
      </c>
      <c r="D406" s="38">
        <f t="shared" si="19"/>
        <v>2024</v>
      </c>
      <c r="E406" s="38" t="str">
        <f t="shared" si="20"/>
        <v>2024-6</v>
      </c>
      <c r="F406">
        <v>14.5</v>
      </c>
      <c r="G406">
        <v>44026</v>
      </c>
      <c r="H406">
        <v>200</v>
      </c>
    </row>
    <row r="407" spans="1:8" x14ac:dyDescent="0.3">
      <c r="A407" t="s">
        <v>5</v>
      </c>
      <c r="B407" s="1">
        <v>45332</v>
      </c>
      <c r="C407" s="38">
        <f t="shared" si="18"/>
        <v>6</v>
      </c>
      <c r="D407" s="38">
        <f t="shared" si="19"/>
        <v>2024</v>
      </c>
      <c r="E407" s="38" t="str">
        <f t="shared" si="20"/>
        <v>2024-6</v>
      </c>
      <c r="F407">
        <v>8.5399999999999991</v>
      </c>
      <c r="G407">
        <v>25006</v>
      </c>
      <c r="H407">
        <v>112</v>
      </c>
    </row>
    <row r="408" spans="1:8" x14ac:dyDescent="0.3">
      <c r="A408" t="s">
        <v>5</v>
      </c>
      <c r="B408" s="1">
        <v>45333</v>
      </c>
      <c r="C408" s="38">
        <f t="shared" si="18"/>
        <v>7</v>
      </c>
      <c r="D408" s="38">
        <f t="shared" si="19"/>
        <v>2024</v>
      </c>
      <c r="E408" s="38" t="str">
        <f t="shared" si="20"/>
        <v>2024-7</v>
      </c>
      <c r="F408">
        <v>7.61</v>
      </c>
      <c r="G408">
        <v>19879</v>
      </c>
      <c r="H408">
        <v>104</v>
      </c>
    </row>
    <row r="409" spans="1:8" x14ac:dyDescent="0.3">
      <c r="A409" t="s">
        <v>5</v>
      </c>
      <c r="B409" s="1">
        <v>45334</v>
      </c>
      <c r="C409" s="38">
        <f t="shared" si="18"/>
        <v>7</v>
      </c>
      <c r="D409" s="38">
        <f t="shared" si="19"/>
        <v>2024</v>
      </c>
      <c r="E409" s="38" t="str">
        <f t="shared" si="20"/>
        <v>2024-7</v>
      </c>
      <c r="F409">
        <v>9.52</v>
      </c>
      <c r="G409">
        <v>22351</v>
      </c>
      <c r="H409">
        <v>104</v>
      </c>
    </row>
    <row r="410" spans="1:8" x14ac:dyDescent="0.3">
      <c r="A410" t="s">
        <v>5</v>
      </c>
      <c r="B410" s="1">
        <v>45335</v>
      </c>
      <c r="C410" s="38">
        <f t="shared" si="18"/>
        <v>7</v>
      </c>
      <c r="D410" s="38">
        <f t="shared" si="19"/>
        <v>2024</v>
      </c>
      <c r="E410" s="38" t="str">
        <f t="shared" si="20"/>
        <v>2024-7</v>
      </c>
      <c r="F410">
        <v>9.5</v>
      </c>
      <c r="G410">
        <v>21993</v>
      </c>
      <c r="H410">
        <v>87</v>
      </c>
    </row>
    <row r="411" spans="1:8" x14ac:dyDescent="0.3">
      <c r="A411" t="s">
        <v>5</v>
      </c>
      <c r="B411" s="1">
        <v>45336</v>
      </c>
      <c r="C411" s="38">
        <f t="shared" si="18"/>
        <v>7</v>
      </c>
      <c r="D411" s="38">
        <f t="shared" si="19"/>
        <v>2024</v>
      </c>
      <c r="E411" s="38" t="str">
        <f t="shared" si="20"/>
        <v>2024-7</v>
      </c>
      <c r="F411">
        <v>17.22</v>
      </c>
      <c r="G411">
        <v>43947</v>
      </c>
      <c r="H411">
        <v>163</v>
      </c>
    </row>
    <row r="412" spans="1:8" x14ac:dyDescent="0.3">
      <c r="A412" t="s">
        <v>5</v>
      </c>
      <c r="B412" s="1">
        <v>45337</v>
      </c>
      <c r="C412" s="38">
        <f t="shared" si="18"/>
        <v>7</v>
      </c>
      <c r="D412" s="38">
        <f t="shared" si="19"/>
        <v>2024</v>
      </c>
      <c r="E412" s="38" t="str">
        <f t="shared" si="20"/>
        <v>2024-7</v>
      </c>
      <c r="F412">
        <v>14.63</v>
      </c>
      <c r="G412">
        <v>41387</v>
      </c>
      <c r="H412">
        <v>138</v>
      </c>
    </row>
    <row r="413" spans="1:8" x14ac:dyDescent="0.3">
      <c r="A413" t="s">
        <v>5</v>
      </c>
      <c r="B413" s="1">
        <v>45338</v>
      </c>
      <c r="C413" s="38">
        <f t="shared" si="18"/>
        <v>7</v>
      </c>
      <c r="D413" s="38">
        <f t="shared" si="19"/>
        <v>2024</v>
      </c>
      <c r="E413" s="38" t="str">
        <f t="shared" si="20"/>
        <v>2024-7</v>
      </c>
      <c r="F413">
        <v>15.67</v>
      </c>
      <c r="G413">
        <v>43035</v>
      </c>
      <c r="H413">
        <v>155</v>
      </c>
    </row>
    <row r="414" spans="1:8" x14ac:dyDescent="0.3">
      <c r="A414" t="s">
        <v>5</v>
      </c>
      <c r="B414" s="1">
        <v>45339</v>
      </c>
      <c r="C414" s="38">
        <f t="shared" si="18"/>
        <v>7</v>
      </c>
      <c r="D414" s="38">
        <f t="shared" si="19"/>
        <v>2024</v>
      </c>
      <c r="E414" s="38" t="str">
        <f t="shared" si="20"/>
        <v>2024-7</v>
      </c>
      <c r="F414">
        <v>10.92</v>
      </c>
      <c r="G414">
        <v>30687</v>
      </c>
      <c r="H414">
        <v>126</v>
      </c>
    </row>
    <row r="415" spans="1:8" x14ac:dyDescent="0.3">
      <c r="A415" t="s">
        <v>5</v>
      </c>
      <c r="B415" s="1">
        <v>45340</v>
      </c>
      <c r="C415" s="38">
        <f t="shared" si="18"/>
        <v>8</v>
      </c>
      <c r="D415" s="38">
        <f t="shared" si="19"/>
        <v>2024</v>
      </c>
      <c r="E415" s="38" t="str">
        <f t="shared" si="20"/>
        <v>2024-8</v>
      </c>
      <c r="F415">
        <v>10.44</v>
      </c>
      <c r="G415">
        <v>29371</v>
      </c>
      <c r="H415">
        <v>178</v>
      </c>
    </row>
    <row r="416" spans="1:8" x14ac:dyDescent="0.3">
      <c r="A416" t="s">
        <v>5</v>
      </c>
      <c r="B416" s="1">
        <v>45341</v>
      </c>
      <c r="C416" s="38">
        <f t="shared" si="18"/>
        <v>8</v>
      </c>
      <c r="D416" s="38">
        <f t="shared" si="19"/>
        <v>2024</v>
      </c>
      <c r="E416" s="38" t="str">
        <f t="shared" si="20"/>
        <v>2024-8</v>
      </c>
      <c r="F416">
        <v>18.52</v>
      </c>
      <c r="G416">
        <v>53402</v>
      </c>
      <c r="H416">
        <v>275</v>
      </c>
    </row>
    <row r="417" spans="1:8" x14ac:dyDescent="0.3">
      <c r="A417" t="s">
        <v>5</v>
      </c>
      <c r="B417" s="1">
        <v>45342</v>
      </c>
      <c r="C417" s="38">
        <f t="shared" si="18"/>
        <v>8</v>
      </c>
      <c r="D417" s="38">
        <f t="shared" si="19"/>
        <v>2024</v>
      </c>
      <c r="E417" s="38" t="str">
        <f t="shared" si="20"/>
        <v>2024-8</v>
      </c>
      <c r="F417">
        <v>12.83</v>
      </c>
      <c r="G417">
        <v>39257</v>
      </c>
      <c r="H417">
        <v>177</v>
      </c>
    </row>
    <row r="418" spans="1:8" x14ac:dyDescent="0.3">
      <c r="A418" t="s">
        <v>5</v>
      </c>
      <c r="B418" s="1">
        <v>45343</v>
      </c>
      <c r="C418" s="38">
        <f t="shared" si="18"/>
        <v>8</v>
      </c>
      <c r="D418" s="38">
        <f t="shared" si="19"/>
        <v>2024</v>
      </c>
      <c r="E418" s="38" t="str">
        <f t="shared" si="20"/>
        <v>2024-8</v>
      </c>
      <c r="F418">
        <v>11.91</v>
      </c>
      <c r="G418">
        <v>37430</v>
      </c>
      <c r="H418">
        <v>189</v>
      </c>
    </row>
    <row r="419" spans="1:8" x14ac:dyDescent="0.3">
      <c r="A419" t="s">
        <v>5</v>
      </c>
      <c r="B419" s="1">
        <v>45344</v>
      </c>
      <c r="C419" s="38">
        <f t="shared" si="18"/>
        <v>8</v>
      </c>
      <c r="D419" s="38">
        <f t="shared" si="19"/>
        <v>2024</v>
      </c>
      <c r="E419" s="38" t="str">
        <f t="shared" si="20"/>
        <v>2024-8</v>
      </c>
      <c r="F419">
        <v>15.58</v>
      </c>
      <c r="G419">
        <v>44316</v>
      </c>
      <c r="H419">
        <v>200</v>
      </c>
    </row>
    <row r="420" spans="1:8" x14ac:dyDescent="0.3">
      <c r="A420" t="s">
        <v>5</v>
      </c>
      <c r="B420" s="1">
        <v>45345</v>
      </c>
      <c r="C420" s="38">
        <f t="shared" si="18"/>
        <v>8</v>
      </c>
      <c r="D420" s="38">
        <f t="shared" si="19"/>
        <v>2024</v>
      </c>
      <c r="E420" s="38" t="str">
        <f t="shared" si="20"/>
        <v>2024-8</v>
      </c>
      <c r="F420">
        <v>14.14</v>
      </c>
      <c r="G420">
        <v>38392</v>
      </c>
      <c r="H420">
        <v>183</v>
      </c>
    </row>
    <row r="421" spans="1:8" x14ac:dyDescent="0.3">
      <c r="A421" t="s">
        <v>5</v>
      </c>
      <c r="B421" s="1">
        <v>45346</v>
      </c>
      <c r="C421" s="38">
        <f t="shared" si="18"/>
        <v>8</v>
      </c>
      <c r="D421" s="38">
        <f t="shared" si="19"/>
        <v>2024</v>
      </c>
      <c r="E421" s="38" t="str">
        <f t="shared" si="20"/>
        <v>2024-8</v>
      </c>
      <c r="F421">
        <v>13.46</v>
      </c>
      <c r="G421">
        <v>33156</v>
      </c>
      <c r="H421">
        <v>111</v>
      </c>
    </row>
    <row r="422" spans="1:8" x14ac:dyDescent="0.3">
      <c r="A422" t="s">
        <v>5</v>
      </c>
      <c r="B422" s="1">
        <v>45347</v>
      </c>
      <c r="C422" s="38">
        <f t="shared" si="18"/>
        <v>9</v>
      </c>
      <c r="D422" s="38">
        <f t="shared" si="19"/>
        <v>2024</v>
      </c>
      <c r="E422" s="38" t="str">
        <f t="shared" si="20"/>
        <v>2024-9</v>
      </c>
      <c r="F422">
        <v>11.14</v>
      </c>
      <c r="G422">
        <v>29649</v>
      </c>
      <c r="H422">
        <v>132</v>
      </c>
    </row>
    <row r="423" spans="1:8" x14ac:dyDescent="0.3">
      <c r="A423" t="s">
        <v>5</v>
      </c>
      <c r="B423" s="1">
        <v>45348</v>
      </c>
      <c r="C423" s="38">
        <f t="shared" si="18"/>
        <v>9</v>
      </c>
      <c r="D423" s="38">
        <f t="shared" si="19"/>
        <v>2024</v>
      </c>
      <c r="E423" s="38" t="str">
        <f t="shared" si="20"/>
        <v>2024-9</v>
      </c>
      <c r="F423">
        <v>22.69</v>
      </c>
      <c r="G423">
        <v>54363</v>
      </c>
      <c r="H423">
        <v>240</v>
      </c>
    </row>
    <row r="424" spans="1:8" x14ac:dyDescent="0.3">
      <c r="A424" t="s">
        <v>5</v>
      </c>
      <c r="B424" s="1">
        <v>45349</v>
      </c>
      <c r="C424" s="38">
        <f t="shared" si="18"/>
        <v>9</v>
      </c>
      <c r="D424" s="38">
        <f t="shared" si="19"/>
        <v>2024</v>
      </c>
      <c r="E424" s="38" t="str">
        <f t="shared" si="20"/>
        <v>2024-9</v>
      </c>
      <c r="F424">
        <v>11.69</v>
      </c>
      <c r="G424">
        <v>41142</v>
      </c>
      <c r="H424">
        <v>201</v>
      </c>
    </row>
    <row r="425" spans="1:8" x14ac:dyDescent="0.3">
      <c r="A425" t="s">
        <v>5</v>
      </c>
      <c r="B425" s="1">
        <v>45350</v>
      </c>
      <c r="C425" s="38">
        <f t="shared" si="18"/>
        <v>9</v>
      </c>
      <c r="D425" s="38">
        <f t="shared" si="19"/>
        <v>2024</v>
      </c>
      <c r="E425" s="38" t="str">
        <f t="shared" si="20"/>
        <v>2024-9</v>
      </c>
      <c r="F425">
        <v>11.57</v>
      </c>
      <c r="G425">
        <v>40932</v>
      </c>
      <c r="H425">
        <v>176</v>
      </c>
    </row>
    <row r="426" spans="1:8" x14ac:dyDescent="0.3">
      <c r="A426" t="s">
        <v>5</v>
      </c>
      <c r="B426" s="1">
        <v>45351</v>
      </c>
      <c r="C426" s="38">
        <f t="shared" si="18"/>
        <v>9</v>
      </c>
      <c r="D426" s="38">
        <f t="shared" si="19"/>
        <v>2024</v>
      </c>
      <c r="E426" s="38" t="str">
        <f t="shared" si="20"/>
        <v>2024-9</v>
      </c>
      <c r="F426">
        <v>13.06</v>
      </c>
      <c r="G426">
        <v>48283</v>
      </c>
      <c r="H426">
        <v>239</v>
      </c>
    </row>
    <row r="427" spans="1:8" x14ac:dyDescent="0.3">
      <c r="A427" t="s">
        <v>5</v>
      </c>
      <c r="B427" s="1">
        <v>45352</v>
      </c>
      <c r="C427" s="38">
        <f t="shared" si="18"/>
        <v>9</v>
      </c>
      <c r="D427" s="38">
        <f t="shared" si="19"/>
        <v>2024</v>
      </c>
      <c r="E427" s="38" t="str">
        <f t="shared" si="20"/>
        <v>2024-9</v>
      </c>
      <c r="F427">
        <v>8.19</v>
      </c>
      <c r="G427">
        <v>37881</v>
      </c>
      <c r="H427">
        <v>173</v>
      </c>
    </row>
    <row r="428" spans="1:8" x14ac:dyDescent="0.3">
      <c r="A428" t="s">
        <v>5</v>
      </c>
      <c r="B428" s="1">
        <v>45353</v>
      </c>
      <c r="C428" s="38">
        <f t="shared" si="18"/>
        <v>9</v>
      </c>
      <c r="D428" s="38">
        <f t="shared" si="19"/>
        <v>2024</v>
      </c>
      <c r="E428" s="38" t="str">
        <f t="shared" si="20"/>
        <v>2024-9</v>
      </c>
      <c r="F428">
        <v>8.27</v>
      </c>
      <c r="G428">
        <v>33346</v>
      </c>
      <c r="H428">
        <v>153</v>
      </c>
    </row>
    <row r="429" spans="1:8" x14ac:dyDescent="0.3">
      <c r="A429" t="s">
        <v>5</v>
      </c>
      <c r="B429" s="1">
        <v>45354</v>
      </c>
      <c r="C429" s="38">
        <f t="shared" si="18"/>
        <v>10</v>
      </c>
      <c r="D429" s="38">
        <f t="shared" si="19"/>
        <v>2024</v>
      </c>
      <c r="E429" s="38" t="str">
        <f t="shared" si="20"/>
        <v>2024-10</v>
      </c>
      <c r="F429">
        <v>8.17</v>
      </c>
      <c r="G429">
        <v>29623</v>
      </c>
      <c r="H429">
        <v>143</v>
      </c>
    </row>
    <row r="430" spans="1:8" x14ac:dyDescent="0.3">
      <c r="A430" t="s">
        <v>5</v>
      </c>
      <c r="B430" s="1">
        <v>45355</v>
      </c>
      <c r="C430" s="38">
        <f t="shared" si="18"/>
        <v>10</v>
      </c>
      <c r="D430" s="38">
        <f t="shared" si="19"/>
        <v>2024</v>
      </c>
      <c r="E430" s="38" t="str">
        <f t="shared" si="20"/>
        <v>2024-10</v>
      </c>
      <c r="F430">
        <v>15.1</v>
      </c>
      <c r="G430">
        <v>48960</v>
      </c>
      <c r="H430">
        <v>234</v>
      </c>
    </row>
    <row r="431" spans="1:8" x14ac:dyDescent="0.3">
      <c r="A431" t="s">
        <v>5</v>
      </c>
      <c r="B431" s="1">
        <v>45356</v>
      </c>
      <c r="C431" s="38">
        <f t="shared" si="18"/>
        <v>10</v>
      </c>
      <c r="D431" s="38">
        <f t="shared" si="19"/>
        <v>2024</v>
      </c>
      <c r="E431" s="38" t="str">
        <f t="shared" si="20"/>
        <v>2024-10</v>
      </c>
      <c r="F431">
        <v>13.9</v>
      </c>
      <c r="G431">
        <v>40123</v>
      </c>
      <c r="H431">
        <v>202</v>
      </c>
    </row>
    <row r="432" spans="1:8" x14ac:dyDescent="0.3">
      <c r="A432" t="s">
        <v>5</v>
      </c>
      <c r="B432" s="1">
        <v>45357</v>
      </c>
      <c r="C432" s="38">
        <f t="shared" si="18"/>
        <v>10</v>
      </c>
      <c r="D432" s="38">
        <f t="shared" si="19"/>
        <v>2024</v>
      </c>
      <c r="E432" s="38" t="str">
        <f t="shared" si="20"/>
        <v>2024-10</v>
      </c>
      <c r="F432">
        <v>11.91</v>
      </c>
      <c r="G432">
        <v>38104</v>
      </c>
      <c r="H432">
        <v>171</v>
      </c>
    </row>
    <row r="433" spans="1:8" x14ac:dyDescent="0.3">
      <c r="A433" t="s">
        <v>5</v>
      </c>
      <c r="B433" s="1">
        <v>45358</v>
      </c>
      <c r="C433" s="38">
        <f t="shared" si="18"/>
        <v>10</v>
      </c>
      <c r="D433" s="38">
        <f t="shared" si="19"/>
        <v>2024</v>
      </c>
      <c r="E433" s="38" t="str">
        <f t="shared" si="20"/>
        <v>2024-10</v>
      </c>
      <c r="F433">
        <v>15.23</v>
      </c>
      <c r="G433">
        <v>47998</v>
      </c>
      <c r="H433">
        <v>270</v>
      </c>
    </row>
    <row r="434" spans="1:8" x14ac:dyDescent="0.3">
      <c r="A434" t="s">
        <v>5</v>
      </c>
      <c r="B434" s="1">
        <v>45359</v>
      </c>
      <c r="C434" s="38">
        <f t="shared" si="18"/>
        <v>10</v>
      </c>
      <c r="D434" s="38">
        <f t="shared" si="19"/>
        <v>2024</v>
      </c>
      <c r="E434" s="38" t="str">
        <f t="shared" si="20"/>
        <v>2024-10</v>
      </c>
      <c r="F434">
        <v>14.23</v>
      </c>
      <c r="G434">
        <v>47706</v>
      </c>
      <c r="H434">
        <v>243</v>
      </c>
    </row>
    <row r="435" spans="1:8" x14ac:dyDescent="0.3">
      <c r="A435" t="s">
        <v>5</v>
      </c>
      <c r="B435" s="1">
        <v>45360</v>
      </c>
      <c r="C435" s="38">
        <f t="shared" si="18"/>
        <v>10</v>
      </c>
      <c r="D435" s="38">
        <f t="shared" si="19"/>
        <v>2024</v>
      </c>
      <c r="E435" s="38" t="str">
        <f t="shared" si="20"/>
        <v>2024-10</v>
      </c>
      <c r="F435">
        <v>10.92</v>
      </c>
      <c r="G435">
        <v>34641</v>
      </c>
      <c r="H435">
        <v>256</v>
      </c>
    </row>
    <row r="436" spans="1:8" x14ac:dyDescent="0.3">
      <c r="A436" t="s">
        <v>5</v>
      </c>
      <c r="B436" s="1">
        <v>45361</v>
      </c>
      <c r="C436" s="38">
        <f t="shared" si="18"/>
        <v>11</v>
      </c>
      <c r="D436" s="38">
        <f t="shared" si="19"/>
        <v>2024</v>
      </c>
      <c r="E436" s="38" t="str">
        <f t="shared" si="20"/>
        <v>2024-11</v>
      </c>
      <c r="F436">
        <v>9.5399999999999991</v>
      </c>
      <c r="G436">
        <v>33048</v>
      </c>
      <c r="H436">
        <v>163</v>
      </c>
    </row>
    <row r="437" spans="1:8" x14ac:dyDescent="0.3">
      <c r="A437" t="s">
        <v>5</v>
      </c>
      <c r="B437" s="1">
        <v>45362</v>
      </c>
      <c r="C437" s="38">
        <f t="shared" si="18"/>
        <v>11</v>
      </c>
      <c r="D437" s="38">
        <f t="shared" si="19"/>
        <v>2024</v>
      </c>
      <c r="E437" s="38" t="str">
        <f t="shared" si="20"/>
        <v>2024-11</v>
      </c>
      <c r="F437">
        <v>20.58</v>
      </c>
      <c r="G437">
        <v>59779</v>
      </c>
      <c r="H437">
        <v>322</v>
      </c>
    </row>
    <row r="438" spans="1:8" x14ac:dyDescent="0.3">
      <c r="A438" t="s">
        <v>5</v>
      </c>
      <c r="B438" s="1">
        <v>45363</v>
      </c>
      <c r="C438" s="38">
        <f t="shared" si="18"/>
        <v>11</v>
      </c>
      <c r="D438" s="38">
        <f t="shared" si="19"/>
        <v>2024</v>
      </c>
      <c r="E438" s="38" t="str">
        <f t="shared" si="20"/>
        <v>2024-11</v>
      </c>
      <c r="F438">
        <v>15.76</v>
      </c>
      <c r="G438">
        <v>45226</v>
      </c>
      <c r="H438">
        <v>232</v>
      </c>
    </row>
    <row r="439" spans="1:8" x14ac:dyDescent="0.3">
      <c r="A439" t="s">
        <v>5</v>
      </c>
      <c r="B439" s="1">
        <v>45364</v>
      </c>
      <c r="C439" s="38">
        <f t="shared" si="18"/>
        <v>11</v>
      </c>
      <c r="D439" s="38">
        <f t="shared" si="19"/>
        <v>2024</v>
      </c>
      <c r="E439" s="38" t="str">
        <f t="shared" si="20"/>
        <v>2024-11</v>
      </c>
      <c r="F439">
        <v>14.99</v>
      </c>
      <c r="G439">
        <v>55643</v>
      </c>
      <c r="H439">
        <v>308</v>
      </c>
    </row>
    <row r="440" spans="1:8" x14ac:dyDescent="0.3">
      <c r="A440" t="s">
        <v>5</v>
      </c>
      <c r="B440" s="1">
        <v>45365</v>
      </c>
      <c r="C440" s="38">
        <f t="shared" si="18"/>
        <v>11</v>
      </c>
      <c r="D440" s="38">
        <f t="shared" si="19"/>
        <v>2024</v>
      </c>
      <c r="E440" s="38" t="str">
        <f t="shared" si="20"/>
        <v>2024-11</v>
      </c>
      <c r="F440">
        <v>16.96</v>
      </c>
      <c r="G440">
        <v>64741</v>
      </c>
      <c r="H440">
        <v>378</v>
      </c>
    </row>
    <row r="441" spans="1:8" x14ac:dyDescent="0.3">
      <c r="A441" t="s">
        <v>5</v>
      </c>
      <c r="B441" s="1">
        <v>45366</v>
      </c>
      <c r="C441" s="38">
        <f t="shared" si="18"/>
        <v>11</v>
      </c>
      <c r="D441" s="38">
        <f t="shared" si="19"/>
        <v>2024</v>
      </c>
      <c r="E441" s="38" t="str">
        <f t="shared" si="20"/>
        <v>2024-11</v>
      </c>
      <c r="F441">
        <v>16.73</v>
      </c>
      <c r="G441">
        <v>59955</v>
      </c>
      <c r="H441">
        <v>318</v>
      </c>
    </row>
    <row r="442" spans="1:8" x14ac:dyDescent="0.3">
      <c r="A442" t="s">
        <v>5</v>
      </c>
      <c r="B442" s="1">
        <v>45367</v>
      </c>
      <c r="C442" s="38">
        <f t="shared" si="18"/>
        <v>11</v>
      </c>
      <c r="D442" s="38">
        <f t="shared" si="19"/>
        <v>2024</v>
      </c>
      <c r="E442" s="38" t="str">
        <f t="shared" si="20"/>
        <v>2024-11</v>
      </c>
      <c r="F442">
        <v>10.52</v>
      </c>
      <c r="G442">
        <v>34850</v>
      </c>
      <c r="H442">
        <v>191</v>
      </c>
    </row>
    <row r="443" spans="1:8" x14ac:dyDescent="0.3">
      <c r="A443" t="s">
        <v>5</v>
      </c>
      <c r="B443" s="1">
        <v>45368</v>
      </c>
      <c r="C443" s="38">
        <f t="shared" si="18"/>
        <v>12</v>
      </c>
      <c r="D443" s="38">
        <f t="shared" si="19"/>
        <v>2024</v>
      </c>
      <c r="E443" s="38" t="str">
        <f t="shared" si="20"/>
        <v>2024-12</v>
      </c>
      <c r="F443">
        <v>9.65</v>
      </c>
      <c r="G443">
        <v>31442</v>
      </c>
      <c r="H443">
        <v>196</v>
      </c>
    </row>
    <row r="444" spans="1:8" x14ac:dyDescent="0.3">
      <c r="A444" t="s">
        <v>5</v>
      </c>
      <c r="B444" s="1">
        <v>45369</v>
      </c>
      <c r="C444" s="38">
        <f t="shared" si="18"/>
        <v>12</v>
      </c>
      <c r="D444" s="38">
        <f t="shared" si="19"/>
        <v>2024</v>
      </c>
      <c r="E444" s="38" t="str">
        <f t="shared" si="20"/>
        <v>2024-12</v>
      </c>
      <c r="F444">
        <v>18.690000000000001</v>
      </c>
      <c r="G444">
        <v>57260</v>
      </c>
      <c r="H444">
        <v>333</v>
      </c>
    </row>
    <row r="445" spans="1:8" x14ac:dyDescent="0.3">
      <c r="A445" t="s">
        <v>5</v>
      </c>
      <c r="B445" s="1">
        <v>45370</v>
      </c>
      <c r="C445" s="38">
        <f t="shared" si="18"/>
        <v>12</v>
      </c>
      <c r="D445" s="38">
        <f t="shared" si="19"/>
        <v>2024</v>
      </c>
      <c r="E445" s="38" t="str">
        <f t="shared" si="20"/>
        <v>2024-12</v>
      </c>
      <c r="F445">
        <v>12.48</v>
      </c>
      <c r="G445">
        <v>38966</v>
      </c>
      <c r="H445">
        <v>226</v>
      </c>
    </row>
    <row r="446" spans="1:8" x14ac:dyDescent="0.3">
      <c r="A446" t="s">
        <v>5</v>
      </c>
      <c r="B446" s="1">
        <v>45371</v>
      </c>
      <c r="C446" s="38">
        <f t="shared" si="18"/>
        <v>12</v>
      </c>
      <c r="D446" s="38">
        <f t="shared" si="19"/>
        <v>2024</v>
      </c>
      <c r="E446" s="38" t="str">
        <f t="shared" si="20"/>
        <v>2024-12</v>
      </c>
      <c r="F446">
        <v>20.13</v>
      </c>
      <c r="G446">
        <v>52017</v>
      </c>
      <c r="H446">
        <v>248</v>
      </c>
    </row>
    <row r="447" spans="1:8" x14ac:dyDescent="0.3">
      <c r="A447" t="s">
        <v>5</v>
      </c>
      <c r="B447" s="1">
        <v>45372</v>
      </c>
      <c r="C447" s="38">
        <f t="shared" si="18"/>
        <v>12</v>
      </c>
      <c r="D447" s="38">
        <f t="shared" si="19"/>
        <v>2024</v>
      </c>
      <c r="E447" s="38" t="str">
        <f t="shared" si="20"/>
        <v>2024-12</v>
      </c>
      <c r="F447">
        <v>18.100000000000001</v>
      </c>
      <c r="G447">
        <v>41789</v>
      </c>
      <c r="H447">
        <v>214</v>
      </c>
    </row>
    <row r="448" spans="1:8" x14ac:dyDescent="0.3">
      <c r="A448" t="s">
        <v>5</v>
      </c>
      <c r="B448" s="1">
        <v>45373</v>
      </c>
      <c r="C448" s="38">
        <f t="shared" si="18"/>
        <v>12</v>
      </c>
      <c r="D448" s="38">
        <f t="shared" si="19"/>
        <v>2024</v>
      </c>
      <c r="E448" s="38" t="str">
        <f t="shared" si="20"/>
        <v>2024-12</v>
      </c>
      <c r="F448">
        <v>16.36</v>
      </c>
      <c r="G448">
        <v>47976</v>
      </c>
      <c r="H448">
        <v>299</v>
      </c>
    </row>
    <row r="449" spans="1:8" x14ac:dyDescent="0.3">
      <c r="A449" t="s">
        <v>5</v>
      </c>
      <c r="B449" s="1">
        <v>45374</v>
      </c>
      <c r="C449" s="38">
        <f t="shared" si="18"/>
        <v>12</v>
      </c>
      <c r="D449" s="38">
        <f t="shared" si="19"/>
        <v>2024</v>
      </c>
      <c r="E449" s="38" t="str">
        <f t="shared" si="20"/>
        <v>2024-12</v>
      </c>
      <c r="F449">
        <v>12.12</v>
      </c>
      <c r="G449">
        <v>33333</v>
      </c>
      <c r="H449">
        <v>194</v>
      </c>
    </row>
    <row r="450" spans="1:8" x14ac:dyDescent="0.3">
      <c r="A450" t="s">
        <v>5</v>
      </c>
      <c r="B450" s="1">
        <v>45375</v>
      </c>
      <c r="C450" s="38">
        <f t="shared" si="18"/>
        <v>13</v>
      </c>
      <c r="D450" s="38">
        <f t="shared" si="19"/>
        <v>2024</v>
      </c>
      <c r="E450" s="38" t="str">
        <f t="shared" si="20"/>
        <v>2024-13</v>
      </c>
      <c r="F450">
        <v>10.98</v>
      </c>
      <c r="G450">
        <v>31480</v>
      </c>
      <c r="H450">
        <v>186</v>
      </c>
    </row>
    <row r="451" spans="1:8" x14ac:dyDescent="0.3">
      <c r="A451" t="s">
        <v>5</v>
      </c>
      <c r="B451" s="1">
        <v>45376</v>
      </c>
      <c r="C451" s="38">
        <f t="shared" ref="C451:C514" si="21">WEEKNUM(B451)</f>
        <v>13</v>
      </c>
      <c r="D451" s="38">
        <f t="shared" ref="D451:D514" si="22">YEAR(B451)</f>
        <v>2024</v>
      </c>
      <c r="E451" s="38" t="str">
        <f t="shared" ref="E451:E514" si="23">D451&amp;"-"&amp;C451</f>
        <v>2024-13</v>
      </c>
      <c r="F451">
        <v>21.67</v>
      </c>
      <c r="G451">
        <v>60457</v>
      </c>
      <c r="H451">
        <v>318</v>
      </c>
    </row>
    <row r="452" spans="1:8" x14ac:dyDescent="0.3">
      <c r="A452" t="s">
        <v>5</v>
      </c>
      <c r="B452" s="1">
        <v>45377</v>
      </c>
      <c r="C452" s="38">
        <f t="shared" si="21"/>
        <v>13</v>
      </c>
      <c r="D452" s="38">
        <f t="shared" si="22"/>
        <v>2024</v>
      </c>
      <c r="E452" s="38" t="str">
        <f t="shared" si="23"/>
        <v>2024-13</v>
      </c>
      <c r="F452">
        <v>19.28</v>
      </c>
      <c r="G452">
        <v>45963</v>
      </c>
      <c r="H452">
        <v>283</v>
      </c>
    </row>
    <row r="453" spans="1:8" x14ac:dyDescent="0.3">
      <c r="A453" t="s">
        <v>5</v>
      </c>
      <c r="B453" s="1">
        <v>45378</v>
      </c>
      <c r="C453" s="38">
        <f t="shared" si="21"/>
        <v>13</v>
      </c>
      <c r="D453" s="38">
        <f t="shared" si="22"/>
        <v>2024</v>
      </c>
      <c r="E453" s="38" t="str">
        <f t="shared" si="23"/>
        <v>2024-13</v>
      </c>
      <c r="F453">
        <v>17.690000000000001</v>
      </c>
      <c r="G453">
        <v>42289</v>
      </c>
      <c r="H453">
        <v>204</v>
      </c>
    </row>
    <row r="454" spans="1:8" x14ac:dyDescent="0.3">
      <c r="A454" t="s">
        <v>5</v>
      </c>
      <c r="B454" s="1">
        <v>45379</v>
      </c>
      <c r="C454" s="38">
        <f t="shared" si="21"/>
        <v>13</v>
      </c>
      <c r="D454" s="38">
        <f t="shared" si="22"/>
        <v>2024</v>
      </c>
      <c r="E454" s="38" t="str">
        <f t="shared" si="23"/>
        <v>2024-13</v>
      </c>
      <c r="F454">
        <v>13.02</v>
      </c>
      <c r="G454">
        <v>32645</v>
      </c>
      <c r="H454">
        <v>195</v>
      </c>
    </row>
    <row r="455" spans="1:8" x14ac:dyDescent="0.3">
      <c r="A455" t="s">
        <v>5</v>
      </c>
      <c r="B455" s="1">
        <v>45380</v>
      </c>
      <c r="C455" s="38">
        <f t="shared" si="21"/>
        <v>13</v>
      </c>
      <c r="D455" s="38">
        <f t="shared" si="22"/>
        <v>2024</v>
      </c>
      <c r="E455" s="38" t="str">
        <f t="shared" si="23"/>
        <v>2024-13</v>
      </c>
      <c r="F455">
        <v>6.41</v>
      </c>
      <c r="G455">
        <v>19044</v>
      </c>
      <c r="H455">
        <v>136</v>
      </c>
    </row>
    <row r="456" spans="1:8" x14ac:dyDescent="0.3">
      <c r="A456" t="s">
        <v>5</v>
      </c>
      <c r="B456" s="1">
        <v>45381</v>
      </c>
      <c r="C456" s="38">
        <f t="shared" si="21"/>
        <v>13</v>
      </c>
      <c r="D456" s="38">
        <f t="shared" si="22"/>
        <v>2024</v>
      </c>
      <c r="E456" s="38" t="str">
        <f t="shared" si="23"/>
        <v>2024-13</v>
      </c>
      <c r="F456">
        <v>11.59</v>
      </c>
      <c r="G456">
        <v>26655</v>
      </c>
      <c r="H456">
        <v>167</v>
      </c>
    </row>
    <row r="457" spans="1:8" x14ac:dyDescent="0.3">
      <c r="A457" t="s">
        <v>5</v>
      </c>
      <c r="B457" s="1">
        <v>45382</v>
      </c>
      <c r="C457" s="38">
        <f t="shared" si="21"/>
        <v>14</v>
      </c>
      <c r="D457" s="38">
        <f t="shared" si="22"/>
        <v>2024</v>
      </c>
      <c r="E457" s="38" t="str">
        <f t="shared" si="23"/>
        <v>2024-14</v>
      </c>
      <c r="F457">
        <v>15.39</v>
      </c>
      <c r="G457">
        <v>32103</v>
      </c>
      <c r="H457">
        <v>186</v>
      </c>
    </row>
    <row r="458" spans="1:8" x14ac:dyDescent="0.3">
      <c r="A458" t="s">
        <v>5</v>
      </c>
      <c r="B458" s="1">
        <v>45383</v>
      </c>
      <c r="C458" s="38">
        <f t="shared" si="21"/>
        <v>14</v>
      </c>
      <c r="D458" s="38">
        <f t="shared" si="22"/>
        <v>2024</v>
      </c>
      <c r="E458" s="38" t="str">
        <f t="shared" si="23"/>
        <v>2024-14</v>
      </c>
      <c r="F458">
        <v>21.82</v>
      </c>
      <c r="G458">
        <v>63090</v>
      </c>
      <c r="H458">
        <v>328</v>
      </c>
    </row>
    <row r="459" spans="1:8" x14ac:dyDescent="0.3">
      <c r="A459" t="s">
        <v>5</v>
      </c>
      <c r="B459" s="1">
        <v>45384</v>
      </c>
      <c r="C459" s="38">
        <f t="shared" si="21"/>
        <v>14</v>
      </c>
      <c r="D459" s="38">
        <f t="shared" si="22"/>
        <v>2024</v>
      </c>
      <c r="E459" s="38" t="str">
        <f t="shared" si="23"/>
        <v>2024-14</v>
      </c>
      <c r="F459">
        <v>19.399999999999999</v>
      </c>
      <c r="G459">
        <v>44125</v>
      </c>
      <c r="H459">
        <v>225</v>
      </c>
    </row>
    <row r="460" spans="1:8" x14ac:dyDescent="0.3">
      <c r="A460" t="s">
        <v>5</v>
      </c>
      <c r="B460" s="1">
        <v>45385</v>
      </c>
      <c r="C460" s="38">
        <f t="shared" si="21"/>
        <v>14</v>
      </c>
      <c r="D460" s="38">
        <f t="shared" si="22"/>
        <v>2024</v>
      </c>
      <c r="E460" s="38" t="str">
        <f t="shared" si="23"/>
        <v>2024-14</v>
      </c>
      <c r="F460">
        <v>15.76</v>
      </c>
      <c r="G460">
        <v>42496</v>
      </c>
      <c r="H460">
        <v>245</v>
      </c>
    </row>
    <row r="461" spans="1:8" x14ac:dyDescent="0.3">
      <c r="A461" t="s">
        <v>5</v>
      </c>
      <c r="B461" s="1">
        <v>45386</v>
      </c>
      <c r="C461" s="38">
        <f t="shared" si="21"/>
        <v>14</v>
      </c>
      <c r="D461" s="38">
        <f t="shared" si="22"/>
        <v>2024</v>
      </c>
      <c r="E461" s="38" t="str">
        <f t="shared" si="23"/>
        <v>2024-14</v>
      </c>
      <c r="F461">
        <v>20.73</v>
      </c>
      <c r="G461">
        <v>53274</v>
      </c>
      <c r="H461">
        <v>289</v>
      </c>
    </row>
    <row r="462" spans="1:8" x14ac:dyDescent="0.3">
      <c r="A462" t="s">
        <v>5</v>
      </c>
      <c r="B462" s="1">
        <v>45387</v>
      </c>
      <c r="C462" s="38">
        <f t="shared" si="21"/>
        <v>14</v>
      </c>
      <c r="D462" s="38">
        <f t="shared" si="22"/>
        <v>2024</v>
      </c>
      <c r="E462" s="38" t="str">
        <f t="shared" si="23"/>
        <v>2024-14</v>
      </c>
      <c r="F462">
        <v>16.309999999999999</v>
      </c>
      <c r="G462">
        <v>43893</v>
      </c>
      <c r="H462">
        <v>251</v>
      </c>
    </row>
    <row r="463" spans="1:8" x14ac:dyDescent="0.3">
      <c r="A463" t="s">
        <v>5</v>
      </c>
      <c r="B463" s="1">
        <v>45388</v>
      </c>
      <c r="C463" s="38">
        <f t="shared" si="21"/>
        <v>14</v>
      </c>
      <c r="D463" s="38">
        <f t="shared" si="22"/>
        <v>2024</v>
      </c>
      <c r="E463" s="38" t="str">
        <f t="shared" si="23"/>
        <v>2024-14</v>
      </c>
      <c r="F463">
        <v>7.99</v>
      </c>
      <c r="G463">
        <v>31928</v>
      </c>
      <c r="H463">
        <v>175</v>
      </c>
    </row>
    <row r="464" spans="1:8" x14ac:dyDescent="0.3">
      <c r="A464" t="s">
        <v>5</v>
      </c>
      <c r="B464" s="1">
        <v>45389</v>
      </c>
      <c r="C464" s="38">
        <f t="shared" si="21"/>
        <v>15</v>
      </c>
      <c r="D464" s="38">
        <f t="shared" si="22"/>
        <v>2024</v>
      </c>
      <c r="E464" s="38" t="str">
        <f t="shared" si="23"/>
        <v>2024-15</v>
      </c>
      <c r="F464">
        <v>8.2899999999999991</v>
      </c>
      <c r="G464">
        <v>31591</v>
      </c>
      <c r="H464">
        <v>181</v>
      </c>
    </row>
    <row r="465" spans="1:8" x14ac:dyDescent="0.3">
      <c r="A465" t="s">
        <v>5</v>
      </c>
      <c r="B465" s="1">
        <v>45390</v>
      </c>
      <c r="C465" s="38">
        <f t="shared" si="21"/>
        <v>15</v>
      </c>
      <c r="D465" s="38">
        <f t="shared" si="22"/>
        <v>2024</v>
      </c>
      <c r="E465" s="38" t="str">
        <f t="shared" si="23"/>
        <v>2024-15</v>
      </c>
      <c r="F465">
        <v>19.88</v>
      </c>
      <c r="G465">
        <v>62875</v>
      </c>
      <c r="H465">
        <v>338</v>
      </c>
    </row>
    <row r="466" spans="1:8" x14ac:dyDescent="0.3">
      <c r="A466" t="s">
        <v>5</v>
      </c>
      <c r="B466" s="1">
        <v>45391</v>
      </c>
      <c r="C466" s="38">
        <f t="shared" si="21"/>
        <v>15</v>
      </c>
      <c r="D466" s="38">
        <f t="shared" si="22"/>
        <v>2024</v>
      </c>
      <c r="E466" s="38" t="str">
        <f t="shared" si="23"/>
        <v>2024-15</v>
      </c>
      <c r="F466">
        <v>13.86</v>
      </c>
      <c r="G466">
        <v>44839</v>
      </c>
      <c r="H466">
        <v>328</v>
      </c>
    </row>
    <row r="467" spans="1:8" x14ac:dyDescent="0.3">
      <c r="A467" t="s">
        <v>5</v>
      </c>
      <c r="B467" s="1">
        <v>45392</v>
      </c>
      <c r="C467" s="38">
        <f t="shared" si="21"/>
        <v>15</v>
      </c>
      <c r="D467" s="38">
        <f t="shared" si="22"/>
        <v>2024</v>
      </c>
      <c r="E467" s="38" t="str">
        <f t="shared" si="23"/>
        <v>2024-15</v>
      </c>
      <c r="F467">
        <v>15.55</v>
      </c>
      <c r="G467">
        <v>44263</v>
      </c>
      <c r="H467">
        <v>235</v>
      </c>
    </row>
    <row r="468" spans="1:8" x14ac:dyDescent="0.3">
      <c r="A468" t="s">
        <v>5</v>
      </c>
      <c r="B468" s="1">
        <v>45393</v>
      </c>
      <c r="C468" s="38">
        <f t="shared" si="21"/>
        <v>15</v>
      </c>
      <c r="D468" s="38">
        <f t="shared" si="22"/>
        <v>2024</v>
      </c>
      <c r="E468" s="38" t="str">
        <f t="shared" si="23"/>
        <v>2024-15</v>
      </c>
      <c r="F468">
        <v>16.34</v>
      </c>
      <c r="G468">
        <v>45388</v>
      </c>
      <c r="H468">
        <v>252</v>
      </c>
    </row>
    <row r="469" spans="1:8" x14ac:dyDescent="0.3">
      <c r="A469" t="s">
        <v>5</v>
      </c>
      <c r="B469" s="1">
        <v>45394</v>
      </c>
      <c r="C469" s="38">
        <f t="shared" si="21"/>
        <v>15</v>
      </c>
      <c r="D469" s="38">
        <f t="shared" si="22"/>
        <v>2024</v>
      </c>
      <c r="E469" s="38" t="str">
        <f t="shared" si="23"/>
        <v>2024-15</v>
      </c>
      <c r="F469">
        <v>17.670000000000002</v>
      </c>
      <c r="G469">
        <v>44404</v>
      </c>
      <c r="H469">
        <v>271</v>
      </c>
    </row>
    <row r="470" spans="1:8" x14ac:dyDescent="0.3">
      <c r="A470" t="s">
        <v>5</v>
      </c>
      <c r="B470" s="1">
        <v>45395</v>
      </c>
      <c r="C470" s="38">
        <f t="shared" si="21"/>
        <v>15</v>
      </c>
      <c r="D470" s="38">
        <f t="shared" si="22"/>
        <v>2024</v>
      </c>
      <c r="E470" s="38" t="str">
        <f t="shared" si="23"/>
        <v>2024-15</v>
      </c>
      <c r="F470">
        <v>13.04</v>
      </c>
      <c r="G470">
        <v>33964</v>
      </c>
      <c r="H470">
        <v>200</v>
      </c>
    </row>
    <row r="471" spans="1:8" x14ac:dyDescent="0.3">
      <c r="A471" t="s">
        <v>5</v>
      </c>
      <c r="B471" s="1">
        <v>45396</v>
      </c>
      <c r="C471" s="38">
        <f t="shared" si="21"/>
        <v>16</v>
      </c>
      <c r="D471" s="38">
        <f t="shared" si="22"/>
        <v>2024</v>
      </c>
      <c r="E471" s="38" t="str">
        <f t="shared" si="23"/>
        <v>2024-16</v>
      </c>
      <c r="F471">
        <v>12.3</v>
      </c>
      <c r="G471">
        <v>31914</v>
      </c>
      <c r="H471">
        <v>181</v>
      </c>
    </row>
    <row r="472" spans="1:8" x14ac:dyDescent="0.3">
      <c r="A472" t="s">
        <v>5</v>
      </c>
      <c r="B472" s="1">
        <v>45397</v>
      </c>
      <c r="C472" s="38">
        <f t="shared" si="21"/>
        <v>16</v>
      </c>
      <c r="D472" s="38">
        <f t="shared" si="22"/>
        <v>2024</v>
      </c>
      <c r="E472" s="38" t="str">
        <f t="shared" si="23"/>
        <v>2024-16</v>
      </c>
      <c r="F472">
        <v>22.72</v>
      </c>
      <c r="G472">
        <v>61429</v>
      </c>
      <c r="H472">
        <v>324</v>
      </c>
    </row>
    <row r="473" spans="1:8" x14ac:dyDescent="0.3">
      <c r="A473" t="s">
        <v>5</v>
      </c>
      <c r="B473" s="1">
        <v>45398</v>
      </c>
      <c r="C473" s="38">
        <f t="shared" si="21"/>
        <v>16</v>
      </c>
      <c r="D473" s="38">
        <f t="shared" si="22"/>
        <v>2024</v>
      </c>
      <c r="E473" s="38" t="str">
        <f t="shared" si="23"/>
        <v>2024-16</v>
      </c>
      <c r="F473">
        <v>17.04</v>
      </c>
      <c r="G473">
        <v>44401</v>
      </c>
      <c r="H473">
        <v>239</v>
      </c>
    </row>
    <row r="474" spans="1:8" x14ac:dyDescent="0.3">
      <c r="A474" t="s">
        <v>5</v>
      </c>
      <c r="B474" s="1">
        <v>45399</v>
      </c>
      <c r="C474" s="38">
        <f t="shared" si="21"/>
        <v>16</v>
      </c>
      <c r="D474" s="38">
        <f t="shared" si="22"/>
        <v>2024</v>
      </c>
      <c r="E474" s="38" t="str">
        <f t="shared" si="23"/>
        <v>2024-16</v>
      </c>
      <c r="F474">
        <v>13.31</v>
      </c>
      <c r="G474">
        <v>38561</v>
      </c>
      <c r="H474">
        <v>177</v>
      </c>
    </row>
    <row r="475" spans="1:8" x14ac:dyDescent="0.3">
      <c r="A475" t="s">
        <v>5</v>
      </c>
      <c r="B475" s="1">
        <v>45400</v>
      </c>
      <c r="C475" s="38">
        <f t="shared" si="21"/>
        <v>16</v>
      </c>
      <c r="D475" s="38">
        <f t="shared" si="22"/>
        <v>2024</v>
      </c>
      <c r="E475" s="38" t="str">
        <f t="shared" si="23"/>
        <v>2024-16</v>
      </c>
      <c r="F475">
        <v>17.22</v>
      </c>
      <c r="G475">
        <v>40963</v>
      </c>
      <c r="H475">
        <v>237</v>
      </c>
    </row>
    <row r="476" spans="1:8" x14ac:dyDescent="0.3">
      <c r="A476" t="s">
        <v>5</v>
      </c>
      <c r="B476" s="1">
        <v>45401</v>
      </c>
      <c r="C476" s="38">
        <f t="shared" si="21"/>
        <v>16</v>
      </c>
      <c r="D476" s="38">
        <f t="shared" si="22"/>
        <v>2024</v>
      </c>
      <c r="E476" s="38" t="str">
        <f t="shared" si="23"/>
        <v>2024-16</v>
      </c>
      <c r="F476">
        <v>23.44</v>
      </c>
      <c r="G476">
        <v>50133</v>
      </c>
      <c r="H476">
        <v>240</v>
      </c>
    </row>
    <row r="477" spans="1:8" x14ac:dyDescent="0.3">
      <c r="A477" t="s">
        <v>5</v>
      </c>
      <c r="B477" s="1">
        <v>45402</v>
      </c>
      <c r="C477" s="38">
        <f t="shared" si="21"/>
        <v>16</v>
      </c>
      <c r="D477" s="38">
        <f t="shared" si="22"/>
        <v>2024</v>
      </c>
      <c r="E477" s="38" t="str">
        <f t="shared" si="23"/>
        <v>2024-16</v>
      </c>
      <c r="F477">
        <v>17.22</v>
      </c>
      <c r="G477">
        <v>33560</v>
      </c>
      <c r="H477">
        <v>204</v>
      </c>
    </row>
    <row r="478" spans="1:8" x14ac:dyDescent="0.3">
      <c r="A478" t="s">
        <v>5</v>
      </c>
      <c r="B478" s="1">
        <v>45403</v>
      </c>
      <c r="C478" s="38">
        <f t="shared" si="21"/>
        <v>17</v>
      </c>
      <c r="D478" s="38">
        <f t="shared" si="22"/>
        <v>2024</v>
      </c>
      <c r="E478" s="38" t="str">
        <f t="shared" si="23"/>
        <v>2024-17</v>
      </c>
      <c r="F478">
        <v>11.64</v>
      </c>
      <c r="G478">
        <v>29238</v>
      </c>
      <c r="H478">
        <v>169</v>
      </c>
    </row>
    <row r="479" spans="1:8" x14ac:dyDescent="0.3">
      <c r="A479" t="s">
        <v>5</v>
      </c>
      <c r="B479" s="1">
        <v>45404</v>
      </c>
      <c r="C479" s="38">
        <f t="shared" si="21"/>
        <v>17</v>
      </c>
      <c r="D479" s="38">
        <f t="shared" si="22"/>
        <v>2024</v>
      </c>
      <c r="E479" s="38" t="str">
        <f t="shared" si="23"/>
        <v>2024-17</v>
      </c>
      <c r="F479">
        <v>25.81</v>
      </c>
      <c r="G479">
        <v>57161</v>
      </c>
      <c r="H479">
        <v>291</v>
      </c>
    </row>
    <row r="480" spans="1:8" x14ac:dyDescent="0.3">
      <c r="A480" t="s">
        <v>5</v>
      </c>
      <c r="B480" s="1">
        <v>45405</v>
      </c>
      <c r="C480" s="38">
        <f t="shared" si="21"/>
        <v>17</v>
      </c>
      <c r="D480" s="38">
        <f t="shared" si="22"/>
        <v>2024</v>
      </c>
      <c r="E480" s="38" t="str">
        <f t="shared" si="23"/>
        <v>2024-17</v>
      </c>
      <c r="F480">
        <v>21.25</v>
      </c>
      <c r="G480">
        <v>41751</v>
      </c>
      <c r="H480">
        <v>211</v>
      </c>
    </row>
    <row r="481" spans="1:8" x14ac:dyDescent="0.3">
      <c r="A481" t="s">
        <v>5</v>
      </c>
      <c r="B481" s="1">
        <v>45406</v>
      </c>
      <c r="C481" s="38">
        <f t="shared" si="21"/>
        <v>17</v>
      </c>
      <c r="D481" s="38">
        <f t="shared" si="22"/>
        <v>2024</v>
      </c>
      <c r="E481" s="38" t="str">
        <f t="shared" si="23"/>
        <v>2024-17</v>
      </c>
      <c r="F481">
        <v>22.76</v>
      </c>
      <c r="G481">
        <v>42801</v>
      </c>
      <c r="H481">
        <v>188</v>
      </c>
    </row>
    <row r="482" spans="1:8" x14ac:dyDescent="0.3">
      <c r="A482" t="s">
        <v>5</v>
      </c>
      <c r="B482" s="1">
        <v>45407</v>
      </c>
      <c r="C482" s="38">
        <f t="shared" si="21"/>
        <v>17</v>
      </c>
      <c r="D482" s="38">
        <f t="shared" si="22"/>
        <v>2024</v>
      </c>
      <c r="E482" s="38" t="str">
        <f t="shared" si="23"/>
        <v>2024-17</v>
      </c>
      <c r="F482">
        <v>21.76</v>
      </c>
      <c r="G482">
        <v>41392</v>
      </c>
      <c r="H482">
        <v>196</v>
      </c>
    </row>
    <row r="483" spans="1:8" x14ac:dyDescent="0.3">
      <c r="A483" t="s">
        <v>5</v>
      </c>
      <c r="B483" s="1">
        <v>45408</v>
      </c>
      <c r="C483" s="38">
        <f t="shared" si="21"/>
        <v>17</v>
      </c>
      <c r="D483" s="38">
        <f t="shared" si="22"/>
        <v>2024</v>
      </c>
      <c r="E483" s="38" t="str">
        <f t="shared" si="23"/>
        <v>2024-17</v>
      </c>
      <c r="F483">
        <v>23.21</v>
      </c>
      <c r="G483">
        <v>42067</v>
      </c>
      <c r="H483">
        <v>222</v>
      </c>
    </row>
    <row r="484" spans="1:8" x14ac:dyDescent="0.3">
      <c r="A484" t="s">
        <v>5</v>
      </c>
      <c r="B484" s="1">
        <v>45409</v>
      </c>
      <c r="C484" s="38">
        <f t="shared" si="21"/>
        <v>17</v>
      </c>
      <c r="D484" s="38">
        <f t="shared" si="22"/>
        <v>2024</v>
      </c>
      <c r="E484" s="38" t="str">
        <f t="shared" si="23"/>
        <v>2024-17</v>
      </c>
      <c r="F484">
        <v>15.58</v>
      </c>
      <c r="G484">
        <v>33267</v>
      </c>
      <c r="H484">
        <v>180</v>
      </c>
    </row>
    <row r="485" spans="1:8" x14ac:dyDescent="0.3">
      <c r="A485" t="s">
        <v>5</v>
      </c>
      <c r="B485" s="1">
        <v>45410</v>
      </c>
      <c r="C485" s="38">
        <f t="shared" si="21"/>
        <v>18</v>
      </c>
      <c r="D485" s="38">
        <f t="shared" si="22"/>
        <v>2024</v>
      </c>
      <c r="E485" s="38" t="str">
        <f t="shared" si="23"/>
        <v>2024-18</v>
      </c>
      <c r="F485">
        <v>12.96</v>
      </c>
      <c r="G485">
        <v>30309</v>
      </c>
      <c r="H485">
        <v>201</v>
      </c>
    </row>
    <row r="486" spans="1:8" x14ac:dyDescent="0.3">
      <c r="A486" t="s">
        <v>5</v>
      </c>
      <c r="B486" s="1">
        <v>45411</v>
      </c>
      <c r="C486" s="38">
        <f t="shared" si="21"/>
        <v>18</v>
      </c>
      <c r="D486" s="38">
        <f t="shared" si="22"/>
        <v>2024</v>
      </c>
      <c r="E486" s="38" t="str">
        <f t="shared" si="23"/>
        <v>2024-18</v>
      </c>
      <c r="F486">
        <v>30.72</v>
      </c>
      <c r="G486">
        <v>68010</v>
      </c>
      <c r="H486">
        <v>364</v>
      </c>
    </row>
    <row r="487" spans="1:8" x14ac:dyDescent="0.3">
      <c r="A487" t="s">
        <v>5</v>
      </c>
      <c r="B487" s="1">
        <v>45412</v>
      </c>
      <c r="C487" s="38">
        <f t="shared" si="21"/>
        <v>18</v>
      </c>
      <c r="D487" s="38">
        <f t="shared" si="22"/>
        <v>2024</v>
      </c>
      <c r="E487" s="38" t="str">
        <f t="shared" si="23"/>
        <v>2024-18</v>
      </c>
      <c r="F487">
        <v>18.5</v>
      </c>
      <c r="G487">
        <v>40460</v>
      </c>
      <c r="H487">
        <v>236</v>
      </c>
    </row>
    <row r="488" spans="1:8" x14ac:dyDescent="0.3">
      <c r="A488" t="s">
        <v>5</v>
      </c>
      <c r="B488" s="1">
        <v>45413</v>
      </c>
      <c r="C488" s="38">
        <f t="shared" si="21"/>
        <v>18</v>
      </c>
      <c r="D488" s="38">
        <f t="shared" si="22"/>
        <v>2024</v>
      </c>
      <c r="E488" s="38" t="str">
        <f t="shared" si="23"/>
        <v>2024-18</v>
      </c>
      <c r="F488">
        <v>8.48</v>
      </c>
      <c r="G488">
        <v>28663</v>
      </c>
      <c r="H488">
        <v>157</v>
      </c>
    </row>
    <row r="489" spans="1:8" x14ac:dyDescent="0.3">
      <c r="A489" t="s">
        <v>5</v>
      </c>
      <c r="B489" s="1">
        <v>45414</v>
      </c>
      <c r="C489" s="38">
        <f t="shared" si="21"/>
        <v>18</v>
      </c>
      <c r="D489" s="38">
        <f t="shared" si="22"/>
        <v>2024</v>
      </c>
      <c r="E489" s="38" t="str">
        <f t="shared" si="23"/>
        <v>2024-18</v>
      </c>
      <c r="F489">
        <v>13.92</v>
      </c>
      <c r="G489">
        <v>45866</v>
      </c>
      <c r="H489">
        <v>252</v>
      </c>
    </row>
    <row r="490" spans="1:8" x14ac:dyDescent="0.3">
      <c r="A490" t="s">
        <v>5</v>
      </c>
      <c r="B490" s="1">
        <v>45415</v>
      </c>
      <c r="C490" s="38">
        <f t="shared" si="21"/>
        <v>18</v>
      </c>
      <c r="D490" s="38">
        <f t="shared" si="22"/>
        <v>2024</v>
      </c>
      <c r="E490" s="38" t="str">
        <f t="shared" si="23"/>
        <v>2024-18</v>
      </c>
      <c r="F490">
        <v>11.58</v>
      </c>
      <c r="G490">
        <v>39666</v>
      </c>
      <c r="H490">
        <v>241</v>
      </c>
    </row>
    <row r="491" spans="1:8" x14ac:dyDescent="0.3">
      <c r="A491" t="s">
        <v>5</v>
      </c>
      <c r="B491" s="1">
        <v>45416</v>
      </c>
      <c r="C491" s="38">
        <f t="shared" si="21"/>
        <v>18</v>
      </c>
      <c r="D491" s="38">
        <f t="shared" si="22"/>
        <v>2024</v>
      </c>
      <c r="E491" s="38" t="str">
        <f t="shared" si="23"/>
        <v>2024-18</v>
      </c>
      <c r="F491">
        <v>8.5399999999999991</v>
      </c>
      <c r="G491">
        <v>31351</v>
      </c>
      <c r="H491">
        <v>211</v>
      </c>
    </row>
    <row r="492" spans="1:8" x14ac:dyDescent="0.3">
      <c r="A492" t="s">
        <v>5</v>
      </c>
      <c r="B492" s="1">
        <v>45417</v>
      </c>
      <c r="C492" s="38">
        <f t="shared" si="21"/>
        <v>19</v>
      </c>
      <c r="D492" s="38">
        <f t="shared" si="22"/>
        <v>2024</v>
      </c>
      <c r="E492" s="38" t="str">
        <f t="shared" si="23"/>
        <v>2024-19</v>
      </c>
      <c r="F492">
        <v>7</v>
      </c>
      <c r="G492">
        <v>23146</v>
      </c>
      <c r="H492">
        <v>138</v>
      </c>
    </row>
    <row r="493" spans="1:8" x14ac:dyDescent="0.3">
      <c r="A493" t="s">
        <v>5</v>
      </c>
      <c r="B493" s="1">
        <v>45418</v>
      </c>
      <c r="C493" s="38">
        <f t="shared" si="21"/>
        <v>19</v>
      </c>
      <c r="D493" s="38">
        <f t="shared" si="22"/>
        <v>2024</v>
      </c>
      <c r="E493" s="38" t="str">
        <f t="shared" si="23"/>
        <v>2024-19</v>
      </c>
      <c r="F493">
        <v>18.2</v>
      </c>
      <c r="G493">
        <v>50182</v>
      </c>
      <c r="H493">
        <v>284</v>
      </c>
    </row>
    <row r="494" spans="1:8" x14ac:dyDescent="0.3">
      <c r="A494" t="s">
        <v>5</v>
      </c>
      <c r="B494" s="1">
        <v>45419</v>
      </c>
      <c r="C494" s="38">
        <f t="shared" si="21"/>
        <v>19</v>
      </c>
      <c r="D494" s="38">
        <f t="shared" si="22"/>
        <v>2024</v>
      </c>
      <c r="E494" s="38" t="str">
        <f t="shared" si="23"/>
        <v>2024-19</v>
      </c>
      <c r="F494">
        <v>17.86</v>
      </c>
      <c r="G494">
        <v>44960</v>
      </c>
      <c r="H494">
        <v>243</v>
      </c>
    </row>
    <row r="495" spans="1:8" x14ac:dyDescent="0.3">
      <c r="A495" t="s">
        <v>5</v>
      </c>
      <c r="B495" s="1">
        <v>45420</v>
      </c>
      <c r="C495" s="38">
        <f t="shared" si="21"/>
        <v>19</v>
      </c>
      <c r="D495" s="38">
        <f t="shared" si="22"/>
        <v>2024</v>
      </c>
      <c r="E495" s="38" t="str">
        <f t="shared" si="23"/>
        <v>2024-19</v>
      </c>
      <c r="F495">
        <v>16.32</v>
      </c>
      <c r="G495">
        <v>41950</v>
      </c>
      <c r="H495">
        <v>246</v>
      </c>
    </row>
    <row r="496" spans="1:8" x14ac:dyDescent="0.3">
      <c r="A496" t="s">
        <v>5</v>
      </c>
      <c r="B496" s="1">
        <v>45421</v>
      </c>
      <c r="C496" s="38">
        <f t="shared" si="21"/>
        <v>19</v>
      </c>
      <c r="D496" s="38">
        <f t="shared" si="22"/>
        <v>2024</v>
      </c>
      <c r="E496" s="38" t="str">
        <f t="shared" si="23"/>
        <v>2024-19</v>
      </c>
      <c r="F496">
        <v>10.78</v>
      </c>
      <c r="G496">
        <v>41267</v>
      </c>
      <c r="H496">
        <v>245</v>
      </c>
    </row>
    <row r="497" spans="1:8" x14ac:dyDescent="0.3">
      <c r="A497" t="s">
        <v>5</v>
      </c>
      <c r="B497" s="1">
        <v>45422</v>
      </c>
      <c r="C497" s="38">
        <f t="shared" si="21"/>
        <v>19</v>
      </c>
      <c r="D497" s="38">
        <f t="shared" si="22"/>
        <v>2024</v>
      </c>
      <c r="E497" s="38" t="str">
        <f t="shared" si="23"/>
        <v>2024-19</v>
      </c>
      <c r="F497">
        <v>12.74</v>
      </c>
      <c r="G497">
        <v>50326</v>
      </c>
      <c r="H497">
        <v>302</v>
      </c>
    </row>
    <row r="498" spans="1:8" x14ac:dyDescent="0.3">
      <c r="A498" t="s">
        <v>5</v>
      </c>
      <c r="B498" s="1">
        <v>45423</v>
      </c>
      <c r="C498" s="38">
        <f t="shared" si="21"/>
        <v>19</v>
      </c>
      <c r="D498" s="38">
        <f t="shared" si="22"/>
        <v>2024</v>
      </c>
      <c r="E498" s="38" t="str">
        <f t="shared" si="23"/>
        <v>2024-19</v>
      </c>
      <c r="F498">
        <v>10.27</v>
      </c>
      <c r="G498">
        <v>34008</v>
      </c>
      <c r="H498">
        <v>177</v>
      </c>
    </row>
    <row r="499" spans="1:8" x14ac:dyDescent="0.3">
      <c r="A499" t="s">
        <v>5</v>
      </c>
      <c r="B499" s="1">
        <v>45424</v>
      </c>
      <c r="C499" s="38">
        <f t="shared" si="21"/>
        <v>20</v>
      </c>
      <c r="D499" s="38">
        <f t="shared" si="22"/>
        <v>2024</v>
      </c>
      <c r="E499" s="38" t="str">
        <f t="shared" si="23"/>
        <v>2024-20</v>
      </c>
      <c r="F499">
        <v>10.15</v>
      </c>
      <c r="G499">
        <v>30696</v>
      </c>
      <c r="H499">
        <v>156</v>
      </c>
    </row>
    <row r="500" spans="1:8" x14ac:dyDescent="0.3">
      <c r="A500" t="s">
        <v>5</v>
      </c>
      <c r="B500" s="1">
        <v>45425</v>
      </c>
      <c r="C500" s="38">
        <f t="shared" si="21"/>
        <v>20</v>
      </c>
      <c r="D500" s="38">
        <f t="shared" si="22"/>
        <v>2024</v>
      </c>
      <c r="E500" s="38" t="str">
        <f t="shared" si="23"/>
        <v>2024-20</v>
      </c>
      <c r="F500">
        <v>17.53</v>
      </c>
      <c r="G500">
        <v>52884</v>
      </c>
      <c r="H500">
        <v>206</v>
      </c>
    </row>
    <row r="501" spans="1:8" x14ac:dyDescent="0.3">
      <c r="A501" t="s">
        <v>5</v>
      </c>
      <c r="B501" s="1">
        <v>45426</v>
      </c>
      <c r="C501" s="38">
        <f t="shared" si="21"/>
        <v>20</v>
      </c>
      <c r="D501" s="38">
        <f t="shared" si="22"/>
        <v>2024</v>
      </c>
      <c r="E501" s="38" t="str">
        <f t="shared" si="23"/>
        <v>2024-20</v>
      </c>
      <c r="F501">
        <v>17.09</v>
      </c>
      <c r="G501">
        <v>43638</v>
      </c>
      <c r="H501">
        <v>212</v>
      </c>
    </row>
    <row r="502" spans="1:8" x14ac:dyDescent="0.3">
      <c r="A502" t="s">
        <v>5</v>
      </c>
      <c r="B502" s="1">
        <v>45427</v>
      </c>
      <c r="C502" s="38">
        <f t="shared" si="21"/>
        <v>20</v>
      </c>
      <c r="D502" s="38">
        <f t="shared" si="22"/>
        <v>2024</v>
      </c>
      <c r="E502" s="38" t="str">
        <f t="shared" si="23"/>
        <v>2024-20</v>
      </c>
      <c r="F502">
        <v>17.27</v>
      </c>
      <c r="G502">
        <v>43593</v>
      </c>
      <c r="H502">
        <v>190</v>
      </c>
    </row>
    <row r="503" spans="1:8" x14ac:dyDescent="0.3">
      <c r="A503" t="s">
        <v>5</v>
      </c>
      <c r="B503" s="1">
        <v>45428</v>
      </c>
      <c r="C503" s="38">
        <f t="shared" si="21"/>
        <v>20</v>
      </c>
      <c r="D503" s="38">
        <f t="shared" si="22"/>
        <v>2024</v>
      </c>
      <c r="E503" s="38" t="str">
        <f t="shared" si="23"/>
        <v>2024-20</v>
      </c>
      <c r="F503">
        <v>16.77</v>
      </c>
      <c r="G503">
        <v>42425</v>
      </c>
      <c r="H503">
        <v>211</v>
      </c>
    </row>
    <row r="504" spans="1:8" x14ac:dyDescent="0.3">
      <c r="A504" t="s">
        <v>5</v>
      </c>
      <c r="B504" s="1">
        <v>45429</v>
      </c>
      <c r="C504" s="38">
        <f t="shared" si="21"/>
        <v>20</v>
      </c>
      <c r="D504" s="38">
        <f t="shared" si="22"/>
        <v>2024</v>
      </c>
      <c r="E504" s="38" t="str">
        <f t="shared" si="23"/>
        <v>2024-20</v>
      </c>
      <c r="F504">
        <v>16.38</v>
      </c>
      <c r="G504">
        <v>40685</v>
      </c>
      <c r="H504">
        <v>204</v>
      </c>
    </row>
    <row r="505" spans="1:8" x14ac:dyDescent="0.3">
      <c r="A505" t="s">
        <v>5</v>
      </c>
      <c r="B505" s="1">
        <v>45430</v>
      </c>
      <c r="C505" s="38">
        <f t="shared" si="21"/>
        <v>20</v>
      </c>
      <c r="D505" s="38">
        <f t="shared" si="22"/>
        <v>2024</v>
      </c>
      <c r="E505" s="38" t="str">
        <f t="shared" si="23"/>
        <v>2024-20</v>
      </c>
      <c r="F505">
        <v>13.05</v>
      </c>
      <c r="G505">
        <v>32398</v>
      </c>
      <c r="H505">
        <v>165</v>
      </c>
    </row>
    <row r="506" spans="1:8" x14ac:dyDescent="0.3">
      <c r="A506" t="s">
        <v>5</v>
      </c>
      <c r="B506" s="1">
        <v>45431</v>
      </c>
      <c r="C506" s="38">
        <f t="shared" si="21"/>
        <v>21</v>
      </c>
      <c r="D506" s="38">
        <f t="shared" si="22"/>
        <v>2024</v>
      </c>
      <c r="E506" s="38" t="str">
        <f t="shared" si="23"/>
        <v>2024-21</v>
      </c>
      <c r="F506">
        <v>12.47</v>
      </c>
      <c r="G506">
        <v>29707</v>
      </c>
      <c r="H506">
        <v>159</v>
      </c>
    </row>
    <row r="507" spans="1:8" x14ac:dyDescent="0.3">
      <c r="A507" t="s">
        <v>5</v>
      </c>
      <c r="B507" s="1">
        <v>45432</v>
      </c>
      <c r="C507" s="38">
        <f t="shared" si="21"/>
        <v>21</v>
      </c>
      <c r="D507" s="38">
        <f t="shared" si="22"/>
        <v>2024</v>
      </c>
      <c r="E507" s="38" t="str">
        <f t="shared" si="23"/>
        <v>2024-21</v>
      </c>
      <c r="F507">
        <v>27.43</v>
      </c>
      <c r="G507">
        <v>58064</v>
      </c>
      <c r="H507">
        <v>229</v>
      </c>
    </row>
    <row r="508" spans="1:8" x14ac:dyDescent="0.3">
      <c r="A508" t="s">
        <v>5</v>
      </c>
      <c r="B508" s="1">
        <v>45433</v>
      </c>
      <c r="C508" s="38">
        <f t="shared" si="21"/>
        <v>21</v>
      </c>
      <c r="D508" s="38">
        <f t="shared" si="22"/>
        <v>2024</v>
      </c>
      <c r="E508" s="38" t="str">
        <f t="shared" si="23"/>
        <v>2024-21</v>
      </c>
      <c r="F508">
        <v>20.49</v>
      </c>
      <c r="G508">
        <v>49457</v>
      </c>
      <c r="H508">
        <v>174</v>
      </c>
    </row>
    <row r="509" spans="1:8" x14ac:dyDescent="0.3">
      <c r="A509" t="s">
        <v>5</v>
      </c>
      <c r="B509" s="1">
        <v>45434</v>
      </c>
      <c r="C509" s="38">
        <f t="shared" si="21"/>
        <v>21</v>
      </c>
      <c r="D509" s="38">
        <f t="shared" si="22"/>
        <v>2024</v>
      </c>
      <c r="E509" s="38" t="str">
        <f t="shared" si="23"/>
        <v>2024-21</v>
      </c>
      <c r="F509">
        <v>13.71</v>
      </c>
      <c r="G509">
        <v>39445</v>
      </c>
      <c r="H509">
        <v>137</v>
      </c>
    </row>
    <row r="510" spans="1:8" x14ac:dyDescent="0.3">
      <c r="A510" t="s">
        <v>5</v>
      </c>
      <c r="B510" s="1">
        <v>45435</v>
      </c>
      <c r="C510" s="38">
        <f t="shared" si="21"/>
        <v>21</v>
      </c>
      <c r="D510" s="38">
        <f t="shared" si="22"/>
        <v>2024</v>
      </c>
      <c r="E510" s="38" t="str">
        <f t="shared" si="23"/>
        <v>2024-21</v>
      </c>
      <c r="F510">
        <v>15.44</v>
      </c>
      <c r="G510">
        <v>42188</v>
      </c>
      <c r="H510">
        <v>156</v>
      </c>
    </row>
    <row r="511" spans="1:8" x14ac:dyDescent="0.3">
      <c r="A511" t="s">
        <v>5</v>
      </c>
      <c r="B511" s="1">
        <v>45436</v>
      </c>
      <c r="C511" s="38">
        <f t="shared" si="21"/>
        <v>21</v>
      </c>
      <c r="D511" s="38">
        <f t="shared" si="22"/>
        <v>2024</v>
      </c>
      <c r="E511" s="38" t="str">
        <f t="shared" si="23"/>
        <v>2024-21</v>
      </c>
      <c r="F511">
        <v>18.899999999999999</v>
      </c>
      <c r="G511">
        <v>46635</v>
      </c>
      <c r="H511">
        <v>157</v>
      </c>
    </row>
    <row r="512" spans="1:8" x14ac:dyDescent="0.3">
      <c r="A512" t="s">
        <v>5</v>
      </c>
      <c r="B512" s="1">
        <v>45437</v>
      </c>
      <c r="C512" s="38">
        <f t="shared" si="21"/>
        <v>21</v>
      </c>
      <c r="D512" s="38">
        <f t="shared" si="22"/>
        <v>2024</v>
      </c>
      <c r="E512" s="38" t="str">
        <f t="shared" si="23"/>
        <v>2024-21</v>
      </c>
      <c r="F512">
        <v>10.32</v>
      </c>
      <c r="G512">
        <v>30360</v>
      </c>
      <c r="H512">
        <v>91</v>
      </c>
    </row>
    <row r="513" spans="1:8" x14ac:dyDescent="0.3">
      <c r="A513" t="s">
        <v>5</v>
      </c>
      <c r="B513" s="1">
        <v>45438</v>
      </c>
      <c r="C513" s="38">
        <f t="shared" si="21"/>
        <v>22</v>
      </c>
      <c r="D513" s="38">
        <f t="shared" si="22"/>
        <v>2024</v>
      </c>
      <c r="E513" s="38" t="str">
        <f t="shared" si="23"/>
        <v>2024-22</v>
      </c>
      <c r="F513">
        <v>8.86</v>
      </c>
      <c r="G513">
        <v>28473</v>
      </c>
      <c r="H513">
        <v>83</v>
      </c>
    </row>
    <row r="514" spans="1:8" x14ac:dyDescent="0.3">
      <c r="A514" t="s">
        <v>5</v>
      </c>
      <c r="B514" s="1">
        <v>45439</v>
      </c>
      <c r="C514" s="38">
        <f t="shared" si="21"/>
        <v>22</v>
      </c>
      <c r="D514" s="38">
        <f t="shared" si="22"/>
        <v>2024</v>
      </c>
      <c r="E514" s="38" t="str">
        <f t="shared" si="23"/>
        <v>2024-22</v>
      </c>
      <c r="F514">
        <v>18</v>
      </c>
      <c r="G514">
        <v>55551</v>
      </c>
      <c r="H514">
        <v>220</v>
      </c>
    </row>
    <row r="515" spans="1:8" x14ac:dyDescent="0.3">
      <c r="A515" t="s">
        <v>5</v>
      </c>
      <c r="B515" s="1">
        <v>45440</v>
      </c>
      <c r="C515" s="38">
        <f t="shared" ref="C515:C518" si="24">WEEKNUM(B515)</f>
        <v>22</v>
      </c>
      <c r="D515" s="38">
        <f t="shared" ref="D515:D518" si="25">YEAR(B515)</f>
        <v>2024</v>
      </c>
      <c r="E515" s="38" t="str">
        <f t="shared" ref="E515:E518" si="26">D515&amp;"-"&amp;C515</f>
        <v>2024-22</v>
      </c>
      <c r="F515">
        <v>18.440000000000001</v>
      </c>
      <c r="G515">
        <v>42230</v>
      </c>
      <c r="H515">
        <v>153</v>
      </c>
    </row>
    <row r="516" spans="1:8" x14ac:dyDescent="0.3">
      <c r="A516" t="s">
        <v>5</v>
      </c>
      <c r="B516" s="1">
        <v>45441</v>
      </c>
      <c r="C516" s="38">
        <f t="shared" si="24"/>
        <v>22</v>
      </c>
      <c r="D516" s="38">
        <f t="shared" si="25"/>
        <v>2024</v>
      </c>
      <c r="E516" s="38" t="str">
        <f t="shared" si="26"/>
        <v>2024-22</v>
      </c>
      <c r="F516">
        <v>13.94</v>
      </c>
      <c r="G516">
        <v>41807</v>
      </c>
      <c r="H516">
        <v>180</v>
      </c>
    </row>
    <row r="517" spans="1:8" x14ac:dyDescent="0.3">
      <c r="A517" t="s">
        <v>5</v>
      </c>
      <c r="B517" s="1">
        <v>45442</v>
      </c>
      <c r="C517" s="38">
        <f t="shared" si="24"/>
        <v>22</v>
      </c>
      <c r="D517" s="38">
        <f t="shared" si="25"/>
        <v>2024</v>
      </c>
      <c r="E517" s="38" t="str">
        <f t="shared" si="26"/>
        <v>2024-22</v>
      </c>
      <c r="F517">
        <v>14.64</v>
      </c>
      <c r="G517">
        <v>39840</v>
      </c>
      <c r="H517">
        <v>104</v>
      </c>
    </row>
    <row r="518" spans="1:8" x14ac:dyDescent="0.3">
      <c r="A518" t="s">
        <v>5</v>
      </c>
      <c r="B518" s="1">
        <v>45443</v>
      </c>
      <c r="C518" s="38">
        <f t="shared" si="24"/>
        <v>22</v>
      </c>
      <c r="D518" s="38">
        <f t="shared" si="25"/>
        <v>2024</v>
      </c>
      <c r="E518" s="38" t="str">
        <f t="shared" si="26"/>
        <v>2024-22</v>
      </c>
      <c r="F518">
        <v>15.55</v>
      </c>
      <c r="G518">
        <v>48190</v>
      </c>
      <c r="H518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7C31-B0C6-4EE1-ADD3-A0866B1B492B}">
  <dimension ref="A1:F37"/>
  <sheetViews>
    <sheetView workbookViewId="0">
      <selection activeCell="F17" sqref="F17"/>
    </sheetView>
  </sheetViews>
  <sheetFormatPr defaultRowHeight="14.4" x14ac:dyDescent="0.3"/>
  <cols>
    <col min="1" max="1" width="14.109375" bestFit="1" customWidth="1"/>
    <col min="2" max="2" width="16.5546875" bestFit="1" customWidth="1"/>
  </cols>
  <sheetData>
    <row r="1" spans="1:6" ht="18" x14ac:dyDescent="0.35">
      <c r="A1" s="62" t="s">
        <v>108</v>
      </c>
      <c r="F1" t="s">
        <v>114</v>
      </c>
    </row>
    <row r="3" spans="1:6" x14ac:dyDescent="0.3">
      <c r="A3" s="2" t="s">
        <v>6</v>
      </c>
      <c r="B3" t="s">
        <v>9</v>
      </c>
    </row>
    <row r="4" spans="1:6" x14ac:dyDescent="0.3">
      <c r="A4" s="3" t="s">
        <v>8</v>
      </c>
    </row>
    <row r="5" spans="1:6" x14ac:dyDescent="0.3">
      <c r="A5" s="45" t="s">
        <v>68</v>
      </c>
    </row>
    <row r="6" spans="1:6" x14ac:dyDescent="0.3">
      <c r="A6" s="46">
        <v>45413</v>
      </c>
      <c r="B6">
        <v>28663</v>
      </c>
    </row>
    <row r="7" spans="1:6" x14ac:dyDescent="0.3">
      <c r="A7" s="46">
        <v>45414</v>
      </c>
      <c r="B7">
        <v>45866</v>
      </c>
    </row>
    <row r="8" spans="1:6" x14ac:dyDescent="0.3">
      <c r="A8" s="46">
        <v>45415</v>
      </c>
      <c r="B8">
        <v>39666</v>
      </c>
    </row>
    <row r="9" spans="1:6" x14ac:dyDescent="0.3">
      <c r="A9" s="46">
        <v>45416</v>
      </c>
      <c r="B9">
        <v>31351</v>
      </c>
    </row>
    <row r="10" spans="1:6" x14ac:dyDescent="0.3">
      <c r="A10" s="46">
        <v>45417</v>
      </c>
      <c r="B10">
        <v>23146</v>
      </c>
    </row>
    <row r="11" spans="1:6" x14ac:dyDescent="0.3">
      <c r="A11" s="46">
        <v>45418</v>
      </c>
      <c r="B11">
        <v>50182</v>
      </c>
    </row>
    <row r="12" spans="1:6" x14ac:dyDescent="0.3">
      <c r="A12" s="46">
        <v>45419</v>
      </c>
      <c r="B12">
        <v>44960</v>
      </c>
    </row>
    <row r="13" spans="1:6" x14ac:dyDescent="0.3">
      <c r="A13" s="46">
        <v>45420</v>
      </c>
      <c r="B13">
        <v>41950</v>
      </c>
    </row>
    <row r="14" spans="1:6" x14ac:dyDescent="0.3">
      <c r="A14" s="46">
        <v>45421</v>
      </c>
      <c r="B14">
        <v>41267</v>
      </c>
    </row>
    <row r="15" spans="1:6" x14ac:dyDescent="0.3">
      <c r="A15" s="46">
        <v>45422</v>
      </c>
      <c r="B15">
        <v>50326</v>
      </c>
    </row>
    <row r="16" spans="1:6" x14ac:dyDescent="0.3">
      <c r="A16" s="46">
        <v>45423</v>
      </c>
      <c r="B16">
        <v>34008</v>
      </c>
    </row>
    <row r="17" spans="1:2" x14ac:dyDescent="0.3">
      <c r="A17" s="46">
        <v>45424</v>
      </c>
      <c r="B17">
        <v>30696</v>
      </c>
    </row>
    <row r="18" spans="1:2" x14ac:dyDescent="0.3">
      <c r="A18" s="46">
        <v>45425</v>
      </c>
      <c r="B18">
        <v>52884</v>
      </c>
    </row>
    <row r="19" spans="1:2" x14ac:dyDescent="0.3">
      <c r="A19" s="46">
        <v>45426</v>
      </c>
      <c r="B19">
        <v>43638</v>
      </c>
    </row>
    <row r="20" spans="1:2" x14ac:dyDescent="0.3">
      <c r="A20" s="46">
        <v>45427</v>
      </c>
      <c r="B20">
        <v>43593</v>
      </c>
    </row>
    <row r="21" spans="1:2" x14ac:dyDescent="0.3">
      <c r="A21" s="46">
        <v>45428</v>
      </c>
      <c r="B21">
        <v>42425</v>
      </c>
    </row>
    <row r="22" spans="1:2" x14ac:dyDescent="0.3">
      <c r="A22" s="46">
        <v>45429</v>
      </c>
      <c r="B22">
        <v>40685</v>
      </c>
    </row>
    <row r="23" spans="1:2" x14ac:dyDescent="0.3">
      <c r="A23" s="46">
        <v>45430</v>
      </c>
      <c r="B23">
        <v>32398</v>
      </c>
    </row>
    <row r="24" spans="1:2" x14ac:dyDescent="0.3">
      <c r="A24" s="46">
        <v>45431</v>
      </c>
      <c r="B24">
        <v>29707</v>
      </c>
    </row>
    <row r="25" spans="1:2" x14ac:dyDescent="0.3">
      <c r="A25" s="46">
        <v>45432</v>
      </c>
      <c r="B25">
        <v>58064</v>
      </c>
    </row>
    <row r="26" spans="1:2" x14ac:dyDescent="0.3">
      <c r="A26" s="46">
        <v>45433</v>
      </c>
      <c r="B26">
        <v>49457</v>
      </c>
    </row>
    <row r="27" spans="1:2" x14ac:dyDescent="0.3">
      <c r="A27" s="46">
        <v>45434</v>
      </c>
      <c r="B27">
        <v>39445</v>
      </c>
    </row>
    <row r="28" spans="1:2" x14ac:dyDescent="0.3">
      <c r="A28" s="46">
        <v>45435</v>
      </c>
      <c r="B28">
        <v>42188</v>
      </c>
    </row>
    <row r="29" spans="1:2" x14ac:dyDescent="0.3">
      <c r="A29" s="46">
        <v>45436</v>
      </c>
      <c r="B29">
        <v>46635</v>
      </c>
    </row>
    <row r="30" spans="1:2" x14ac:dyDescent="0.3">
      <c r="A30" s="46">
        <v>45437</v>
      </c>
      <c r="B30">
        <v>30360</v>
      </c>
    </row>
    <row r="31" spans="1:2" x14ac:dyDescent="0.3">
      <c r="A31" s="46">
        <v>45438</v>
      </c>
      <c r="B31">
        <v>28473</v>
      </c>
    </row>
    <row r="32" spans="1:2" x14ac:dyDescent="0.3">
      <c r="A32" s="46">
        <v>45439</v>
      </c>
      <c r="B32">
        <v>55551</v>
      </c>
    </row>
    <row r="33" spans="1:2" x14ac:dyDescent="0.3">
      <c r="A33" s="46">
        <v>45440</v>
      </c>
      <c r="B33">
        <v>42230</v>
      </c>
    </row>
    <row r="34" spans="1:2" x14ac:dyDescent="0.3">
      <c r="A34" s="46">
        <v>45441</v>
      </c>
      <c r="B34">
        <v>41807</v>
      </c>
    </row>
    <row r="35" spans="1:2" x14ac:dyDescent="0.3">
      <c r="A35" s="46">
        <v>45442</v>
      </c>
      <c r="B35">
        <v>39840</v>
      </c>
    </row>
    <row r="36" spans="1:2" x14ac:dyDescent="0.3">
      <c r="A36" s="46">
        <v>45443</v>
      </c>
      <c r="B36">
        <v>48190</v>
      </c>
    </row>
    <row r="37" spans="1:2" x14ac:dyDescent="0.3">
      <c r="A37" s="3" t="s">
        <v>7</v>
      </c>
      <c r="B37">
        <v>1269651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4FBC-3DBF-40C7-8D0D-2FBAC368754F}">
  <dimension ref="A1:T45"/>
  <sheetViews>
    <sheetView workbookViewId="0">
      <selection activeCell="E1" sqref="E1"/>
    </sheetView>
  </sheetViews>
  <sheetFormatPr defaultRowHeight="14.4" x14ac:dyDescent="0.3"/>
  <cols>
    <col min="1" max="1" width="8.33203125" bestFit="1" customWidth="1"/>
    <col min="2" max="2" width="10.44140625" bestFit="1" customWidth="1"/>
    <col min="3" max="3" width="14.33203125" bestFit="1" customWidth="1"/>
    <col min="4" max="4" width="9" bestFit="1" customWidth="1"/>
    <col min="5" max="11" width="10.6640625" bestFit="1" customWidth="1"/>
    <col min="13" max="13" width="15.109375" bestFit="1" customWidth="1"/>
    <col min="14" max="20" width="18.21875" bestFit="1" customWidth="1"/>
  </cols>
  <sheetData>
    <row r="1" spans="1:20" ht="21" x14ac:dyDescent="0.4">
      <c r="A1" s="64" t="s">
        <v>109</v>
      </c>
      <c r="E1" t="s">
        <v>114</v>
      </c>
    </row>
    <row r="2" spans="1:20" x14ac:dyDescent="0.3">
      <c r="A2" s="63" t="s">
        <v>74</v>
      </c>
      <c r="B2" s="63" t="s">
        <v>75</v>
      </c>
      <c r="C2" s="63" t="s">
        <v>76</v>
      </c>
      <c r="D2" s="63" t="s">
        <v>77</v>
      </c>
      <c r="E2" s="63" t="s">
        <v>78</v>
      </c>
      <c r="F2" s="63" t="s">
        <v>83</v>
      </c>
      <c r="G2" s="63" t="s">
        <v>84</v>
      </c>
      <c r="H2" s="63" t="s">
        <v>85</v>
      </c>
      <c r="I2" s="63" t="s">
        <v>86</v>
      </c>
      <c r="J2" s="63" t="s">
        <v>87</v>
      </c>
      <c r="K2" s="63" t="s">
        <v>88</v>
      </c>
      <c r="L2" s="63"/>
      <c r="M2" s="63" t="s">
        <v>79</v>
      </c>
      <c r="N2" s="63" t="s">
        <v>80</v>
      </c>
      <c r="O2" s="63" t="s">
        <v>89</v>
      </c>
      <c r="P2" s="63" t="s">
        <v>90</v>
      </c>
      <c r="Q2" s="63" t="s">
        <v>91</v>
      </c>
      <c r="R2" s="63" t="s">
        <v>92</v>
      </c>
      <c r="S2" s="63" t="s">
        <v>93</v>
      </c>
      <c r="T2" s="63" t="s">
        <v>94</v>
      </c>
    </row>
    <row r="3" spans="1:20" x14ac:dyDescent="0.3">
      <c r="A3" s="6">
        <v>1</v>
      </c>
      <c r="B3" s="23">
        <v>28663</v>
      </c>
      <c r="C3" s="6"/>
      <c r="D3" s="51">
        <f t="shared" ref="D3:D33" si="0">(B3-$C$37)</f>
        <v>-12293.483870967742</v>
      </c>
      <c r="E3" s="6"/>
      <c r="F3" s="6"/>
      <c r="G3" s="6"/>
      <c r="H3" s="6"/>
      <c r="I3" s="6"/>
      <c r="J3" s="6"/>
      <c r="K3" s="6"/>
      <c r="L3" s="6"/>
      <c r="M3" s="51">
        <f t="shared" ref="M3:M22" si="1">D3*D3</f>
        <v>151129745.68574402</v>
      </c>
      <c r="N3" s="6"/>
      <c r="O3" s="6"/>
      <c r="P3" s="6"/>
      <c r="Q3" s="6"/>
      <c r="R3" s="6"/>
      <c r="S3" s="6"/>
      <c r="T3" s="6"/>
    </row>
    <row r="4" spans="1:20" x14ac:dyDescent="0.3">
      <c r="A4" s="6">
        <v>2</v>
      </c>
      <c r="B4" s="23">
        <v>45866</v>
      </c>
      <c r="C4" s="51">
        <f>B3</f>
        <v>28663</v>
      </c>
      <c r="D4" s="51">
        <f t="shared" si="0"/>
        <v>4909.5161290322576</v>
      </c>
      <c r="E4" s="51">
        <f t="shared" ref="E4:E33" si="2">(C4-$C$37)</f>
        <v>-12293.483870967742</v>
      </c>
      <c r="F4" s="51"/>
      <c r="G4" s="51"/>
      <c r="H4" s="51"/>
      <c r="I4" s="51"/>
      <c r="J4" s="51"/>
      <c r="K4" s="6"/>
      <c r="L4" s="6"/>
      <c r="M4" s="51">
        <f t="shared" si="1"/>
        <v>24103348.621227883</v>
      </c>
      <c r="N4" s="6">
        <f t="shared" ref="N4:N22" si="3">D4*E4</f>
        <v>-60355057.346514046</v>
      </c>
      <c r="O4" s="6"/>
      <c r="P4" s="6"/>
      <c r="Q4" s="6"/>
      <c r="R4" s="6"/>
      <c r="S4" s="6"/>
      <c r="T4" s="6"/>
    </row>
    <row r="5" spans="1:20" x14ac:dyDescent="0.3">
      <c r="A5" s="6">
        <v>3</v>
      </c>
      <c r="B5" s="23">
        <v>39666</v>
      </c>
      <c r="C5" s="51">
        <f t="shared" ref="C5:C22" si="4">B4</f>
        <v>45866</v>
      </c>
      <c r="D5" s="51">
        <f t="shared" si="0"/>
        <v>-1290.4838709677424</v>
      </c>
      <c r="E5" s="51">
        <f t="shared" si="2"/>
        <v>4909.5161290322576</v>
      </c>
      <c r="F5" s="51">
        <f>D3</f>
        <v>-12293.483870967742</v>
      </c>
      <c r="G5" s="51"/>
      <c r="H5" s="51"/>
      <c r="I5" s="51"/>
      <c r="J5" s="51"/>
      <c r="K5" s="6"/>
      <c r="L5" s="6"/>
      <c r="M5" s="51">
        <f t="shared" si="1"/>
        <v>1665348.6212278889</v>
      </c>
      <c r="N5" s="6">
        <f t="shared" si="3"/>
        <v>-6335651.3787721144</v>
      </c>
      <c r="O5" s="6">
        <f>D5*F5</f>
        <v>15864542.653485959</v>
      </c>
      <c r="P5" s="6"/>
      <c r="Q5" s="6"/>
      <c r="R5" s="6"/>
      <c r="S5" s="6"/>
      <c r="T5" s="6"/>
    </row>
    <row r="6" spans="1:20" x14ac:dyDescent="0.3">
      <c r="A6" s="6">
        <v>4</v>
      </c>
      <c r="B6" s="23">
        <v>31351</v>
      </c>
      <c r="C6" s="51">
        <f t="shared" si="4"/>
        <v>39666</v>
      </c>
      <c r="D6" s="51">
        <f t="shared" si="0"/>
        <v>-9605.4838709677424</v>
      </c>
      <c r="E6" s="51">
        <f t="shared" si="2"/>
        <v>-1290.4838709677424</v>
      </c>
      <c r="F6" s="51">
        <f>D4</f>
        <v>4909.5161290322576</v>
      </c>
      <c r="G6" s="51">
        <f>D3</f>
        <v>-12293.483870967742</v>
      </c>
      <c r="H6" s="51"/>
      <c r="I6" s="51"/>
      <c r="J6" s="51"/>
      <c r="K6" s="6"/>
      <c r="L6" s="6"/>
      <c r="M6" s="51">
        <f t="shared" si="1"/>
        <v>92265320.395421445</v>
      </c>
      <c r="N6" s="6">
        <f t="shared" si="3"/>
        <v>12395722.008324668</v>
      </c>
      <c r="O6" s="6">
        <f t="shared" ref="O6:O22" si="5">D6*F6</f>
        <v>-47158277.99167534</v>
      </c>
      <c r="P6" s="6">
        <f>D6*G6</f>
        <v>118084861.04058273</v>
      </c>
      <c r="Q6" s="6"/>
      <c r="R6" s="6"/>
      <c r="S6" s="6"/>
      <c r="T6" s="6"/>
    </row>
    <row r="7" spans="1:20" x14ac:dyDescent="0.3">
      <c r="A7" s="6">
        <v>5</v>
      </c>
      <c r="B7" s="23">
        <v>23146</v>
      </c>
      <c r="C7" s="51">
        <f t="shared" si="4"/>
        <v>31351</v>
      </c>
      <c r="D7" s="51">
        <f t="shared" si="0"/>
        <v>-17810.483870967742</v>
      </c>
      <c r="E7" s="51">
        <f t="shared" si="2"/>
        <v>-9605.4838709677424</v>
      </c>
      <c r="F7" s="51">
        <f t="shared" ref="F7:F22" si="6">D5</f>
        <v>-1290.4838709677424</v>
      </c>
      <c r="G7" s="51">
        <f t="shared" ref="G7:G22" si="7">D4</f>
        <v>4909.5161290322576</v>
      </c>
      <c r="H7" s="51">
        <f>D3</f>
        <v>-12293.483870967742</v>
      </c>
      <c r="I7" s="51"/>
      <c r="J7" s="51"/>
      <c r="K7" s="6"/>
      <c r="L7" s="6"/>
      <c r="M7" s="51">
        <f t="shared" si="1"/>
        <v>317213335.71800208</v>
      </c>
      <c r="N7" s="6">
        <f t="shared" si="3"/>
        <v>171078315.55671176</v>
      </c>
      <c r="O7" s="6">
        <f t="shared" si="5"/>
        <v>22984142.169614993</v>
      </c>
      <c r="P7" s="6">
        <f t="shared" ref="P7:P22" si="8">D7*G7</f>
        <v>-87440857.830385014</v>
      </c>
      <c r="Q7" s="6">
        <f>D7*H7</f>
        <v>218952896.20187306</v>
      </c>
      <c r="R7" s="6"/>
      <c r="S7" s="6"/>
      <c r="T7" s="6"/>
    </row>
    <row r="8" spans="1:20" x14ac:dyDescent="0.3">
      <c r="A8" s="6">
        <v>6</v>
      </c>
      <c r="B8" s="23">
        <v>50182</v>
      </c>
      <c r="C8" s="51">
        <f t="shared" si="4"/>
        <v>23146</v>
      </c>
      <c r="D8" s="51">
        <f t="shared" si="0"/>
        <v>9225.5161290322576</v>
      </c>
      <c r="E8" s="51">
        <f t="shared" si="2"/>
        <v>-17810.483870967742</v>
      </c>
      <c r="F8" s="51">
        <f t="shared" si="6"/>
        <v>-9605.4838709677424</v>
      </c>
      <c r="G8" s="51">
        <f t="shared" si="7"/>
        <v>-1290.4838709677424</v>
      </c>
      <c r="H8" s="51">
        <f t="shared" ref="H8:H22" si="9">D4</f>
        <v>4909.5161290322576</v>
      </c>
      <c r="I8" s="51">
        <f>D3</f>
        <v>-12293.483870967742</v>
      </c>
      <c r="J8" s="51"/>
      <c r="K8" s="6"/>
      <c r="L8" s="6"/>
      <c r="M8" s="51">
        <f t="shared" si="1"/>
        <v>85110147.847034335</v>
      </c>
      <c r="N8" s="6">
        <f t="shared" si="3"/>
        <v>-164310906.21748179</v>
      </c>
      <c r="O8" s="6">
        <f t="shared" si="5"/>
        <v>-88615546.37877211</v>
      </c>
      <c r="P8" s="6">
        <f t="shared" si="8"/>
        <v>-11905379.765868891</v>
      </c>
      <c r="Q8" s="6">
        <f t="shared" ref="Q8:Q22" si="10">D8*H8</f>
        <v>45292820.234131105</v>
      </c>
      <c r="R8" s="6">
        <f>D8*I8</f>
        <v>-113413733.73361082</v>
      </c>
      <c r="S8" s="6"/>
      <c r="T8" s="6"/>
    </row>
    <row r="9" spans="1:20" x14ac:dyDescent="0.3">
      <c r="A9" s="6">
        <v>7</v>
      </c>
      <c r="B9" s="23">
        <v>44960</v>
      </c>
      <c r="C9" s="51">
        <f t="shared" si="4"/>
        <v>50182</v>
      </c>
      <c r="D9" s="51">
        <f t="shared" si="0"/>
        <v>4003.5161290322576</v>
      </c>
      <c r="E9" s="51">
        <f t="shared" si="2"/>
        <v>9225.5161290322576</v>
      </c>
      <c r="F9" s="51">
        <f t="shared" si="6"/>
        <v>-17810.483870967742</v>
      </c>
      <c r="G9" s="51">
        <f t="shared" si="7"/>
        <v>-9605.4838709677424</v>
      </c>
      <c r="H9" s="51">
        <f t="shared" si="9"/>
        <v>-1290.4838709677424</v>
      </c>
      <c r="I9" s="51">
        <f t="shared" ref="I9:I22" si="11">D4</f>
        <v>4909.5161290322576</v>
      </c>
      <c r="J9" s="51">
        <f>D3</f>
        <v>-12293.483870967742</v>
      </c>
      <c r="K9" s="6"/>
      <c r="L9" s="6"/>
      <c r="M9" s="51">
        <f t="shared" si="1"/>
        <v>16028141.395421432</v>
      </c>
      <c r="N9" s="6">
        <f t="shared" si="3"/>
        <v>36934502.621227883</v>
      </c>
      <c r="O9" s="6">
        <f t="shared" si="5"/>
        <v>-71304559.443288237</v>
      </c>
      <c r="P9" s="6">
        <f t="shared" si="8"/>
        <v>-38455709.604578562</v>
      </c>
      <c r="Q9" s="6">
        <f t="shared" si="10"/>
        <v>-5166472.9916753396</v>
      </c>
      <c r="R9" s="6">
        <f t="shared" ref="R9:R22" si="12">D9*I9</f>
        <v>19655327.008324657</v>
      </c>
      <c r="S9" s="6">
        <f>D9*J9</f>
        <v>-49217160.959417269</v>
      </c>
      <c r="T9" s="6"/>
    </row>
    <row r="10" spans="1:20" x14ac:dyDescent="0.3">
      <c r="A10" s="6">
        <v>8</v>
      </c>
      <c r="B10" s="23">
        <v>41950</v>
      </c>
      <c r="C10" s="51">
        <f t="shared" si="4"/>
        <v>44960</v>
      </c>
      <c r="D10" s="51">
        <f t="shared" si="0"/>
        <v>993.5161290322576</v>
      </c>
      <c r="E10" s="51">
        <f t="shared" si="2"/>
        <v>4003.5161290322576</v>
      </c>
      <c r="F10" s="51">
        <f t="shared" si="6"/>
        <v>9225.5161290322576</v>
      </c>
      <c r="G10" s="51">
        <f t="shared" si="7"/>
        <v>-17810.483870967742</v>
      </c>
      <c r="H10" s="51">
        <f t="shared" si="9"/>
        <v>-9605.4838709677424</v>
      </c>
      <c r="I10" s="51">
        <f t="shared" si="11"/>
        <v>-1290.4838709677424</v>
      </c>
      <c r="J10" s="51">
        <f t="shared" ref="J10:J22" si="13">D4</f>
        <v>4909.5161290322576</v>
      </c>
      <c r="K10" s="51">
        <f>D3</f>
        <v>-12293.483870967742</v>
      </c>
      <c r="L10" s="6"/>
      <c r="M10" s="51">
        <f t="shared" si="1"/>
        <v>987074.29864724155</v>
      </c>
      <c r="N10" s="6">
        <f t="shared" si="3"/>
        <v>3977557.847034337</v>
      </c>
      <c r="O10" s="6">
        <f t="shared" si="5"/>
        <v>9165699.0728407856</v>
      </c>
      <c r="P10" s="6">
        <f t="shared" si="8"/>
        <v>-17695002.991675328</v>
      </c>
      <c r="Q10" s="6">
        <f t="shared" si="10"/>
        <v>-9543203.1529656574</v>
      </c>
      <c r="R10" s="6">
        <f t="shared" si="12"/>
        <v>-1282116.5400624347</v>
      </c>
      <c r="S10" s="6">
        <f t="shared" ref="S10:S22" si="14">D10*J10</f>
        <v>4877683.4599375622</v>
      </c>
      <c r="T10" s="6">
        <f>D10*K10</f>
        <v>-12213774.507804366</v>
      </c>
    </row>
    <row r="11" spans="1:20" x14ac:dyDescent="0.3">
      <c r="A11" s="6">
        <v>9</v>
      </c>
      <c r="B11" s="23">
        <v>41267</v>
      </c>
      <c r="C11" s="51">
        <f t="shared" si="4"/>
        <v>41950</v>
      </c>
      <c r="D11" s="51">
        <f t="shared" si="0"/>
        <v>310.5161290322576</v>
      </c>
      <c r="E11" s="51">
        <f t="shared" si="2"/>
        <v>993.5161290322576</v>
      </c>
      <c r="F11" s="51">
        <f t="shared" si="6"/>
        <v>4003.5161290322576</v>
      </c>
      <c r="G11" s="51">
        <f t="shared" si="7"/>
        <v>9225.5161290322576</v>
      </c>
      <c r="H11" s="51">
        <f t="shared" si="9"/>
        <v>-17810.483870967742</v>
      </c>
      <c r="I11" s="51">
        <f t="shared" si="11"/>
        <v>-9605.4838709677424</v>
      </c>
      <c r="J11" s="51">
        <f t="shared" si="13"/>
        <v>-1290.4838709677424</v>
      </c>
      <c r="K11" s="51">
        <f t="shared" ref="K11:K22" si="15">D4</f>
        <v>4909.5161290322576</v>
      </c>
      <c r="L11" s="6"/>
      <c r="M11" s="51">
        <f t="shared" si="1"/>
        <v>96420.266389177646</v>
      </c>
      <c r="N11" s="6">
        <f t="shared" si="3"/>
        <v>308502.7825182096</v>
      </c>
      <c r="O11" s="6">
        <f t="shared" si="5"/>
        <v>1243156.330905305</v>
      </c>
      <c r="P11" s="6">
        <f t="shared" si="8"/>
        <v>2864671.5567117543</v>
      </c>
      <c r="Q11" s="6">
        <f t="shared" si="10"/>
        <v>-5530442.5078043621</v>
      </c>
      <c r="R11" s="6">
        <f t="shared" si="12"/>
        <v>-2982657.6690946887</v>
      </c>
      <c r="S11" s="6">
        <f t="shared" si="14"/>
        <v>-400716.05619146675</v>
      </c>
      <c r="T11" s="6">
        <f t="shared" ref="T11:T22" si="16">D11*K11</f>
        <v>1524483.9438085302</v>
      </c>
    </row>
    <row r="12" spans="1:20" x14ac:dyDescent="0.3">
      <c r="A12" s="6">
        <v>10</v>
      </c>
      <c r="B12" s="23">
        <v>50326</v>
      </c>
      <c r="C12" s="51">
        <f t="shared" si="4"/>
        <v>41267</v>
      </c>
      <c r="D12" s="51">
        <f t="shared" si="0"/>
        <v>9369.5161290322576</v>
      </c>
      <c r="E12" s="51">
        <f t="shared" si="2"/>
        <v>310.5161290322576</v>
      </c>
      <c r="F12" s="51">
        <f t="shared" si="6"/>
        <v>993.5161290322576</v>
      </c>
      <c r="G12" s="51">
        <f t="shared" si="7"/>
        <v>4003.5161290322576</v>
      </c>
      <c r="H12" s="51">
        <f t="shared" si="9"/>
        <v>9225.5161290322576</v>
      </c>
      <c r="I12" s="51">
        <f t="shared" si="11"/>
        <v>-17810.483870967742</v>
      </c>
      <c r="J12" s="51">
        <f t="shared" si="13"/>
        <v>-9605.4838709677424</v>
      </c>
      <c r="K12" s="51">
        <f t="shared" si="15"/>
        <v>-1290.4838709677424</v>
      </c>
      <c r="L12" s="6"/>
      <c r="M12" s="51">
        <f t="shared" si="1"/>
        <v>87787832.492195621</v>
      </c>
      <c r="N12" s="6">
        <f t="shared" si="3"/>
        <v>2909385.8792923992</v>
      </c>
      <c r="O12" s="6">
        <f t="shared" si="5"/>
        <v>9308765.3954214305</v>
      </c>
      <c r="P12" s="6">
        <f t="shared" si="8"/>
        <v>37511008.943808526</v>
      </c>
      <c r="Q12" s="6">
        <f t="shared" si="10"/>
        <v>86438622.169614971</v>
      </c>
      <c r="R12" s="6">
        <f t="shared" si="12"/>
        <v>-166875615.89490113</v>
      </c>
      <c r="S12" s="6">
        <f t="shared" si="14"/>
        <v>-89998736.056191474</v>
      </c>
      <c r="T12" s="6">
        <f t="shared" si="16"/>
        <v>-12091209.443288244</v>
      </c>
    </row>
    <row r="13" spans="1:20" x14ac:dyDescent="0.3">
      <c r="A13" s="6">
        <v>11</v>
      </c>
      <c r="B13" s="23">
        <v>34008</v>
      </c>
      <c r="C13" s="51">
        <f t="shared" si="4"/>
        <v>50326</v>
      </c>
      <c r="D13" s="51">
        <f t="shared" si="0"/>
        <v>-6948.4838709677424</v>
      </c>
      <c r="E13" s="51">
        <f t="shared" si="2"/>
        <v>9369.5161290322576</v>
      </c>
      <c r="F13" s="51">
        <f t="shared" si="6"/>
        <v>310.5161290322576</v>
      </c>
      <c r="G13" s="51">
        <f t="shared" si="7"/>
        <v>993.5161290322576</v>
      </c>
      <c r="H13" s="51">
        <f t="shared" si="9"/>
        <v>4003.5161290322576</v>
      </c>
      <c r="I13" s="51">
        <f t="shared" si="11"/>
        <v>9225.5161290322576</v>
      </c>
      <c r="J13" s="51">
        <f t="shared" si="13"/>
        <v>-17810.483870967742</v>
      </c>
      <c r="K13" s="51">
        <f t="shared" si="15"/>
        <v>-9605.4838709677424</v>
      </c>
      <c r="L13" s="6"/>
      <c r="M13" s="51">
        <f t="shared" si="1"/>
        <v>48281428.105098858</v>
      </c>
      <c r="N13" s="6">
        <f t="shared" si="3"/>
        <v>-65103931.70135276</v>
      </c>
      <c r="O13" s="6">
        <f t="shared" si="5"/>
        <v>-2157616.3142559803</v>
      </c>
      <c r="P13" s="6">
        <f t="shared" si="8"/>
        <v>-6903430.7981269481</v>
      </c>
      <c r="Q13" s="6">
        <f t="shared" si="10"/>
        <v>-27818367.249739852</v>
      </c>
      <c r="R13" s="6">
        <f t="shared" si="12"/>
        <v>-64103350.023933403</v>
      </c>
      <c r="S13" s="6">
        <f t="shared" si="14"/>
        <v>123755859.91155048</v>
      </c>
      <c r="T13" s="6">
        <f t="shared" si="16"/>
        <v>66743549.750260152</v>
      </c>
    </row>
    <row r="14" spans="1:20" x14ac:dyDescent="0.3">
      <c r="A14" s="6">
        <v>12</v>
      </c>
      <c r="B14" s="23">
        <v>30696</v>
      </c>
      <c r="C14" s="51">
        <f t="shared" si="4"/>
        <v>34008</v>
      </c>
      <c r="D14" s="51">
        <f t="shared" si="0"/>
        <v>-10260.483870967742</v>
      </c>
      <c r="E14" s="51">
        <f t="shared" si="2"/>
        <v>-6948.4838709677424</v>
      </c>
      <c r="F14" s="51">
        <f t="shared" si="6"/>
        <v>9369.5161290322576</v>
      </c>
      <c r="G14" s="51">
        <f t="shared" si="7"/>
        <v>310.5161290322576</v>
      </c>
      <c r="H14" s="51">
        <f t="shared" si="9"/>
        <v>993.5161290322576</v>
      </c>
      <c r="I14" s="51">
        <f t="shared" si="11"/>
        <v>4003.5161290322576</v>
      </c>
      <c r="J14" s="51">
        <f t="shared" si="13"/>
        <v>9225.5161290322576</v>
      </c>
      <c r="K14" s="51">
        <f t="shared" si="15"/>
        <v>-17810.483870967742</v>
      </c>
      <c r="L14" s="6"/>
      <c r="M14" s="51">
        <f t="shared" si="1"/>
        <v>105277529.26638919</v>
      </c>
      <c r="N14" s="6">
        <f t="shared" si="3"/>
        <v>71294806.685744017</v>
      </c>
      <c r="O14" s="6">
        <f t="shared" si="5"/>
        <v>-96135769.120707601</v>
      </c>
      <c r="P14" s="6">
        <f t="shared" si="8"/>
        <v>-3186045.7336108172</v>
      </c>
      <c r="Q14" s="6">
        <f t="shared" si="10"/>
        <v>-10193956.217481785</v>
      </c>
      <c r="R14" s="6">
        <f t="shared" si="12"/>
        <v>-41078012.669094689</v>
      </c>
      <c r="S14" s="6">
        <f t="shared" si="14"/>
        <v>-94658259.443288237</v>
      </c>
      <c r="T14" s="6">
        <f t="shared" si="16"/>
        <v>182744182.49219564</v>
      </c>
    </row>
    <row r="15" spans="1:20" x14ac:dyDescent="0.3">
      <c r="A15" s="6">
        <v>13</v>
      </c>
      <c r="B15" s="23">
        <v>52884</v>
      </c>
      <c r="C15" s="51">
        <f t="shared" si="4"/>
        <v>30696</v>
      </c>
      <c r="D15" s="51">
        <f t="shared" si="0"/>
        <v>11927.516129032258</v>
      </c>
      <c r="E15" s="51">
        <f t="shared" si="2"/>
        <v>-10260.483870967742</v>
      </c>
      <c r="F15" s="51">
        <f t="shared" si="6"/>
        <v>-6948.4838709677424</v>
      </c>
      <c r="G15" s="51">
        <f t="shared" si="7"/>
        <v>9369.5161290322576</v>
      </c>
      <c r="H15" s="51">
        <f t="shared" si="9"/>
        <v>310.5161290322576</v>
      </c>
      <c r="I15" s="51">
        <f t="shared" si="11"/>
        <v>993.5161290322576</v>
      </c>
      <c r="J15" s="51">
        <f t="shared" si="13"/>
        <v>4003.5161290322576</v>
      </c>
      <c r="K15" s="51">
        <f t="shared" si="15"/>
        <v>9225.5161290322576</v>
      </c>
      <c r="L15" s="6"/>
      <c r="M15" s="51">
        <f t="shared" si="1"/>
        <v>142265641.00832465</v>
      </c>
      <c r="N15" s="6">
        <f t="shared" si="3"/>
        <v>-122382086.86264308</v>
      </c>
      <c r="O15" s="6">
        <f t="shared" si="5"/>
        <v>-82878153.443288237</v>
      </c>
      <c r="P15" s="6">
        <f t="shared" si="8"/>
        <v>111755054.75026013</v>
      </c>
      <c r="Q15" s="6">
        <f t="shared" si="10"/>
        <v>3703686.1373569141</v>
      </c>
      <c r="R15" s="6">
        <f t="shared" si="12"/>
        <v>11850179.653485946</v>
      </c>
      <c r="S15" s="6">
        <f t="shared" si="14"/>
        <v>47752003.201873042</v>
      </c>
      <c r="T15" s="6">
        <f t="shared" si="16"/>
        <v>110037492.42767949</v>
      </c>
    </row>
    <row r="16" spans="1:20" x14ac:dyDescent="0.3">
      <c r="A16" s="6">
        <v>14</v>
      </c>
      <c r="B16" s="23">
        <v>43638</v>
      </c>
      <c r="C16" s="51">
        <f t="shared" si="4"/>
        <v>52884</v>
      </c>
      <c r="D16" s="51">
        <f t="shared" si="0"/>
        <v>2681.5161290322576</v>
      </c>
      <c r="E16" s="51">
        <f t="shared" si="2"/>
        <v>11927.516129032258</v>
      </c>
      <c r="F16" s="51">
        <f t="shared" si="6"/>
        <v>-10260.483870967742</v>
      </c>
      <c r="G16" s="51">
        <f t="shared" si="7"/>
        <v>-6948.4838709677424</v>
      </c>
      <c r="H16" s="51">
        <f t="shared" si="9"/>
        <v>9369.5161290322576</v>
      </c>
      <c r="I16" s="51">
        <f t="shared" si="11"/>
        <v>310.5161290322576</v>
      </c>
      <c r="J16" s="51">
        <f t="shared" si="13"/>
        <v>993.5161290322576</v>
      </c>
      <c r="K16" s="51">
        <f t="shared" si="15"/>
        <v>4003.5161290322576</v>
      </c>
      <c r="L16" s="6"/>
      <c r="M16" s="51">
        <f t="shared" si="1"/>
        <v>7190528.7502601435</v>
      </c>
      <c r="N16" s="6">
        <f t="shared" si="3"/>
        <v>31983826.879292399</v>
      </c>
      <c r="O16" s="6">
        <f t="shared" si="5"/>
        <v>-27513652.991675336</v>
      </c>
      <c r="P16" s="6">
        <f t="shared" si="8"/>
        <v>-18632471.572320499</v>
      </c>
      <c r="Q16" s="6">
        <f t="shared" si="10"/>
        <v>25124508.621227883</v>
      </c>
      <c r="R16" s="6">
        <f t="shared" si="12"/>
        <v>832654.00832466036</v>
      </c>
      <c r="S16" s="6">
        <f t="shared" si="14"/>
        <v>2664129.5244536921</v>
      </c>
      <c r="T16" s="6">
        <f t="shared" si="16"/>
        <v>10735493.072840787</v>
      </c>
    </row>
    <row r="17" spans="1:20" x14ac:dyDescent="0.3">
      <c r="A17" s="6">
        <v>15</v>
      </c>
      <c r="B17" s="23">
        <v>43593</v>
      </c>
      <c r="C17" s="51">
        <f t="shared" si="4"/>
        <v>43638</v>
      </c>
      <c r="D17" s="51">
        <f t="shared" si="0"/>
        <v>2636.5161290322576</v>
      </c>
      <c r="E17" s="51">
        <f t="shared" si="2"/>
        <v>2681.5161290322576</v>
      </c>
      <c r="F17" s="51">
        <f t="shared" si="6"/>
        <v>11927.516129032258</v>
      </c>
      <c r="G17" s="51">
        <f t="shared" si="7"/>
        <v>-10260.483870967742</v>
      </c>
      <c r="H17" s="51">
        <f t="shared" si="9"/>
        <v>-6948.4838709677424</v>
      </c>
      <c r="I17" s="51">
        <f t="shared" si="11"/>
        <v>9369.5161290322576</v>
      </c>
      <c r="J17" s="51">
        <f t="shared" si="13"/>
        <v>310.5161290322576</v>
      </c>
      <c r="K17" s="51">
        <f t="shared" si="15"/>
        <v>993.5161290322576</v>
      </c>
      <c r="L17" s="6"/>
      <c r="M17" s="51">
        <f t="shared" si="1"/>
        <v>6951217.2986472398</v>
      </c>
      <c r="N17" s="6">
        <f t="shared" si="3"/>
        <v>7069860.5244536912</v>
      </c>
      <c r="O17" s="6">
        <f t="shared" si="5"/>
        <v>31447088.653485946</v>
      </c>
      <c r="P17" s="6">
        <f t="shared" si="8"/>
        <v>-27051931.217481785</v>
      </c>
      <c r="Q17" s="6">
        <f t="shared" si="10"/>
        <v>-18319789.798126951</v>
      </c>
      <c r="R17" s="6">
        <f t="shared" si="12"/>
        <v>24702880.39542143</v>
      </c>
      <c r="S17" s="6">
        <f t="shared" si="14"/>
        <v>818680.78251820884</v>
      </c>
      <c r="T17" s="6">
        <f t="shared" si="16"/>
        <v>2619421.2986472407</v>
      </c>
    </row>
    <row r="18" spans="1:20" x14ac:dyDescent="0.3">
      <c r="A18" s="6">
        <v>16</v>
      </c>
      <c r="B18" s="23">
        <v>42425</v>
      </c>
      <c r="C18" s="51">
        <f t="shared" si="4"/>
        <v>43593</v>
      </c>
      <c r="D18" s="51">
        <f t="shared" si="0"/>
        <v>1468.5161290322576</v>
      </c>
      <c r="E18" s="51">
        <f t="shared" si="2"/>
        <v>2636.5161290322576</v>
      </c>
      <c r="F18" s="51">
        <f t="shared" si="6"/>
        <v>2681.5161290322576</v>
      </c>
      <c r="G18" s="51">
        <f t="shared" si="7"/>
        <v>11927.516129032258</v>
      </c>
      <c r="H18" s="51">
        <f t="shared" si="9"/>
        <v>-10260.483870967742</v>
      </c>
      <c r="I18" s="51">
        <f t="shared" si="11"/>
        <v>-6948.4838709677424</v>
      </c>
      <c r="J18" s="51">
        <f t="shared" si="13"/>
        <v>9369.5161290322576</v>
      </c>
      <c r="K18" s="51">
        <f t="shared" si="15"/>
        <v>310.5161290322576</v>
      </c>
      <c r="L18" s="6"/>
      <c r="M18" s="51">
        <f t="shared" si="1"/>
        <v>2156539.6212278861</v>
      </c>
      <c r="N18" s="6">
        <f t="shared" si="3"/>
        <v>3871766.4599375632</v>
      </c>
      <c r="O18" s="6">
        <f t="shared" si="5"/>
        <v>3937849.6857440146</v>
      </c>
      <c r="P18" s="6">
        <f t="shared" si="8"/>
        <v>17515749.814776268</v>
      </c>
      <c r="Q18" s="6">
        <f t="shared" si="10"/>
        <v>-15067686.056191463</v>
      </c>
      <c r="R18" s="6">
        <f t="shared" si="12"/>
        <v>-10203960.636836626</v>
      </c>
      <c r="S18" s="6">
        <f t="shared" si="14"/>
        <v>13759285.556711754</v>
      </c>
      <c r="T18" s="6">
        <f t="shared" si="16"/>
        <v>455997.94380853197</v>
      </c>
    </row>
    <row r="19" spans="1:20" x14ac:dyDescent="0.3">
      <c r="A19" s="6">
        <v>17</v>
      </c>
      <c r="B19" s="23">
        <v>40685</v>
      </c>
      <c r="C19" s="51">
        <f t="shared" si="4"/>
        <v>42425</v>
      </c>
      <c r="D19" s="51">
        <f t="shared" si="0"/>
        <v>-271.4838709677424</v>
      </c>
      <c r="E19" s="51">
        <f t="shared" si="2"/>
        <v>1468.5161290322576</v>
      </c>
      <c r="F19" s="51">
        <f t="shared" si="6"/>
        <v>2636.5161290322576</v>
      </c>
      <c r="G19" s="51">
        <f t="shared" si="7"/>
        <v>2681.5161290322576</v>
      </c>
      <c r="H19" s="51">
        <f t="shared" si="9"/>
        <v>11927.516129032258</v>
      </c>
      <c r="I19" s="51">
        <f t="shared" si="11"/>
        <v>-10260.483870967742</v>
      </c>
      <c r="J19" s="51">
        <f t="shared" si="13"/>
        <v>-6948.4838709677424</v>
      </c>
      <c r="K19" s="51">
        <f t="shared" si="15"/>
        <v>9369.5161290322576</v>
      </c>
      <c r="L19" s="6"/>
      <c r="M19" s="51">
        <f t="shared" si="1"/>
        <v>73703.492195629806</v>
      </c>
      <c r="N19" s="6">
        <f t="shared" si="3"/>
        <v>-398678.44328824198</v>
      </c>
      <c r="O19" s="6">
        <f t="shared" si="5"/>
        <v>-715771.60457856511</v>
      </c>
      <c r="P19" s="6">
        <f t="shared" si="8"/>
        <v>-727988.37877211347</v>
      </c>
      <c r="Q19" s="6">
        <f t="shared" si="10"/>
        <v>-3238128.2497398597</v>
      </c>
      <c r="R19" s="6">
        <f t="shared" si="12"/>
        <v>2785555.8792924085</v>
      </c>
      <c r="S19" s="6">
        <f t="shared" si="14"/>
        <v>1886401.2986472459</v>
      </c>
      <c r="T19" s="6">
        <f t="shared" si="16"/>
        <v>-2543672.5078043747</v>
      </c>
    </row>
    <row r="20" spans="1:20" x14ac:dyDescent="0.3">
      <c r="A20" s="6">
        <v>18</v>
      </c>
      <c r="B20" s="23">
        <v>32398</v>
      </c>
      <c r="C20" s="51">
        <f t="shared" si="4"/>
        <v>40685</v>
      </c>
      <c r="D20" s="51">
        <f t="shared" si="0"/>
        <v>-8558.4838709677424</v>
      </c>
      <c r="E20" s="51">
        <f t="shared" si="2"/>
        <v>-271.4838709677424</v>
      </c>
      <c r="F20" s="51">
        <f t="shared" si="6"/>
        <v>1468.5161290322576</v>
      </c>
      <c r="G20" s="51">
        <f t="shared" si="7"/>
        <v>2636.5161290322576</v>
      </c>
      <c r="H20" s="51">
        <f t="shared" si="9"/>
        <v>2681.5161290322576</v>
      </c>
      <c r="I20" s="51">
        <f t="shared" si="11"/>
        <v>11927.516129032258</v>
      </c>
      <c r="J20" s="51">
        <f t="shared" si="13"/>
        <v>-10260.483870967742</v>
      </c>
      <c r="K20" s="51">
        <f t="shared" si="15"/>
        <v>-6948.4838709677424</v>
      </c>
      <c r="L20" s="6"/>
      <c r="M20" s="51">
        <f t="shared" si="1"/>
        <v>73247646.169614986</v>
      </c>
      <c r="N20" s="6">
        <f t="shared" si="3"/>
        <v>2323490.3309053113</v>
      </c>
      <c r="O20" s="6">
        <f t="shared" si="5"/>
        <v>-12568271.60457856</v>
      </c>
      <c r="P20" s="6">
        <f t="shared" si="8"/>
        <v>-22564580.765868884</v>
      </c>
      <c r="Q20" s="6">
        <f t="shared" si="10"/>
        <v>-22949712.540062431</v>
      </c>
      <c r="R20" s="6">
        <f t="shared" si="12"/>
        <v>-102081454.41103017</v>
      </c>
      <c r="S20" s="6">
        <f t="shared" si="14"/>
        <v>87814185.718002096</v>
      </c>
      <c r="T20" s="6">
        <f t="shared" si="16"/>
        <v>59468487.137356929</v>
      </c>
    </row>
    <row r="21" spans="1:20" x14ac:dyDescent="0.3">
      <c r="A21" s="6">
        <v>19</v>
      </c>
      <c r="B21" s="23">
        <v>29707</v>
      </c>
      <c r="C21" s="51">
        <f t="shared" si="4"/>
        <v>32398</v>
      </c>
      <c r="D21" s="51">
        <f t="shared" si="0"/>
        <v>-11249.483870967742</v>
      </c>
      <c r="E21" s="51">
        <f t="shared" si="2"/>
        <v>-8558.4838709677424</v>
      </c>
      <c r="F21" s="51">
        <f t="shared" si="6"/>
        <v>-271.4838709677424</v>
      </c>
      <c r="G21" s="51">
        <f t="shared" si="7"/>
        <v>1468.5161290322576</v>
      </c>
      <c r="H21" s="51">
        <f t="shared" si="9"/>
        <v>2636.5161290322576</v>
      </c>
      <c r="I21" s="51">
        <f t="shared" si="11"/>
        <v>2681.5161290322576</v>
      </c>
      <c r="J21" s="51">
        <f t="shared" si="13"/>
        <v>11927.516129032258</v>
      </c>
      <c r="K21" s="51">
        <f t="shared" si="15"/>
        <v>-10260.483870967742</v>
      </c>
      <c r="L21" s="6"/>
      <c r="M21" s="51">
        <f t="shared" si="1"/>
        <v>126550887.36316338</v>
      </c>
      <c r="N21" s="6">
        <f t="shared" si="3"/>
        <v>96278526.266389191</v>
      </c>
      <c r="O21" s="6">
        <f t="shared" si="5"/>
        <v>3054053.4276795061</v>
      </c>
      <c r="P21" s="6">
        <f t="shared" si="8"/>
        <v>-16520048.507804366</v>
      </c>
      <c r="Q21" s="6">
        <f t="shared" si="10"/>
        <v>-29659445.669094689</v>
      </c>
      <c r="R21" s="6">
        <f t="shared" si="12"/>
        <v>-30165672.443288237</v>
      </c>
      <c r="S21" s="6">
        <f t="shared" si="14"/>
        <v>-134178400.31425598</v>
      </c>
      <c r="T21" s="6">
        <f t="shared" si="16"/>
        <v>115425147.81477629</v>
      </c>
    </row>
    <row r="22" spans="1:20" x14ac:dyDescent="0.3">
      <c r="A22" s="6">
        <v>20</v>
      </c>
      <c r="B22" s="23">
        <v>58064</v>
      </c>
      <c r="C22" s="51">
        <f t="shared" si="4"/>
        <v>29707</v>
      </c>
      <c r="D22" s="51">
        <f t="shared" si="0"/>
        <v>17107.516129032258</v>
      </c>
      <c r="E22" s="51">
        <f t="shared" si="2"/>
        <v>-11249.483870967742</v>
      </c>
      <c r="F22" s="51">
        <f t="shared" si="6"/>
        <v>-8558.4838709677424</v>
      </c>
      <c r="G22" s="51">
        <f t="shared" si="7"/>
        <v>-271.4838709677424</v>
      </c>
      <c r="H22" s="51">
        <f t="shared" si="9"/>
        <v>1468.5161290322576</v>
      </c>
      <c r="I22" s="51">
        <f t="shared" si="11"/>
        <v>2636.5161290322576</v>
      </c>
      <c r="J22" s="51">
        <f t="shared" si="13"/>
        <v>2681.5161290322576</v>
      </c>
      <c r="K22" s="51">
        <f t="shared" si="15"/>
        <v>11927.516129032258</v>
      </c>
      <c r="L22" s="6"/>
      <c r="M22" s="51">
        <f t="shared" si="1"/>
        <v>292667108.10509884</v>
      </c>
      <c r="N22" s="6">
        <f t="shared" si="3"/>
        <v>-192450726.7658689</v>
      </c>
      <c r="O22" s="6">
        <f t="shared" si="5"/>
        <v>-146414400.86264309</v>
      </c>
      <c r="P22" s="6">
        <f t="shared" si="8"/>
        <v>-4644414.7013527658</v>
      </c>
      <c r="Q22" s="6">
        <f t="shared" si="10"/>
        <v>25122663.363163363</v>
      </c>
      <c r="R22" s="6">
        <f t="shared" si="12"/>
        <v>45104242.201873042</v>
      </c>
      <c r="S22" s="6">
        <f t="shared" si="14"/>
        <v>45874080.427679494</v>
      </c>
      <c r="T22" s="6">
        <f t="shared" si="16"/>
        <v>204050174.55671173</v>
      </c>
    </row>
    <row r="23" spans="1:20" x14ac:dyDescent="0.3">
      <c r="A23" s="6">
        <v>21</v>
      </c>
      <c r="B23" s="55">
        <v>49457</v>
      </c>
      <c r="C23" s="51">
        <f t="shared" ref="C23:C33" si="17">B22</f>
        <v>58064</v>
      </c>
      <c r="D23" s="51">
        <f t="shared" si="0"/>
        <v>8500.5161290322576</v>
      </c>
      <c r="E23" s="51">
        <f t="shared" si="2"/>
        <v>17107.516129032258</v>
      </c>
      <c r="F23" s="51">
        <f t="shared" ref="F23:F33" si="18">D21</f>
        <v>-11249.483870967742</v>
      </c>
      <c r="G23" s="51">
        <f t="shared" ref="G23:G33" si="19">D20</f>
        <v>-8558.4838709677424</v>
      </c>
      <c r="H23" s="51">
        <f t="shared" ref="H23:H33" si="20">D19</f>
        <v>-271.4838709677424</v>
      </c>
      <c r="I23" s="51">
        <f t="shared" ref="I23:I33" si="21">D18</f>
        <v>1468.5161290322576</v>
      </c>
      <c r="J23" s="51">
        <f t="shared" ref="J23:J33" si="22">D17</f>
        <v>2636.5161290322576</v>
      </c>
      <c r="K23" s="51">
        <f t="shared" ref="K23:K33" si="23">D16</f>
        <v>2681.5161290322576</v>
      </c>
      <c r="L23" s="6"/>
      <c r="M23" s="51">
        <f t="shared" ref="M23:M33" si="24">D23*D23</f>
        <v>72258774.459937558</v>
      </c>
      <c r="N23" s="6">
        <f t="shared" ref="N23:N33" si="25">D23*E23</f>
        <v>145422716.78251821</v>
      </c>
      <c r="O23" s="6">
        <f t="shared" ref="O23:O33" si="26">D23*F23</f>
        <v>-95626419.088449538</v>
      </c>
      <c r="P23" s="6">
        <f t="shared" ref="P23:P33" si="27">D23*G23</f>
        <v>-72751530.185223728</v>
      </c>
      <c r="Q23" s="6">
        <f t="shared" ref="Q23:Q33" si="28">D23*H23</f>
        <v>-2307753.0239334065</v>
      </c>
      <c r="R23" s="6">
        <f t="shared" ref="R23:R33" si="29">D23*I23</f>
        <v>12483145.040582722</v>
      </c>
      <c r="S23" s="6">
        <f t="shared" ref="S23:S33" si="30">D23*J23</f>
        <v>22411747.879292399</v>
      </c>
      <c r="T23" s="6">
        <f t="shared" ref="T23:T33" si="31">D23*K23</f>
        <v>22794271.105098851</v>
      </c>
    </row>
    <row r="24" spans="1:20" x14ac:dyDescent="0.3">
      <c r="A24" s="6">
        <v>22</v>
      </c>
      <c r="B24" s="55">
        <v>39445</v>
      </c>
      <c r="C24" s="51">
        <f t="shared" si="17"/>
        <v>49457</v>
      </c>
      <c r="D24" s="51">
        <f t="shared" si="0"/>
        <v>-1511.4838709677424</v>
      </c>
      <c r="E24" s="51">
        <f t="shared" si="2"/>
        <v>8500.5161290322576</v>
      </c>
      <c r="F24" s="51">
        <f t="shared" si="18"/>
        <v>17107.516129032258</v>
      </c>
      <c r="G24" s="51">
        <f t="shared" si="19"/>
        <v>-11249.483870967742</v>
      </c>
      <c r="H24" s="51">
        <f t="shared" si="20"/>
        <v>-8558.4838709677424</v>
      </c>
      <c r="I24" s="51">
        <f t="shared" si="21"/>
        <v>-271.4838709677424</v>
      </c>
      <c r="J24" s="51">
        <f t="shared" si="22"/>
        <v>1468.5161290322576</v>
      </c>
      <c r="K24" s="51">
        <f t="shared" si="23"/>
        <v>2636.5161290322576</v>
      </c>
      <c r="L24" s="6"/>
      <c r="M24" s="51">
        <f t="shared" si="24"/>
        <v>2284583.4921956309</v>
      </c>
      <c r="N24" s="6">
        <f t="shared" si="25"/>
        <v>-12848393.023933405</v>
      </c>
      <c r="O24" s="6">
        <f t="shared" si="26"/>
        <v>-25857734.701352764</v>
      </c>
      <c r="P24" s="6">
        <f t="shared" si="27"/>
        <v>17003413.427679505</v>
      </c>
      <c r="Q24" s="6">
        <f t="shared" si="28"/>
        <v>12936010.330905311</v>
      </c>
      <c r="R24" s="6">
        <f t="shared" si="29"/>
        <v>410343.49219563039</v>
      </c>
      <c r="S24" s="6">
        <f t="shared" si="30"/>
        <v>-2219638.4432882415</v>
      </c>
      <c r="T24" s="6">
        <f t="shared" si="31"/>
        <v>-3985051.6045785644</v>
      </c>
    </row>
    <row r="25" spans="1:20" x14ac:dyDescent="0.3">
      <c r="A25" s="6">
        <v>23</v>
      </c>
      <c r="B25" s="55">
        <v>42188</v>
      </c>
      <c r="C25" s="51">
        <f t="shared" si="17"/>
        <v>39445</v>
      </c>
      <c r="D25" s="51">
        <f t="shared" si="0"/>
        <v>1231.5161290322576</v>
      </c>
      <c r="E25" s="51">
        <f t="shared" si="2"/>
        <v>-1511.4838709677424</v>
      </c>
      <c r="F25" s="51">
        <f t="shared" si="18"/>
        <v>8500.5161290322576</v>
      </c>
      <c r="G25" s="51">
        <f t="shared" si="19"/>
        <v>17107.516129032258</v>
      </c>
      <c r="H25" s="51">
        <f t="shared" si="20"/>
        <v>-11249.483870967742</v>
      </c>
      <c r="I25" s="51">
        <f t="shared" si="21"/>
        <v>-8558.4838709677424</v>
      </c>
      <c r="J25" s="51">
        <f t="shared" si="22"/>
        <v>-271.4838709677424</v>
      </c>
      <c r="K25" s="51">
        <f t="shared" si="23"/>
        <v>1468.5161290322576</v>
      </c>
      <c r="L25" s="6"/>
      <c r="M25" s="51">
        <f t="shared" si="24"/>
        <v>1516631.9760665961</v>
      </c>
      <c r="N25" s="6">
        <f t="shared" si="25"/>
        <v>-1861416.7658688864</v>
      </c>
      <c r="O25" s="6">
        <f t="shared" si="26"/>
        <v>10468522.718002077</v>
      </c>
      <c r="P25" s="6">
        <f t="shared" si="27"/>
        <v>21068182.040582716</v>
      </c>
      <c r="Q25" s="6">
        <f t="shared" si="28"/>
        <v>-13853920.830385011</v>
      </c>
      <c r="R25" s="6">
        <f t="shared" si="29"/>
        <v>-10539910.927159205</v>
      </c>
      <c r="S25" s="6">
        <f t="shared" si="30"/>
        <v>-334336.76586888701</v>
      </c>
      <c r="T25" s="6">
        <f t="shared" si="31"/>
        <v>1808501.2986472412</v>
      </c>
    </row>
    <row r="26" spans="1:20" x14ac:dyDescent="0.3">
      <c r="A26" s="6">
        <v>24</v>
      </c>
      <c r="B26" s="55">
        <v>46635</v>
      </c>
      <c r="C26" s="51">
        <f t="shared" si="17"/>
        <v>42188</v>
      </c>
      <c r="D26" s="51">
        <f t="shared" si="0"/>
        <v>5678.5161290322576</v>
      </c>
      <c r="E26" s="51">
        <f t="shared" si="2"/>
        <v>1231.5161290322576</v>
      </c>
      <c r="F26" s="51">
        <f t="shared" si="18"/>
        <v>-1511.4838709677424</v>
      </c>
      <c r="G26" s="51">
        <f t="shared" si="19"/>
        <v>8500.5161290322576</v>
      </c>
      <c r="H26" s="51">
        <f t="shared" si="20"/>
        <v>17107.516129032258</v>
      </c>
      <c r="I26" s="51">
        <f t="shared" si="21"/>
        <v>-11249.483870967742</v>
      </c>
      <c r="J26" s="51">
        <f t="shared" si="22"/>
        <v>-8558.4838709677424</v>
      </c>
      <c r="K26" s="51">
        <f t="shared" si="23"/>
        <v>-271.4838709677424</v>
      </c>
      <c r="L26" s="6"/>
      <c r="M26" s="51">
        <f t="shared" si="24"/>
        <v>32245545.427679494</v>
      </c>
      <c r="N26" s="6">
        <f t="shared" si="25"/>
        <v>6993184.2018730454</v>
      </c>
      <c r="O26" s="6">
        <f t="shared" si="26"/>
        <v>-8582985.5400624368</v>
      </c>
      <c r="P26" s="6">
        <f t="shared" si="27"/>
        <v>48270317.943808526</v>
      </c>
      <c r="Q26" s="6">
        <f t="shared" si="28"/>
        <v>97145306.266389161</v>
      </c>
      <c r="R26" s="6">
        <f t="shared" si="29"/>
        <v>-63880375.604578562</v>
      </c>
      <c r="S26" s="6">
        <f t="shared" si="30"/>
        <v>-48599488.701352753</v>
      </c>
      <c r="T26" s="6">
        <f t="shared" si="31"/>
        <v>-1541625.5400624375</v>
      </c>
    </row>
    <row r="27" spans="1:20" x14ac:dyDescent="0.3">
      <c r="A27" s="6">
        <v>25</v>
      </c>
      <c r="B27" s="55">
        <v>30360</v>
      </c>
      <c r="C27" s="51">
        <f t="shared" si="17"/>
        <v>46635</v>
      </c>
      <c r="D27" s="51">
        <f t="shared" si="0"/>
        <v>-10596.483870967742</v>
      </c>
      <c r="E27" s="51">
        <f t="shared" si="2"/>
        <v>5678.5161290322576</v>
      </c>
      <c r="F27" s="51">
        <f t="shared" si="18"/>
        <v>1231.5161290322576</v>
      </c>
      <c r="G27" s="51">
        <f t="shared" si="19"/>
        <v>-1511.4838709677424</v>
      </c>
      <c r="H27" s="51">
        <f t="shared" si="20"/>
        <v>8500.5161290322576</v>
      </c>
      <c r="I27" s="51">
        <f t="shared" si="21"/>
        <v>17107.516129032258</v>
      </c>
      <c r="J27" s="51">
        <f t="shared" si="22"/>
        <v>-11249.483870967742</v>
      </c>
      <c r="K27" s="51">
        <f t="shared" si="23"/>
        <v>-8558.4838709677424</v>
      </c>
      <c r="L27" s="6"/>
      <c r="M27" s="51">
        <f t="shared" si="24"/>
        <v>112285470.42767951</v>
      </c>
      <c r="N27" s="6">
        <f t="shared" si="25"/>
        <v>-60172304.572320499</v>
      </c>
      <c r="O27" s="6">
        <f t="shared" si="26"/>
        <v>-13049740.798126947</v>
      </c>
      <c r="P27" s="6">
        <f t="shared" si="27"/>
        <v>16016414.459937571</v>
      </c>
      <c r="Q27" s="6">
        <f t="shared" si="28"/>
        <v>-90075582.056191459</v>
      </c>
      <c r="R27" s="6">
        <f t="shared" si="29"/>
        <v>-181279518.73361084</v>
      </c>
      <c r="S27" s="6">
        <f t="shared" si="30"/>
        <v>119204974.39542145</v>
      </c>
      <c r="T27" s="6">
        <f t="shared" si="31"/>
        <v>90689836.298647255</v>
      </c>
    </row>
    <row r="28" spans="1:20" x14ac:dyDescent="0.3">
      <c r="A28" s="6">
        <v>26</v>
      </c>
      <c r="B28" s="55">
        <v>28473</v>
      </c>
      <c r="C28" s="51">
        <f t="shared" si="17"/>
        <v>30360</v>
      </c>
      <c r="D28" s="51">
        <f t="shared" si="0"/>
        <v>-12483.483870967742</v>
      </c>
      <c r="E28" s="51">
        <f t="shared" si="2"/>
        <v>-10596.483870967742</v>
      </c>
      <c r="F28" s="51">
        <f t="shared" si="18"/>
        <v>5678.5161290322576</v>
      </c>
      <c r="G28" s="51">
        <f t="shared" si="19"/>
        <v>1231.5161290322576</v>
      </c>
      <c r="H28" s="51">
        <f t="shared" si="20"/>
        <v>-1511.4838709677424</v>
      </c>
      <c r="I28" s="51">
        <f t="shared" si="21"/>
        <v>8500.5161290322576</v>
      </c>
      <c r="J28" s="51">
        <f t="shared" si="22"/>
        <v>17107.516129032258</v>
      </c>
      <c r="K28" s="51">
        <f t="shared" si="23"/>
        <v>-11249.483870967742</v>
      </c>
      <c r="L28" s="6"/>
      <c r="M28" s="51">
        <f t="shared" si="24"/>
        <v>155837369.55671176</v>
      </c>
      <c r="N28" s="6">
        <f t="shared" si="25"/>
        <v>132281035.49219564</v>
      </c>
      <c r="O28" s="6">
        <f t="shared" si="26"/>
        <v>-70887664.507804364</v>
      </c>
      <c r="P28" s="6">
        <f t="shared" si="27"/>
        <v>-15373611.733610816</v>
      </c>
      <c r="Q28" s="6">
        <f t="shared" si="28"/>
        <v>18868584.5244537</v>
      </c>
      <c r="R28" s="6">
        <f t="shared" si="29"/>
        <v>-106116055.99167533</v>
      </c>
      <c r="S28" s="6">
        <f t="shared" si="30"/>
        <v>-213561401.66909468</v>
      </c>
      <c r="T28" s="6">
        <f t="shared" si="31"/>
        <v>140432750.45993757</v>
      </c>
    </row>
    <row r="29" spans="1:20" x14ac:dyDescent="0.3">
      <c r="A29" s="6">
        <v>27</v>
      </c>
      <c r="B29" s="55">
        <v>55551</v>
      </c>
      <c r="C29" s="51">
        <f t="shared" si="17"/>
        <v>28473</v>
      </c>
      <c r="D29" s="51">
        <f t="shared" si="0"/>
        <v>14594.516129032258</v>
      </c>
      <c r="E29" s="51">
        <f t="shared" si="2"/>
        <v>-12483.483870967742</v>
      </c>
      <c r="F29" s="51">
        <f t="shared" si="18"/>
        <v>-10596.483870967742</v>
      </c>
      <c r="G29" s="51">
        <f t="shared" si="19"/>
        <v>5678.5161290322576</v>
      </c>
      <c r="H29" s="51">
        <f t="shared" si="20"/>
        <v>1231.5161290322576</v>
      </c>
      <c r="I29" s="51">
        <f t="shared" si="21"/>
        <v>-1511.4838709677424</v>
      </c>
      <c r="J29" s="51">
        <f t="shared" si="22"/>
        <v>8500.5161290322576</v>
      </c>
      <c r="K29" s="51">
        <f t="shared" si="23"/>
        <v>17107.516129032258</v>
      </c>
      <c r="L29" s="6"/>
      <c r="M29" s="51">
        <f t="shared" si="24"/>
        <v>212999901.04058272</v>
      </c>
      <c r="N29" s="6">
        <f t="shared" si="25"/>
        <v>-182190406.70135275</v>
      </c>
      <c r="O29" s="6">
        <f t="shared" si="26"/>
        <v>-154650554.7658689</v>
      </c>
      <c r="P29" s="6">
        <f t="shared" si="27"/>
        <v>82875195.234131098</v>
      </c>
      <c r="Q29" s="6">
        <f t="shared" si="28"/>
        <v>17973382.008324653</v>
      </c>
      <c r="R29" s="6">
        <f t="shared" si="29"/>
        <v>-22059375.733610827</v>
      </c>
      <c r="S29" s="6">
        <f t="shared" si="30"/>
        <v>124060919.75026013</v>
      </c>
      <c r="T29" s="6">
        <f t="shared" si="31"/>
        <v>249675920.07284078</v>
      </c>
    </row>
    <row r="30" spans="1:20" x14ac:dyDescent="0.3">
      <c r="A30" s="6">
        <v>28</v>
      </c>
      <c r="B30" s="55">
        <v>42230</v>
      </c>
      <c r="C30" s="51">
        <f t="shared" si="17"/>
        <v>55551</v>
      </c>
      <c r="D30" s="51">
        <f t="shared" si="0"/>
        <v>1273.5161290322576</v>
      </c>
      <c r="E30" s="51">
        <f t="shared" si="2"/>
        <v>14594.516129032258</v>
      </c>
      <c r="F30" s="51">
        <f t="shared" si="18"/>
        <v>-12483.483870967742</v>
      </c>
      <c r="G30" s="51">
        <f t="shared" si="19"/>
        <v>-10596.483870967742</v>
      </c>
      <c r="H30" s="51">
        <f t="shared" si="20"/>
        <v>5678.5161290322576</v>
      </c>
      <c r="I30" s="51">
        <f t="shared" si="21"/>
        <v>1231.5161290322576</v>
      </c>
      <c r="J30" s="51">
        <f t="shared" si="22"/>
        <v>-1511.4838709677424</v>
      </c>
      <c r="K30" s="51">
        <f t="shared" si="23"/>
        <v>8500.5161290322576</v>
      </c>
      <c r="L30" s="6"/>
      <c r="M30" s="51">
        <f t="shared" si="24"/>
        <v>1621843.3309053057</v>
      </c>
      <c r="N30" s="6">
        <f t="shared" si="25"/>
        <v>18586351.68574401</v>
      </c>
      <c r="O30" s="6">
        <f t="shared" si="26"/>
        <v>-15897918.056191461</v>
      </c>
      <c r="P30" s="6">
        <f t="shared" si="27"/>
        <v>-13494793.120707592</v>
      </c>
      <c r="Q30" s="6">
        <f t="shared" si="28"/>
        <v>7231681.8792924006</v>
      </c>
      <c r="R30" s="6">
        <f t="shared" si="29"/>
        <v>1568355.653485951</v>
      </c>
      <c r="S30" s="6">
        <f t="shared" si="30"/>
        <v>-1924899.0884495317</v>
      </c>
      <c r="T30" s="6">
        <f t="shared" si="31"/>
        <v>10825544.395421432</v>
      </c>
    </row>
    <row r="31" spans="1:20" x14ac:dyDescent="0.3">
      <c r="A31" s="6">
        <v>29</v>
      </c>
      <c r="B31" s="55">
        <v>41807</v>
      </c>
      <c r="C31" s="51">
        <f t="shared" si="17"/>
        <v>42230</v>
      </c>
      <c r="D31" s="51">
        <f t="shared" si="0"/>
        <v>850.5161290322576</v>
      </c>
      <c r="E31" s="51">
        <f t="shared" si="2"/>
        <v>1273.5161290322576</v>
      </c>
      <c r="F31" s="51">
        <f t="shared" si="18"/>
        <v>14594.516129032258</v>
      </c>
      <c r="G31" s="51">
        <f t="shared" si="19"/>
        <v>-12483.483870967742</v>
      </c>
      <c r="H31" s="51">
        <f t="shared" si="20"/>
        <v>-10596.483870967742</v>
      </c>
      <c r="I31" s="51">
        <f t="shared" si="21"/>
        <v>5678.5161290322576</v>
      </c>
      <c r="J31" s="51">
        <f t="shared" si="22"/>
        <v>1231.5161290322576</v>
      </c>
      <c r="K31" s="51">
        <f t="shared" si="23"/>
        <v>-1511.4838709677424</v>
      </c>
      <c r="L31" s="6"/>
      <c r="M31" s="51">
        <f t="shared" si="24"/>
        <v>723377.68574401585</v>
      </c>
      <c r="N31" s="6">
        <f t="shared" si="25"/>
        <v>1083146.0083246608</v>
      </c>
      <c r="O31" s="6">
        <f t="shared" si="26"/>
        <v>12412871.363163365</v>
      </c>
      <c r="P31" s="6">
        <f t="shared" si="27"/>
        <v>-10617404.378772106</v>
      </c>
      <c r="Q31" s="6">
        <f t="shared" si="28"/>
        <v>-9012480.4432882369</v>
      </c>
      <c r="R31" s="6">
        <f t="shared" si="29"/>
        <v>4829669.5567117557</v>
      </c>
      <c r="S31" s="6">
        <f t="shared" si="30"/>
        <v>1047424.330905306</v>
      </c>
      <c r="T31" s="6">
        <f t="shared" si="31"/>
        <v>-1285541.4110301766</v>
      </c>
    </row>
    <row r="32" spans="1:20" x14ac:dyDescent="0.3">
      <c r="A32" s="6">
        <v>30</v>
      </c>
      <c r="B32" s="55">
        <v>39840</v>
      </c>
      <c r="C32" s="51">
        <f t="shared" si="17"/>
        <v>41807</v>
      </c>
      <c r="D32" s="51">
        <f t="shared" si="0"/>
        <v>-1116.4838709677424</v>
      </c>
      <c r="E32" s="51">
        <f t="shared" si="2"/>
        <v>850.5161290322576</v>
      </c>
      <c r="F32" s="51">
        <f t="shared" si="18"/>
        <v>1273.5161290322576</v>
      </c>
      <c r="G32" s="51">
        <f t="shared" si="19"/>
        <v>14594.516129032258</v>
      </c>
      <c r="H32" s="51">
        <f t="shared" si="20"/>
        <v>-12483.483870967742</v>
      </c>
      <c r="I32" s="51">
        <f t="shared" si="21"/>
        <v>-10596.483870967742</v>
      </c>
      <c r="J32" s="51">
        <f t="shared" si="22"/>
        <v>5678.5161290322576</v>
      </c>
      <c r="K32" s="51">
        <f t="shared" si="23"/>
        <v>1231.5161290322576</v>
      </c>
      <c r="L32" s="6"/>
      <c r="M32" s="51">
        <f t="shared" si="24"/>
        <v>1246536.2341311146</v>
      </c>
      <c r="N32" s="6">
        <f t="shared" si="25"/>
        <v>-949587.54006243485</v>
      </c>
      <c r="O32" s="6">
        <f t="shared" si="26"/>
        <v>-1421860.2174817899</v>
      </c>
      <c r="P32" s="6">
        <f t="shared" si="27"/>
        <v>-16294541.862643087</v>
      </c>
      <c r="Q32" s="6">
        <f t="shared" si="28"/>
        <v>13937608.395421442</v>
      </c>
      <c r="R32" s="6">
        <f t="shared" si="29"/>
        <v>11830803.330905313</v>
      </c>
      <c r="S32" s="6">
        <f t="shared" si="30"/>
        <v>-6339971.6690946948</v>
      </c>
      <c r="T32" s="6">
        <f t="shared" si="31"/>
        <v>-1374967.8949011448</v>
      </c>
    </row>
    <row r="33" spans="1:20" x14ac:dyDescent="0.3">
      <c r="A33" s="6">
        <v>31</v>
      </c>
      <c r="B33" s="55">
        <v>48190</v>
      </c>
      <c r="C33" s="51">
        <f t="shared" si="17"/>
        <v>39840</v>
      </c>
      <c r="D33" s="51">
        <f t="shared" si="0"/>
        <v>7233.5161290322576</v>
      </c>
      <c r="E33" s="51">
        <f t="shared" si="2"/>
        <v>-1116.4838709677424</v>
      </c>
      <c r="F33" s="51">
        <f t="shared" si="18"/>
        <v>850.5161290322576</v>
      </c>
      <c r="G33" s="51">
        <f t="shared" si="19"/>
        <v>1273.5161290322576</v>
      </c>
      <c r="H33" s="51">
        <f t="shared" si="20"/>
        <v>14594.516129032258</v>
      </c>
      <c r="I33" s="51">
        <f t="shared" si="21"/>
        <v>-12483.483870967742</v>
      </c>
      <c r="J33" s="51">
        <f t="shared" si="22"/>
        <v>-10596.483870967742</v>
      </c>
      <c r="K33" s="51">
        <f t="shared" si="23"/>
        <v>5678.5161290322576</v>
      </c>
      <c r="L33" s="6"/>
      <c r="M33" s="51">
        <f t="shared" si="24"/>
        <v>52323755.588969819</v>
      </c>
      <c r="N33" s="6">
        <f t="shared" si="25"/>
        <v>-8076104.088449535</v>
      </c>
      <c r="O33" s="6">
        <f t="shared" si="26"/>
        <v>6152222.1373569164</v>
      </c>
      <c r="P33" s="6">
        <f t="shared" si="27"/>
        <v>9211999.4599375613</v>
      </c>
      <c r="Q33" s="6">
        <f t="shared" si="28"/>
        <v>105569667.81477627</v>
      </c>
      <c r="R33" s="6">
        <f t="shared" si="29"/>
        <v>-90299481.927159205</v>
      </c>
      <c r="S33" s="6">
        <f t="shared" si="30"/>
        <v>-76649836.991675332</v>
      </c>
      <c r="T33" s="6">
        <f t="shared" si="31"/>
        <v>41075638.008324653</v>
      </c>
    </row>
    <row r="34" spans="1:20" x14ac:dyDescent="0.3">
      <c r="B34" s="55"/>
      <c r="C34" s="52"/>
      <c r="D34" s="52"/>
      <c r="E34" s="52"/>
      <c r="F34" s="52"/>
      <c r="G34" s="52"/>
      <c r="H34" s="52"/>
      <c r="I34" s="52"/>
      <c r="J34" s="52"/>
      <c r="K34" s="52"/>
      <c r="M34" s="52"/>
    </row>
    <row r="35" spans="1:20" x14ac:dyDescent="0.3">
      <c r="A35" s="19" t="s">
        <v>101</v>
      </c>
      <c r="B35" s="53">
        <f>SUM(B3:B33)</f>
        <v>1269651</v>
      </c>
      <c r="C35" s="19"/>
      <c r="D35" s="53">
        <f>SUM(D3:D33)</f>
        <v>-1.4551915228366852E-11</v>
      </c>
      <c r="E35" s="53"/>
      <c r="F35" s="53"/>
      <c r="G35" s="19"/>
      <c r="H35" s="19"/>
      <c r="I35" s="19"/>
      <c r="J35" s="19"/>
      <c r="K35" s="19"/>
      <c r="L35" s="19"/>
      <c r="M35" s="53">
        <f t="shared" ref="M35:T35" si="32">SUM(M3:M33)</f>
        <v>2226392733.7419353</v>
      </c>
      <c r="N35" s="53">
        <f t="shared" si="32"/>
        <v>-132642553.39542143</v>
      </c>
      <c r="O35" s="53">
        <f t="shared" si="32"/>
        <v>-835397983.82310104</v>
      </c>
      <c r="P35" s="53">
        <f t="shared" si="32"/>
        <v>97917125.523413062</v>
      </c>
      <c r="Q35" s="53">
        <f t="shared" si="32"/>
        <v>415560497.16024971</v>
      </c>
      <c r="R35" s="53">
        <f t="shared" si="32"/>
        <v>-870308136.71904266</v>
      </c>
      <c r="S35" s="53">
        <f t="shared" si="32"/>
        <v>-122155469.92091572</v>
      </c>
      <c r="T35" s="53">
        <f t="shared" si="32"/>
        <v>1276071049.1675339</v>
      </c>
    </row>
    <row r="36" spans="1:20" x14ac:dyDescent="0.3">
      <c r="B36" s="52"/>
      <c r="D36" s="52"/>
      <c r="M36" s="52"/>
      <c r="N36" s="52"/>
    </row>
    <row r="37" spans="1:20" x14ac:dyDescent="0.3">
      <c r="B37" s="19" t="s">
        <v>81</v>
      </c>
      <c r="C37" s="52">
        <f>AVERAGE(B3:B33)</f>
        <v>40956.483870967742</v>
      </c>
    </row>
    <row r="38" spans="1:20" x14ac:dyDescent="0.3">
      <c r="B38" s="54" t="s">
        <v>102</v>
      </c>
      <c r="C38" s="54" t="s">
        <v>103</v>
      </c>
    </row>
    <row r="39" spans="1:20" x14ac:dyDescent="0.3">
      <c r="B39" s="31" t="s">
        <v>82</v>
      </c>
      <c r="C39" s="36">
        <f>N35/M35</f>
        <v>-5.9577338438617199E-2</v>
      </c>
    </row>
    <row r="40" spans="1:20" x14ac:dyDescent="0.3">
      <c r="B40" s="31" t="s">
        <v>95</v>
      </c>
      <c r="C40" s="36">
        <f>O35/M35</f>
        <v>-0.37522489683077331</v>
      </c>
    </row>
    <row r="41" spans="1:20" x14ac:dyDescent="0.3">
      <c r="B41" s="31" t="s">
        <v>96</v>
      </c>
      <c r="C41" s="36">
        <f>P35/M35</f>
        <v>4.3980167577551389E-2</v>
      </c>
    </row>
    <row r="42" spans="1:20" x14ac:dyDescent="0.3">
      <c r="B42" s="31" t="s">
        <v>97</v>
      </c>
      <c r="C42" s="36">
        <f>Q35/M35</f>
        <v>0.18665192841417977</v>
      </c>
    </row>
    <row r="43" spans="1:20" x14ac:dyDescent="0.3">
      <c r="B43" s="31" t="s">
        <v>98</v>
      </c>
      <c r="C43" s="36">
        <f>R35/M35</f>
        <v>-0.39090503823927836</v>
      </c>
    </row>
    <row r="44" spans="1:20" x14ac:dyDescent="0.3">
      <c r="B44" s="31" t="s">
        <v>99</v>
      </c>
      <c r="C44" s="36">
        <f>S35/M35</f>
        <v>-5.4866990926442254E-2</v>
      </c>
    </row>
    <row r="45" spans="1:20" x14ac:dyDescent="0.3">
      <c r="B45" s="31" t="s">
        <v>100</v>
      </c>
      <c r="C45" s="36">
        <f>T35/M35</f>
        <v>0.57315631237388209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8AE7-F6C3-420C-A530-1976BFEEBEF2}">
  <sheetPr codeName="Sheet3"/>
  <dimension ref="A1:M45"/>
  <sheetViews>
    <sheetView workbookViewId="0">
      <selection activeCell="D1" sqref="D1"/>
    </sheetView>
  </sheetViews>
  <sheetFormatPr defaultRowHeight="14.4" x14ac:dyDescent="0.3"/>
  <cols>
    <col min="2" max="2" width="12.33203125" bestFit="1" customWidth="1"/>
    <col min="3" max="3" width="14.109375" bestFit="1" customWidth="1"/>
    <col min="4" max="4" width="19.6640625" customWidth="1"/>
    <col min="5" max="5" width="25" bestFit="1" customWidth="1"/>
    <col min="6" max="6" width="13.109375" bestFit="1" customWidth="1"/>
    <col min="7" max="7" width="11.44140625" bestFit="1" customWidth="1"/>
    <col min="8" max="8" width="15.77734375" bestFit="1" customWidth="1"/>
    <col min="9" max="10" width="20" bestFit="1" customWidth="1"/>
    <col min="11" max="11" width="7.21875" bestFit="1" customWidth="1"/>
    <col min="12" max="12" width="7.88671875" bestFit="1" customWidth="1"/>
    <col min="13" max="13" width="5.88671875" bestFit="1" customWidth="1"/>
  </cols>
  <sheetData>
    <row r="1" spans="1:13" ht="18" x14ac:dyDescent="0.35">
      <c r="A1" s="62" t="s">
        <v>110</v>
      </c>
      <c r="D1" t="s">
        <v>114</v>
      </c>
    </row>
    <row r="2" spans="1:13" x14ac:dyDescent="0.3">
      <c r="A2" s="65" t="s">
        <v>10</v>
      </c>
      <c r="B2" s="65" t="s">
        <v>69</v>
      </c>
      <c r="C2" s="65" t="s">
        <v>20</v>
      </c>
      <c r="D2" s="65" t="s">
        <v>11</v>
      </c>
      <c r="E2" s="65" t="s">
        <v>12</v>
      </c>
      <c r="F2" s="65" t="s">
        <v>13</v>
      </c>
      <c r="G2" s="65" t="s">
        <v>14</v>
      </c>
      <c r="H2" s="65" t="s">
        <v>15</v>
      </c>
      <c r="I2" s="65" t="s">
        <v>16</v>
      </c>
      <c r="J2" s="65" t="s">
        <v>21</v>
      </c>
      <c r="K2" s="65" t="s">
        <v>17</v>
      </c>
      <c r="L2" s="65" t="s">
        <v>22</v>
      </c>
      <c r="M2" s="65" t="s">
        <v>19</v>
      </c>
    </row>
    <row r="3" spans="1:13" x14ac:dyDescent="0.3">
      <c r="A3" s="4">
        <v>0</v>
      </c>
      <c r="B3" s="4"/>
      <c r="C3" s="4"/>
      <c r="D3" s="5">
        <f>C41</f>
        <v>38083.412903225806</v>
      </c>
      <c r="E3" s="4">
        <f>C42</f>
        <v>179.56693548387096</v>
      </c>
      <c r="F3" s="4"/>
      <c r="G3" s="4"/>
      <c r="H3" s="4"/>
      <c r="I3" s="4"/>
      <c r="J3" s="4"/>
      <c r="K3" s="4"/>
      <c r="L3" s="4"/>
      <c r="M3" s="4"/>
    </row>
    <row r="4" spans="1:13" x14ac:dyDescent="0.3">
      <c r="A4" s="6">
        <v>1</v>
      </c>
      <c r="B4" s="47">
        <v>45413</v>
      </c>
      <c r="C4" s="6">
        <v>28663</v>
      </c>
      <c r="D4" s="40">
        <f t="shared" ref="D4:D15" si="0">$C$38*C4+(1-$C$38)*(D3+E3)</f>
        <v>38262.979838709674</v>
      </c>
      <c r="E4" s="7">
        <f t="shared" ref="E4:E15" si="1">$C$39*(D4-D3)+(1-$C$39)*E3</f>
        <v>179.56693548387005</v>
      </c>
      <c r="F4" s="7">
        <f>D3+E3</f>
        <v>38262.979838709674</v>
      </c>
      <c r="G4" s="7">
        <f t="shared" ref="G4:G15" si="2">F4-C4</f>
        <v>9599.9798387096744</v>
      </c>
      <c r="H4" s="7">
        <f>ABS(G4)</f>
        <v>9599.9798387096744</v>
      </c>
      <c r="I4" s="7">
        <f>SUMSQ($G$4:G4)/A4</f>
        <v>92159612.903632224</v>
      </c>
      <c r="J4" s="7">
        <f>SUM($H$4:H4)/A4</f>
        <v>9599.9798387096744</v>
      </c>
      <c r="K4" s="8">
        <f t="shared" ref="K4:K15" si="3">H4/C4*100</f>
        <v>33.492585698320745</v>
      </c>
      <c r="L4" s="7">
        <f>AVERAGE($K$4:K4)</f>
        <v>33.492585698320745</v>
      </c>
      <c r="M4" s="7">
        <f>SUM($G$4:G4)/J4</f>
        <v>1</v>
      </c>
    </row>
    <row r="5" spans="1:13" x14ac:dyDescent="0.3">
      <c r="A5" s="6">
        <v>2</v>
      </c>
      <c r="B5" s="47">
        <v>45414</v>
      </c>
      <c r="C5" s="6">
        <v>45866</v>
      </c>
      <c r="D5" s="40">
        <f t="shared" si="0"/>
        <v>38442.546774193543</v>
      </c>
      <c r="E5" s="7">
        <f t="shared" si="1"/>
        <v>179.56693548386943</v>
      </c>
      <c r="F5" s="7">
        <f t="shared" ref="F5:F15" si="4">D4+E4</f>
        <v>38442.546774193543</v>
      </c>
      <c r="G5" s="7">
        <f t="shared" si="2"/>
        <v>-7423.4532258064573</v>
      </c>
      <c r="H5" s="7">
        <f t="shared" ref="H5:H15" si="5">ABS(G5)</f>
        <v>7423.4532258064573</v>
      </c>
      <c r="I5" s="7">
        <f>SUMSQ($G$4:G5)/A5</f>
        <v>73633635.349684268</v>
      </c>
      <c r="J5" s="7">
        <f>SUM($H$4:H5)/A5</f>
        <v>8511.7165322580659</v>
      </c>
      <c r="K5" s="8">
        <f t="shared" si="3"/>
        <v>16.185089665125492</v>
      </c>
      <c r="L5" s="7">
        <f>AVERAGE($K$4:K5)</f>
        <v>24.83883768172312</v>
      </c>
      <c r="M5" s="7">
        <f>SUM($G$4:G5)/J5</f>
        <v>0.25570948053245474</v>
      </c>
    </row>
    <row r="6" spans="1:13" x14ac:dyDescent="0.3">
      <c r="A6" s="6">
        <v>3</v>
      </c>
      <c r="B6" s="47">
        <v>45415</v>
      </c>
      <c r="C6" s="6">
        <v>39666</v>
      </c>
      <c r="D6" s="40">
        <f t="shared" si="0"/>
        <v>38622.113709677411</v>
      </c>
      <c r="E6" s="7">
        <f t="shared" si="1"/>
        <v>179.56693548386903</v>
      </c>
      <c r="F6" s="7">
        <f t="shared" si="4"/>
        <v>38622.113709677411</v>
      </c>
      <c r="G6" s="7">
        <f t="shared" si="2"/>
        <v>-1043.886290322589</v>
      </c>
      <c r="H6" s="7">
        <f t="shared" si="5"/>
        <v>1043.886290322589</v>
      </c>
      <c r="I6" s="7">
        <f>SUMSQ($G$4:G6)/A6</f>
        <v>49452323.095497333</v>
      </c>
      <c r="J6" s="7">
        <f>SUM($H$4:H6)/A6</f>
        <v>6022.4397849462403</v>
      </c>
      <c r="K6" s="8">
        <f t="shared" si="3"/>
        <v>2.6316903401466978</v>
      </c>
      <c r="L6" s="7">
        <f>AVERAGE($K$4:K6)</f>
        <v>17.436455234530978</v>
      </c>
      <c r="M6" s="7">
        <f>SUM($G$4:G6)/J6</f>
        <v>0.18807001199277887</v>
      </c>
    </row>
    <row r="7" spans="1:13" x14ac:dyDescent="0.3">
      <c r="A7" s="6">
        <v>4</v>
      </c>
      <c r="B7" s="47">
        <v>45416</v>
      </c>
      <c r="C7" s="6">
        <v>31351</v>
      </c>
      <c r="D7" s="40">
        <f t="shared" si="0"/>
        <v>38801.680645161279</v>
      </c>
      <c r="E7" s="7">
        <f t="shared" si="1"/>
        <v>179.56693548386875</v>
      </c>
      <c r="F7" s="7">
        <f t="shared" si="4"/>
        <v>38801.680645161279</v>
      </c>
      <c r="G7" s="7">
        <f t="shared" si="2"/>
        <v>7450.6806451612792</v>
      </c>
      <c r="H7" s="7">
        <f t="shared" si="5"/>
        <v>7450.6806451612792</v>
      </c>
      <c r="I7" s="7">
        <f>SUMSQ($G$4:G7)/A7</f>
        <v>50967402.840668224</v>
      </c>
      <c r="J7" s="7">
        <f>SUM($H$4:H7)/A7</f>
        <v>6379.5</v>
      </c>
      <c r="K7" s="8">
        <f t="shared" si="3"/>
        <v>23.765368393867114</v>
      </c>
      <c r="L7" s="7">
        <f>AVERAGE($K$4:K7)</f>
        <v>19.018683524365013</v>
      </c>
      <c r="M7" s="7">
        <f>SUM($G$4:G7)/J7</f>
        <v>1.3454535571348707</v>
      </c>
    </row>
    <row r="8" spans="1:13" x14ac:dyDescent="0.3">
      <c r="A8" s="6">
        <v>5</v>
      </c>
      <c r="B8" s="47">
        <v>45417</v>
      </c>
      <c r="C8" s="6">
        <v>23146</v>
      </c>
      <c r="D8" s="40">
        <f t="shared" si="0"/>
        <v>38981.247580645148</v>
      </c>
      <c r="E8" s="7">
        <f t="shared" si="1"/>
        <v>179.56693548386858</v>
      </c>
      <c r="F8" s="7">
        <f t="shared" si="4"/>
        <v>38981.247580645148</v>
      </c>
      <c r="G8" s="7">
        <f t="shared" si="2"/>
        <v>15835.247580645148</v>
      </c>
      <c r="H8" s="7">
        <f t="shared" si="5"/>
        <v>15835.247580645148</v>
      </c>
      <c r="I8" s="7">
        <f>SUMSQ($G$4:G8)/A8</f>
        <v>90924935.460600182</v>
      </c>
      <c r="J8" s="7">
        <f>SUM($H$4:H8)/A8</f>
        <v>8270.6495161290295</v>
      </c>
      <c r="K8" s="8">
        <f t="shared" si="3"/>
        <v>68.414618424976879</v>
      </c>
      <c r="L8" s="7">
        <f>AVERAGE($K$4:K8)</f>
        <v>28.89787050448739</v>
      </c>
      <c r="M8" s="7">
        <f>SUM($G$4:G8)/J8</f>
        <v>2.9524366255355297</v>
      </c>
    </row>
    <row r="9" spans="1:13" x14ac:dyDescent="0.3">
      <c r="A9" s="6">
        <v>6</v>
      </c>
      <c r="B9" s="47">
        <v>45418</v>
      </c>
      <c r="C9" s="6">
        <v>50182</v>
      </c>
      <c r="D9" s="40">
        <f t="shared" si="0"/>
        <v>39160.814516129016</v>
      </c>
      <c r="E9" s="7">
        <f t="shared" si="1"/>
        <v>179.56693548386846</v>
      </c>
      <c r="F9" s="7">
        <f t="shared" si="4"/>
        <v>39160.814516129016</v>
      </c>
      <c r="G9" s="7">
        <f t="shared" si="2"/>
        <v>-11021.185483870984</v>
      </c>
      <c r="H9" s="7">
        <f t="shared" si="5"/>
        <v>11021.185483870984</v>
      </c>
      <c r="I9" s="7">
        <f>SUMSQ($G$4:G9)/A9</f>
        <v>96015201.128814891</v>
      </c>
      <c r="J9" s="7">
        <f>SUM($H$4:H9)/A9</f>
        <v>8729.0721774193553</v>
      </c>
      <c r="K9" s="8">
        <f t="shared" si="3"/>
        <v>21.962427730801849</v>
      </c>
      <c r="L9" s="7">
        <f>AVERAGE($K$4:K9)</f>
        <v>27.741963375539797</v>
      </c>
      <c r="M9" s="7">
        <f>SUM($G$4:G9)/J9</f>
        <v>1.5348003536014803</v>
      </c>
    </row>
    <row r="10" spans="1:13" x14ac:dyDescent="0.3">
      <c r="A10" s="6">
        <v>7</v>
      </c>
      <c r="B10" s="47">
        <v>45419</v>
      </c>
      <c r="C10" s="6">
        <v>44960</v>
      </c>
      <c r="D10" s="40">
        <f t="shared" si="0"/>
        <v>39340.381451612884</v>
      </c>
      <c r="E10" s="7">
        <f t="shared" si="1"/>
        <v>179.56693548386841</v>
      </c>
      <c r="F10" s="7">
        <f t="shared" si="4"/>
        <v>39340.381451612884</v>
      </c>
      <c r="G10" s="7">
        <f t="shared" si="2"/>
        <v>-5619.6185483871159</v>
      </c>
      <c r="H10" s="7">
        <f t="shared" si="5"/>
        <v>5619.6185483871159</v>
      </c>
      <c r="I10" s="7">
        <f>SUMSQ($G$4:G10)/A10</f>
        <v>86810188.486037984</v>
      </c>
      <c r="J10" s="7">
        <f>SUM($H$4:H10)/A10</f>
        <v>8284.8645161290351</v>
      </c>
      <c r="K10" s="8">
        <f t="shared" si="3"/>
        <v>12.499151575594119</v>
      </c>
      <c r="L10" s="7">
        <f>AVERAGE($K$4:K10)</f>
        <v>25.564418832690414</v>
      </c>
      <c r="M10" s="7">
        <f>SUM($G$4:G10)/J10</f>
        <v>0.93879199846746386</v>
      </c>
    </row>
    <row r="11" spans="1:13" x14ac:dyDescent="0.3">
      <c r="A11" s="6">
        <v>8</v>
      </c>
      <c r="B11" s="47">
        <v>45420</v>
      </c>
      <c r="C11" s="6">
        <v>41950</v>
      </c>
      <c r="D11" s="40">
        <f t="shared" si="0"/>
        <v>39519.948387096752</v>
      </c>
      <c r="E11" s="7">
        <f t="shared" si="1"/>
        <v>179.56693548386835</v>
      </c>
      <c r="F11" s="7">
        <f t="shared" si="4"/>
        <v>39519.948387096752</v>
      </c>
      <c r="G11" s="7">
        <f t="shared" si="2"/>
        <v>-2430.0516129032476</v>
      </c>
      <c r="H11" s="7">
        <f t="shared" si="5"/>
        <v>2430.0516129032476</v>
      </c>
      <c r="I11" s="7">
        <f>SUMSQ($G$4:G11)/A11</f>
        <v>76697058.780454949</v>
      </c>
      <c r="J11" s="7">
        <f>SUM($H$4:H11)/A11</f>
        <v>7553.0129032258119</v>
      </c>
      <c r="K11" s="8">
        <f t="shared" si="3"/>
        <v>5.7927332846322948</v>
      </c>
      <c r="L11" s="7">
        <f>AVERAGE($K$4:K11)</f>
        <v>23.09295813918315</v>
      </c>
      <c r="M11" s="7">
        <f>SUM($G$4:G11)/J11</f>
        <v>0.70802380079898386</v>
      </c>
    </row>
    <row r="12" spans="1:13" x14ac:dyDescent="0.3">
      <c r="A12" s="6">
        <v>9</v>
      </c>
      <c r="B12" s="47">
        <v>45421</v>
      </c>
      <c r="C12" s="6">
        <v>41267</v>
      </c>
      <c r="D12" s="40">
        <f t="shared" si="0"/>
        <v>39699.515322580621</v>
      </c>
      <c r="E12" s="7">
        <f t="shared" si="1"/>
        <v>179.56693548386832</v>
      </c>
      <c r="F12" s="7">
        <f t="shared" si="4"/>
        <v>39699.515322580621</v>
      </c>
      <c r="G12" s="7">
        <f t="shared" si="2"/>
        <v>-1567.4846774193793</v>
      </c>
      <c r="H12" s="7">
        <f t="shared" si="5"/>
        <v>1567.4846774193793</v>
      </c>
      <c r="I12" s="7">
        <f>SUMSQ($G$4:G12)/A12</f>
        <v>68448164.273064911</v>
      </c>
      <c r="J12" s="7">
        <f>SUM($H$4:H12)/A12</f>
        <v>6887.9542114695414</v>
      </c>
      <c r="K12" s="8">
        <f t="shared" si="3"/>
        <v>3.7983974541870724</v>
      </c>
      <c r="L12" s="7">
        <f>AVERAGE($K$4:K12)</f>
        <v>20.949118063072476</v>
      </c>
      <c r="M12" s="7">
        <f>SUM($G$4:G12)/J12</f>
        <v>0.54881726993940316</v>
      </c>
    </row>
    <row r="13" spans="1:13" x14ac:dyDescent="0.3">
      <c r="A13" s="6">
        <v>10</v>
      </c>
      <c r="B13" s="47">
        <v>45422</v>
      </c>
      <c r="C13" s="6">
        <v>50326</v>
      </c>
      <c r="D13" s="40">
        <f t="shared" si="0"/>
        <v>39879.082258064489</v>
      </c>
      <c r="E13" s="7">
        <f t="shared" si="1"/>
        <v>179.56693548386829</v>
      </c>
      <c r="F13" s="7">
        <f t="shared" si="4"/>
        <v>39879.082258064489</v>
      </c>
      <c r="G13" s="7">
        <f t="shared" si="2"/>
        <v>-10446.917741935511</v>
      </c>
      <c r="H13" s="7">
        <f t="shared" si="5"/>
        <v>10446.917741935511</v>
      </c>
      <c r="I13" s="7">
        <f>SUMSQ($G$4:G13)/A13</f>
        <v>72517156.876435116</v>
      </c>
      <c r="J13" s="7">
        <f>SUM($H$4:H13)/A13</f>
        <v>7243.8505645161376</v>
      </c>
      <c r="K13" s="8">
        <f t="shared" si="3"/>
        <v>20.758490128234929</v>
      </c>
      <c r="L13" s="7">
        <f>AVERAGE($K$4:K13)</f>
        <v>20.930055269588721</v>
      </c>
      <c r="M13" s="7">
        <f>SUM($G$4:G13)/J13</f>
        <v>-0.92032399850789759</v>
      </c>
    </row>
    <row r="14" spans="1:13" x14ac:dyDescent="0.3">
      <c r="A14" s="6">
        <v>11</v>
      </c>
      <c r="B14" s="47">
        <v>45423</v>
      </c>
      <c r="C14" s="6">
        <v>34008</v>
      </c>
      <c r="D14" s="40">
        <f t="shared" si="0"/>
        <v>40058.649193548357</v>
      </c>
      <c r="E14" s="7">
        <f t="shared" si="1"/>
        <v>179.56693548386829</v>
      </c>
      <c r="F14" s="7">
        <f t="shared" si="4"/>
        <v>40058.649193548357</v>
      </c>
      <c r="G14" s="7">
        <f t="shared" si="2"/>
        <v>6050.6491935483573</v>
      </c>
      <c r="H14" s="7">
        <f t="shared" si="5"/>
        <v>6050.6491935483573</v>
      </c>
      <c r="I14" s="7">
        <f>SUMSQ($G$4:G14)/A14</f>
        <v>69252902.220703498</v>
      </c>
      <c r="J14" s="7">
        <f>SUM($H$4:H14)/A14</f>
        <v>7135.3777126099767</v>
      </c>
      <c r="K14" s="8">
        <f t="shared" si="3"/>
        <v>17.791840724383547</v>
      </c>
      <c r="L14" s="7">
        <f>AVERAGE($K$4:K14)</f>
        <v>20.644763038206431</v>
      </c>
      <c r="M14" s="7">
        <f>SUM($G$4:G14)/J14</f>
        <v>-8.6336049385602992E-2</v>
      </c>
    </row>
    <row r="15" spans="1:13" x14ac:dyDescent="0.3">
      <c r="A15" s="6">
        <v>12</v>
      </c>
      <c r="B15" s="47">
        <v>45424</v>
      </c>
      <c r="C15" s="6">
        <v>30696</v>
      </c>
      <c r="D15" s="40">
        <f t="shared" si="0"/>
        <v>40238.216129032226</v>
      </c>
      <c r="E15" s="7">
        <f t="shared" si="1"/>
        <v>179.56693548386829</v>
      </c>
      <c r="F15" s="7">
        <f t="shared" si="4"/>
        <v>40238.216129032226</v>
      </c>
      <c r="G15" s="7">
        <f t="shared" si="2"/>
        <v>9542.2161290322256</v>
      </c>
      <c r="H15" s="7">
        <f t="shared" si="5"/>
        <v>9542.2161290322256</v>
      </c>
      <c r="I15" s="7">
        <f>SUMSQ($G$4:G15)/A15</f>
        <v>71069651.090075105</v>
      </c>
      <c r="J15" s="7">
        <f>SUM($H$4:H15)/A15</f>
        <v>7335.9475806451637</v>
      </c>
      <c r="K15" s="8">
        <f t="shared" si="3"/>
        <v>31.086187545713535</v>
      </c>
      <c r="L15" s="7">
        <f>AVERAGE($K$4:K15)</f>
        <v>21.514881747165358</v>
      </c>
      <c r="M15" s="7">
        <f>SUM($G$4:G15)/J15</f>
        <v>1.2167720268342461</v>
      </c>
    </row>
    <row r="16" spans="1:13" x14ac:dyDescent="0.3">
      <c r="A16" s="6">
        <v>13</v>
      </c>
      <c r="B16" s="47">
        <v>45425</v>
      </c>
      <c r="C16" s="6">
        <v>52884</v>
      </c>
      <c r="D16" s="40">
        <f t="shared" ref="D16:D23" si="6">$C$38*C16+(1-$C$38)*(D15+E15)</f>
        <v>40417.783064516094</v>
      </c>
      <c r="E16" s="7">
        <f t="shared" ref="E16:E23" si="7">$C$39*(D16-D15)+(1-$C$39)*E15</f>
        <v>179.56693548386829</v>
      </c>
      <c r="F16" s="7">
        <f t="shared" ref="F16:F23" si="8">D15+E15</f>
        <v>40417.783064516094</v>
      </c>
      <c r="G16" s="7">
        <f t="shared" ref="G16:G23" si="9">F16-C16</f>
        <v>-12466.216935483906</v>
      </c>
      <c r="H16" s="7">
        <f t="shared" ref="H16:H23" si="10">ABS(G16)</f>
        <v>12466.216935483906</v>
      </c>
      <c r="I16" s="7">
        <f>SUMSQ($G$4:G16)/A16</f>
        <v>77557105.981803626</v>
      </c>
      <c r="J16" s="7">
        <f>SUM($H$4:H16)/A16</f>
        <v>7730.583684863529</v>
      </c>
      <c r="K16" s="8">
        <f t="shared" ref="K16:K23" si="11">H16/C16*100</f>
        <v>23.572757233726467</v>
      </c>
      <c r="L16" s="7">
        <f>AVERAGE($K$4:K16)</f>
        <v>21.673179861516211</v>
      </c>
      <c r="M16" s="7">
        <f>SUM($G$4:G16)/J16</f>
        <v>-0.45792675861770976</v>
      </c>
    </row>
    <row r="17" spans="1:13" x14ac:dyDescent="0.3">
      <c r="A17" s="6">
        <v>14</v>
      </c>
      <c r="B17" s="47">
        <v>45426</v>
      </c>
      <c r="C17" s="6">
        <v>43638</v>
      </c>
      <c r="D17" s="40">
        <f t="shared" si="6"/>
        <v>40597.349999999962</v>
      </c>
      <c r="E17" s="7">
        <f t="shared" si="7"/>
        <v>179.56693548386829</v>
      </c>
      <c r="F17" s="7">
        <f t="shared" si="8"/>
        <v>40597.349999999962</v>
      </c>
      <c r="G17" s="7">
        <f t="shared" si="9"/>
        <v>-3040.6500000000378</v>
      </c>
      <c r="H17" s="7">
        <f t="shared" si="10"/>
        <v>3040.6500000000378</v>
      </c>
      <c r="I17" s="7">
        <f>SUMSQ($G$4:G17)/A17</f>
        <v>72677709.29899624</v>
      </c>
      <c r="J17" s="7">
        <f>SUM($H$4:H17)/A17</f>
        <v>7395.5884216589939</v>
      </c>
      <c r="K17" s="8">
        <f t="shared" si="11"/>
        <v>6.9678949539393145</v>
      </c>
      <c r="L17" s="7">
        <f>AVERAGE($K$4:K17)</f>
        <v>20.622802368117863</v>
      </c>
      <c r="M17" s="7">
        <f>SUM($G$4:G17)/J17</f>
        <v>-0.88981305527496479</v>
      </c>
    </row>
    <row r="18" spans="1:13" x14ac:dyDescent="0.3">
      <c r="A18" s="6">
        <v>15</v>
      </c>
      <c r="B18" s="47">
        <v>45427</v>
      </c>
      <c r="C18" s="6">
        <v>43593</v>
      </c>
      <c r="D18" s="40">
        <f t="shared" si="6"/>
        <v>40776.91693548383</v>
      </c>
      <c r="E18" s="7">
        <f t="shared" si="7"/>
        <v>179.56693548386829</v>
      </c>
      <c r="F18" s="7">
        <f t="shared" si="8"/>
        <v>40776.91693548383</v>
      </c>
      <c r="G18" s="7">
        <f t="shared" si="9"/>
        <v>-2816.0830645161695</v>
      </c>
      <c r="H18" s="7">
        <f t="shared" si="10"/>
        <v>2816.0830645161695</v>
      </c>
      <c r="I18" s="7">
        <f>SUMSQ($G$4:G18)/A18</f>
        <v>68361216.934146807</v>
      </c>
      <c r="J18" s="7">
        <f>SUM($H$4:H18)/A18</f>
        <v>7090.2880645161395</v>
      </c>
      <c r="K18" s="8">
        <f t="shared" si="11"/>
        <v>6.4599432581289875</v>
      </c>
      <c r="L18" s="7">
        <f>AVERAGE($K$4:K18)</f>
        <v>19.67861176078527</v>
      </c>
      <c r="M18" s="7">
        <f>SUM($G$4:G18)/J18</f>
        <v>-1.3253021750379299</v>
      </c>
    </row>
    <row r="19" spans="1:13" x14ac:dyDescent="0.3">
      <c r="A19" s="6">
        <v>16</v>
      </c>
      <c r="B19" s="47">
        <v>45428</v>
      </c>
      <c r="C19" s="6">
        <v>42425</v>
      </c>
      <c r="D19" s="40">
        <f t="shared" si="6"/>
        <v>40956.483870967699</v>
      </c>
      <c r="E19" s="7">
        <f t="shared" si="7"/>
        <v>179.56693548386829</v>
      </c>
      <c r="F19" s="7">
        <f t="shared" si="8"/>
        <v>40956.483870967699</v>
      </c>
      <c r="G19" s="7">
        <f t="shared" si="9"/>
        <v>-1468.5161290323013</v>
      </c>
      <c r="H19" s="7">
        <f t="shared" si="10"/>
        <v>1468.5161290323013</v>
      </c>
      <c r="I19" s="7">
        <f>SUMSQ($G$4:G19)/A19</f>
        <v>64223424.602089375</v>
      </c>
      <c r="J19" s="7">
        <f>SUM($H$4:H19)/A19</f>
        <v>6738.9273185483999</v>
      </c>
      <c r="K19" s="8">
        <f t="shared" si="11"/>
        <v>3.4614404927101972</v>
      </c>
      <c r="L19" s="7">
        <f>AVERAGE($K$4:K19)</f>
        <v>18.665038556530579</v>
      </c>
      <c r="M19" s="7">
        <f>SUM($G$4:G19)/J19</f>
        <v>-1.6123174815485999</v>
      </c>
    </row>
    <row r="20" spans="1:13" x14ac:dyDescent="0.3">
      <c r="A20" s="6">
        <v>17</v>
      </c>
      <c r="B20" s="47">
        <v>45429</v>
      </c>
      <c r="C20" s="6">
        <v>40685</v>
      </c>
      <c r="D20" s="40">
        <f t="shared" si="6"/>
        <v>41136.050806451567</v>
      </c>
      <c r="E20" s="7">
        <f t="shared" si="7"/>
        <v>179.56693548386829</v>
      </c>
      <c r="F20" s="7">
        <f t="shared" si="8"/>
        <v>41136.050806451567</v>
      </c>
      <c r="G20" s="7">
        <f t="shared" si="9"/>
        <v>451.05080645156704</v>
      </c>
      <c r="H20" s="7">
        <f t="shared" si="10"/>
        <v>451.05080645156704</v>
      </c>
      <c r="I20" s="7">
        <f>SUMSQ($G$4:G20)/A20</f>
        <v>60457543.556672394</v>
      </c>
      <c r="J20" s="7">
        <f>SUM($H$4:H20)/A20</f>
        <v>6369.052229601527</v>
      </c>
      <c r="K20" s="8">
        <f t="shared" si="11"/>
        <v>1.1086415299288854</v>
      </c>
      <c r="L20" s="7">
        <f>AVERAGE($K$4:K20)</f>
        <v>17.632309319671656</v>
      </c>
      <c r="M20" s="7">
        <f>SUM($G$4:G20)/J20</f>
        <v>-1.6351317497016356</v>
      </c>
    </row>
    <row r="21" spans="1:13" x14ac:dyDescent="0.3">
      <c r="A21" s="6">
        <v>18</v>
      </c>
      <c r="B21" s="47">
        <v>45430</v>
      </c>
      <c r="C21" s="6">
        <v>32398</v>
      </c>
      <c r="D21" s="40">
        <f t="shared" si="6"/>
        <v>41315.617741935435</v>
      </c>
      <c r="E21" s="7">
        <f t="shared" si="7"/>
        <v>179.56693548386829</v>
      </c>
      <c r="F21" s="7">
        <f t="shared" si="8"/>
        <v>41315.617741935435</v>
      </c>
      <c r="G21" s="7">
        <f t="shared" si="9"/>
        <v>8917.6177419354353</v>
      </c>
      <c r="H21" s="7">
        <f t="shared" si="10"/>
        <v>8917.6177419354353</v>
      </c>
      <c r="I21" s="7">
        <f>SUMSQ($G$4:G21)/A21</f>
        <v>61516785.925261788</v>
      </c>
      <c r="J21" s="7">
        <f>SUM($H$4:H21)/A21</f>
        <v>6510.6392025089663</v>
      </c>
      <c r="K21" s="8">
        <f t="shared" si="11"/>
        <v>27.525210636259757</v>
      </c>
      <c r="L21" s="7">
        <f>AVERAGE($K$4:K21)</f>
        <v>18.181914948370995</v>
      </c>
      <c r="M21" s="7">
        <f>SUM($G$4:G21)/J21</f>
        <v>-0.22987324710256843</v>
      </c>
    </row>
    <row r="22" spans="1:13" x14ac:dyDescent="0.3">
      <c r="A22" s="6">
        <v>19</v>
      </c>
      <c r="B22" s="47">
        <v>45431</v>
      </c>
      <c r="C22" s="6">
        <v>29707</v>
      </c>
      <c r="D22" s="40">
        <f t="shared" si="6"/>
        <v>41495.184677419304</v>
      </c>
      <c r="E22" s="7">
        <f t="shared" si="7"/>
        <v>179.56693548386829</v>
      </c>
      <c r="F22" s="7">
        <f t="shared" si="8"/>
        <v>41495.184677419304</v>
      </c>
      <c r="G22" s="7">
        <f t="shared" si="9"/>
        <v>11788.184677419304</v>
      </c>
      <c r="H22" s="7">
        <f t="shared" si="10"/>
        <v>11788.184677419304</v>
      </c>
      <c r="I22" s="7">
        <f>SUMSQ($G$4:G22)/A22</f>
        <v>65592812.875981867</v>
      </c>
      <c r="J22" s="7">
        <f>SUM($H$4:H22)/A22</f>
        <v>6788.4047538200366</v>
      </c>
      <c r="K22" s="8">
        <f t="shared" si="11"/>
        <v>39.681504956472565</v>
      </c>
      <c r="L22" s="7">
        <f>AVERAGE($K$4:K22)</f>
        <v>19.313472317218448</v>
      </c>
      <c r="M22" s="7">
        <f>SUM($G$4:G22)/J22</f>
        <v>1.5160502763825217</v>
      </c>
    </row>
    <row r="23" spans="1:13" x14ac:dyDescent="0.3">
      <c r="A23" s="6">
        <v>20</v>
      </c>
      <c r="B23" s="47">
        <v>45432</v>
      </c>
      <c r="C23" s="6">
        <v>58064</v>
      </c>
      <c r="D23" s="40">
        <f t="shared" si="6"/>
        <v>41674.751612903172</v>
      </c>
      <c r="E23" s="7">
        <f t="shared" si="7"/>
        <v>179.56693548386829</v>
      </c>
      <c r="F23" s="7">
        <f t="shared" si="8"/>
        <v>41674.751612903172</v>
      </c>
      <c r="G23" s="7">
        <f t="shared" si="9"/>
        <v>-16389.248387096828</v>
      </c>
      <c r="H23" s="7">
        <f t="shared" si="10"/>
        <v>16389.248387096828</v>
      </c>
      <c r="I23" s="7">
        <f>SUMSQ($G$4:G23)/A23</f>
        <v>75743545.366880566</v>
      </c>
      <c r="J23" s="7">
        <f>SUM($H$4:H23)/A23</f>
        <v>7268.4469354838757</v>
      </c>
      <c r="K23" s="8">
        <f t="shared" si="11"/>
        <v>28.226178677143889</v>
      </c>
      <c r="L23" s="7">
        <f>AVERAGE($K$4:K23)</f>
        <v>19.759107635214718</v>
      </c>
      <c r="M23" s="7">
        <f>SUM($G$4:G23)/J23</f>
        <v>-0.83892550059122106</v>
      </c>
    </row>
    <row r="24" spans="1:13" x14ac:dyDescent="0.3">
      <c r="A24" s="6">
        <v>21</v>
      </c>
      <c r="B24" s="48">
        <v>45433</v>
      </c>
      <c r="C24">
        <v>49457</v>
      </c>
      <c r="D24" s="40">
        <f t="shared" ref="D24:D34" si="12">$C$38*C24+(1-$C$38)*(D23+E23)</f>
        <v>41854.31854838704</v>
      </c>
      <c r="E24" s="7">
        <f t="shared" ref="E24:E34" si="13">$C$39*(D24-D23)+(1-$C$39)*E23</f>
        <v>179.56693548386829</v>
      </c>
      <c r="F24" s="7">
        <f t="shared" ref="F24:F34" si="14">D23+E23</f>
        <v>41854.31854838704</v>
      </c>
      <c r="G24" s="7">
        <f t="shared" ref="G24:G34" si="15">F24-C24</f>
        <v>-7602.6814516129598</v>
      </c>
      <c r="H24" s="7">
        <f t="shared" ref="H24:H34" si="16">ABS(G24)</f>
        <v>7602.6814516129598</v>
      </c>
      <c r="I24" s="7">
        <f>SUMSQ($G$4:G24)/A24</f>
        <v>74889127.266300529</v>
      </c>
      <c r="J24" s="7">
        <f>SUM($H$4:H24)/A24</f>
        <v>7284.3628648233562</v>
      </c>
      <c r="K24" s="8">
        <f t="shared" ref="K24:K34" si="17">H24/C24*100</f>
        <v>15.372306147993125</v>
      </c>
      <c r="L24" s="7">
        <f>AVERAGE($K$4:K24)</f>
        <v>19.550212326299405</v>
      </c>
      <c r="M24" s="7">
        <f>SUM($G$4:G24)/J24</f>
        <v>-1.8807913869371371</v>
      </c>
    </row>
    <row r="25" spans="1:13" x14ac:dyDescent="0.3">
      <c r="A25" s="6">
        <v>22</v>
      </c>
      <c r="B25" s="48">
        <v>45434</v>
      </c>
      <c r="C25">
        <v>39445</v>
      </c>
      <c r="D25" s="40">
        <f t="shared" si="12"/>
        <v>42033.885483870909</v>
      </c>
      <c r="E25" s="7">
        <f t="shared" si="13"/>
        <v>179.56693548386829</v>
      </c>
      <c r="F25" s="7">
        <f t="shared" si="14"/>
        <v>42033.885483870909</v>
      </c>
      <c r="G25" s="7">
        <f t="shared" si="15"/>
        <v>2588.8854838709085</v>
      </c>
      <c r="H25" s="7">
        <f t="shared" si="16"/>
        <v>2588.8854838709085</v>
      </c>
      <c r="I25" s="7">
        <f>SUMSQ($G$4:G25)/A25</f>
        <v>71789727.301859483</v>
      </c>
      <c r="J25" s="7">
        <f>SUM($H$4:H25)/A25</f>
        <v>7070.932074780063</v>
      </c>
      <c r="K25" s="8">
        <f t="shared" si="17"/>
        <v>6.5632792086979554</v>
      </c>
      <c r="L25" s="7">
        <f>AVERAGE($K$4:K25)</f>
        <v>18.959897184590247</v>
      </c>
      <c r="M25" s="7">
        <f>SUM($G$4:G25)/J25</f>
        <v>-1.5714309420740977</v>
      </c>
    </row>
    <row r="26" spans="1:13" x14ac:dyDescent="0.3">
      <c r="A26" s="6">
        <v>23</v>
      </c>
      <c r="B26" s="48">
        <v>45435</v>
      </c>
      <c r="C26">
        <v>42188</v>
      </c>
      <c r="D26" s="40">
        <f t="shared" si="12"/>
        <v>42213.452419354777</v>
      </c>
      <c r="E26" s="7">
        <f t="shared" si="13"/>
        <v>179.56693548386829</v>
      </c>
      <c r="F26" s="7">
        <f t="shared" si="14"/>
        <v>42213.452419354777</v>
      </c>
      <c r="G26" s="7">
        <f t="shared" si="15"/>
        <v>25.452419354776794</v>
      </c>
      <c r="H26" s="7">
        <f t="shared" si="16"/>
        <v>25.452419354776794</v>
      </c>
      <c r="I26" s="7">
        <f>SUMSQ($G$4:G26)/A26</f>
        <v>68668462.976806939</v>
      </c>
      <c r="J26" s="7">
        <f>SUM($H$4:H26)/A26</f>
        <v>6764.6068723702683</v>
      </c>
      <c r="K26" s="8">
        <f t="shared" si="17"/>
        <v>6.0330945659374212E-2</v>
      </c>
      <c r="L26" s="7">
        <f>AVERAGE($K$4:K26)</f>
        <v>18.138176913332384</v>
      </c>
      <c r="M26" s="7">
        <f>SUM($G$4:G26)/J26</f>
        <v>-1.6388282780392158</v>
      </c>
    </row>
    <row r="27" spans="1:13" x14ac:dyDescent="0.3">
      <c r="A27" s="6">
        <v>24</v>
      </c>
      <c r="B27" s="48">
        <v>45436</v>
      </c>
      <c r="C27">
        <v>46635</v>
      </c>
      <c r="D27" s="40">
        <f t="shared" si="12"/>
        <v>42393.019354838645</v>
      </c>
      <c r="E27" s="7">
        <f t="shared" si="13"/>
        <v>179.56693548386829</v>
      </c>
      <c r="F27" s="7">
        <f t="shared" si="14"/>
        <v>42393.019354838645</v>
      </c>
      <c r="G27" s="7">
        <f t="shared" si="15"/>
        <v>-4241.9806451613549</v>
      </c>
      <c r="H27" s="7">
        <f t="shared" si="16"/>
        <v>4241.9806451613549</v>
      </c>
      <c r="I27" s="7">
        <f>SUMSQ($G$4:G27)/A27</f>
        <v>66557043.677520134</v>
      </c>
      <c r="J27" s="7">
        <f>SUM($H$4:H27)/A27</f>
        <v>6659.4974462365635</v>
      </c>
      <c r="K27" s="8">
        <f t="shared" si="17"/>
        <v>9.0961308998849688</v>
      </c>
      <c r="L27" s="7">
        <f>AVERAGE($K$4:K27)</f>
        <v>17.761424996105408</v>
      </c>
      <c r="M27" s="7">
        <f>SUM($G$4:G27)/J27</f>
        <v>-2.3016766356870337</v>
      </c>
    </row>
    <row r="28" spans="1:13" x14ac:dyDescent="0.3">
      <c r="A28" s="6">
        <v>25</v>
      </c>
      <c r="B28" s="48">
        <v>45437</v>
      </c>
      <c r="C28">
        <v>30360</v>
      </c>
      <c r="D28" s="40">
        <f t="shared" si="12"/>
        <v>42572.586290322513</v>
      </c>
      <c r="E28" s="7">
        <f t="shared" si="13"/>
        <v>179.56693548386829</v>
      </c>
      <c r="F28" s="7">
        <f t="shared" si="14"/>
        <v>42572.586290322513</v>
      </c>
      <c r="G28" s="7">
        <f t="shared" si="15"/>
        <v>12212.586290322513</v>
      </c>
      <c r="H28" s="7">
        <f t="shared" si="16"/>
        <v>12212.586290322513</v>
      </c>
      <c r="I28" s="7">
        <f>SUMSQ($G$4:G28)/A28</f>
        <v>69860652.486362264</v>
      </c>
      <c r="J28" s="7">
        <f>SUM($H$4:H28)/A28</f>
        <v>6881.621000000001</v>
      </c>
      <c r="K28" s="8">
        <f t="shared" si="17"/>
        <v>40.225910047175603</v>
      </c>
      <c r="L28" s="7">
        <f>AVERAGE($K$4:K28)</f>
        <v>18.660004398148217</v>
      </c>
      <c r="M28" s="7">
        <f>SUM($G$4:G28)/J28</f>
        <v>-0.45271650198371177</v>
      </c>
    </row>
    <row r="29" spans="1:13" x14ac:dyDescent="0.3">
      <c r="A29" s="6">
        <v>26</v>
      </c>
      <c r="B29" s="48">
        <v>45438</v>
      </c>
      <c r="C29">
        <v>28473</v>
      </c>
      <c r="D29" s="40">
        <f t="shared" si="12"/>
        <v>42752.153225806382</v>
      </c>
      <c r="E29" s="7">
        <f t="shared" si="13"/>
        <v>179.56693548386829</v>
      </c>
      <c r="F29" s="7">
        <f t="shared" si="14"/>
        <v>42752.153225806382</v>
      </c>
      <c r="G29" s="7">
        <f t="shared" si="15"/>
        <v>14279.153225806382</v>
      </c>
      <c r="H29" s="7">
        <f t="shared" si="16"/>
        <v>14279.153225806382</v>
      </c>
      <c r="I29" s="7">
        <f>SUMSQ($G$4:G29)/A29</f>
        <v>75015789.577119738</v>
      </c>
      <c r="J29" s="7">
        <f>SUM($H$4:H29)/A29</f>
        <v>7166.1414702233224</v>
      </c>
      <c r="K29" s="8">
        <f t="shared" si="17"/>
        <v>50.149802359450646</v>
      </c>
      <c r="L29" s="7">
        <f>AVERAGE($K$4:K29)</f>
        <v>19.871150473582926</v>
      </c>
      <c r="M29" s="7">
        <f>SUM($G$4:G29)/J29</f>
        <v>1.5578439087612412</v>
      </c>
    </row>
    <row r="30" spans="1:13" x14ac:dyDescent="0.3">
      <c r="A30" s="6">
        <v>27</v>
      </c>
      <c r="B30" s="48">
        <v>45439</v>
      </c>
      <c r="C30">
        <v>55551</v>
      </c>
      <c r="D30" s="40">
        <f t="shared" si="12"/>
        <v>42931.72016129025</v>
      </c>
      <c r="E30" s="7">
        <f t="shared" si="13"/>
        <v>179.56693548386829</v>
      </c>
      <c r="F30" s="7">
        <f t="shared" si="14"/>
        <v>42931.72016129025</v>
      </c>
      <c r="G30" s="7">
        <f t="shared" si="15"/>
        <v>-12619.27983870975</v>
      </c>
      <c r="H30" s="7">
        <f t="shared" si="16"/>
        <v>12619.27983870975</v>
      </c>
      <c r="I30" s="7">
        <f>SUMSQ($G$4:G30)/A30</f>
        <v>78135435.283436283</v>
      </c>
      <c r="J30" s="7">
        <f>SUM($H$4:H30)/A30</f>
        <v>7368.1095579450421</v>
      </c>
      <c r="K30" s="8">
        <f t="shared" si="17"/>
        <v>22.716566468127937</v>
      </c>
      <c r="L30" s="7">
        <f>AVERAGE($K$4:K30)</f>
        <v>19.976536251158663</v>
      </c>
      <c r="M30" s="7">
        <f>SUM($G$4:G30)/J30</f>
        <v>-0.19754727974036435</v>
      </c>
    </row>
    <row r="31" spans="1:13" x14ac:dyDescent="0.3">
      <c r="A31" s="6">
        <v>28</v>
      </c>
      <c r="B31" s="48">
        <v>45440</v>
      </c>
      <c r="C31">
        <v>42230</v>
      </c>
      <c r="D31" s="40">
        <f t="shared" si="12"/>
        <v>43111.287096774118</v>
      </c>
      <c r="E31" s="7">
        <f t="shared" si="13"/>
        <v>179.56693548386829</v>
      </c>
      <c r="F31" s="7">
        <f t="shared" si="14"/>
        <v>43111.287096774118</v>
      </c>
      <c r="G31" s="7">
        <f t="shared" si="15"/>
        <v>881.28709677411825</v>
      </c>
      <c r="H31" s="7">
        <f t="shared" si="16"/>
        <v>881.28709677411825</v>
      </c>
      <c r="I31" s="7">
        <f>SUMSQ($G$4:G31)/A31</f>
        <v>75372622.128561452</v>
      </c>
      <c r="J31" s="7">
        <f>SUM($H$4:H31)/A31</f>
        <v>7136.4373271889372</v>
      </c>
      <c r="K31" s="8">
        <f t="shared" si="17"/>
        <v>2.0868744891643813</v>
      </c>
      <c r="L31" s="7">
        <f>AVERAGE($K$4:K31)</f>
        <v>19.337619759658871</v>
      </c>
      <c r="M31" s="7">
        <f>SUM($G$4:G31)/J31</f>
        <v>-8.0469130029214048E-2</v>
      </c>
    </row>
    <row r="32" spans="1:13" x14ac:dyDescent="0.3">
      <c r="A32" s="6">
        <v>29</v>
      </c>
      <c r="B32" s="48">
        <v>45441</v>
      </c>
      <c r="C32">
        <v>41807</v>
      </c>
      <c r="D32" s="40">
        <f t="shared" si="12"/>
        <v>43290.854032257987</v>
      </c>
      <c r="E32" s="7">
        <f t="shared" si="13"/>
        <v>179.56693548386829</v>
      </c>
      <c r="F32" s="7">
        <f t="shared" si="14"/>
        <v>43290.854032257987</v>
      </c>
      <c r="G32" s="7">
        <f t="shared" si="15"/>
        <v>1483.8540322579865</v>
      </c>
      <c r="H32" s="7">
        <f t="shared" si="16"/>
        <v>1483.8540322579865</v>
      </c>
      <c r="I32" s="7">
        <f>SUMSQ($G$4:G32)/A32</f>
        <v>72849491.116854087</v>
      </c>
      <c r="J32" s="7">
        <f>SUM($H$4:H32)/A32</f>
        <v>6941.5206618464908</v>
      </c>
      <c r="K32" s="8">
        <f t="shared" si="17"/>
        <v>3.5492956496710755</v>
      </c>
      <c r="L32" s="7">
        <f>AVERAGE($K$4:K32)</f>
        <v>18.793194790348945</v>
      </c>
      <c r="M32" s="7">
        <f>SUM($G$4:G32)/J32</f>
        <v>0.13103629209527209</v>
      </c>
    </row>
    <row r="33" spans="1:13" x14ac:dyDescent="0.3">
      <c r="A33" s="6">
        <v>30</v>
      </c>
      <c r="B33" s="48">
        <v>45442</v>
      </c>
      <c r="C33">
        <v>39840</v>
      </c>
      <c r="D33" s="40">
        <f t="shared" si="12"/>
        <v>43470.420967741855</v>
      </c>
      <c r="E33" s="7">
        <f t="shared" si="13"/>
        <v>179.56693548386829</v>
      </c>
      <c r="F33" s="7">
        <f t="shared" si="14"/>
        <v>43470.420967741855</v>
      </c>
      <c r="G33" s="7">
        <f t="shared" si="15"/>
        <v>3630.4209677418548</v>
      </c>
      <c r="H33" s="7">
        <f t="shared" si="16"/>
        <v>3630.4209677418548</v>
      </c>
      <c r="I33" s="7">
        <f>SUMSQ($G$4:G33)/A33</f>
        <v>70860506.626392946</v>
      </c>
      <c r="J33" s="7">
        <f>SUM($H$4:H33)/A33</f>
        <v>6831.1506720430025</v>
      </c>
      <c r="K33" s="8">
        <f t="shared" si="17"/>
        <v>9.1125024290709202</v>
      </c>
      <c r="L33" s="7">
        <f>AVERAGE($K$4:K33)</f>
        <v>18.470505044973013</v>
      </c>
      <c r="M33" s="7">
        <f>SUM($G$4:G33)/J33</f>
        <v>0.66460429797768605</v>
      </c>
    </row>
    <row r="34" spans="1:13" x14ac:dyDescent="0.3">
      <c r="A34" s="6">
        <v>31</v>
      </c>
      <c r="B34" s="48">
        <v>45443</v>
      </c>
      <c r="C34">
        <v>48190</v>
      </c>
      <c r="D34" s="40">
        <f t="shared" si="12"/>
        <v>43649.987903225723</v>
      </c>
      <c r="E34" s="7">
        <f t="shared" si="13"/>
        <v>179.56693548386829</v>
      </c>
      <c r="F34" s="7">
        <f t="shared" si="14"/>
        <v>43649.987903225723</v>
      </c>
      <c r="G34" s="7">
        <f t="shared" si="15"/>
        <v>-4540.0120967742769</v>
      </c>
      <c r="H34" s="7">
        <f t="shared" si="16"/>
        <v>4540.0120967742769</v>
      </c>
      <c r="I34" s="7">
        <f>SUMSQ($G$4:G34)/A34</f>
        <v>69239577.697762743</v>
      </c>
      <c r="J34" s="7">
        <f>SUM($H$4:H34)/A34</f>
        <v>6757.2429760665918</v>
      </c>
      <c r="K34" s="8">
        <f t="shared" si="17"/>
        <v>9.4210668121483216</v>
      </c>
      <c r="L34" s="7">
        <f>AVERAGE($K$4:K34)</f>
        <v>18.178587682623828</v>
      </c>
      <c r="M34" s="7">
        <f>SUM($G$4:G34)/J34</f>
        <v>-1.9812462061103143E-13</v>
      </c>
    </row>
    <row r="35" spans="1:13" x14ac:dyDescent="0.3">
      <c r="I35" s="9"/>
    </row>
    <row r="36" spans="1:13" x14ac:dyDescent="0.3">
      <c r="I36" s="9"/>
    </row>
    <row r="38" spans="1:13" x14ac:dyDescent="0.3">
      <c r="A38" t="s">
        <v>25</v>
      </c>
      <c r="C38">
        <v>0</v>
      </c>
    </row>
    <row r="39" spans="1:13" x14ac:dyDescent="0.3">
      <c r="A39" t="s">
        <v>26</v>
      </c>
      <c r="C39">
        <v>0.34351665402926351</v>
      </c>
    </row>
    <row r="40" spans="1:13" x14ac:dyDescent="0.3">
      <c r="C40" t="s">
        <v>63</v>
      </c>
    </row>
    <row r="41" spans="1:13" x14ac:dyDescent="0.3">
      <c r="A41" t="s">
        <v>23</v>
      </c>
      <c r="C41">
        <v>38083.412903225806</v>
      </c>
    </row>
    <row r="42" spans="1:13" ht="15" thickBot="1" x14ac:dyDescent="0.35">
      <c r="A42" s="37" t="s">
        <v>24</v>
      </c>
      <c r="B42" s="37"/>
      <c r="C42" s="37">
        <v>179.56693548387096</v>
      </c>
    </row>
    <row r="44" spans="1:13" x14ac:dyDescent="0.3">
      <c r="A44" s="10" t="s">
        <v>27</v>
      </c>
      <c r="B44" s="10"/>
      <c r="C44" s="11" t="s">
        <v>21</v>
      </c>
      <c r="D44" s="11" t="s">
        <v>62</v>
      </c>
      <c r="E44" s="11" t="s">
        <v>28</v>
      </c>
      <c r="F44" s="11" t="s">
        <v>29</v>
      </c>
      <c r="G44" s="11" t="s">
        <v>30</v>
      </c>
      <c r="H44" s="12"/>
      <c r="I44" s="12"/>
    </row>
    <row r="45" spans="1:13" x14ac:dyDescent="0.3">
      <c r="A45" s="10" t="s">
        <v>31</v>
      </c>
      <c r="B45" s="10"/>
      <c r="C45" s="13">
        <f>J34</f>
        <v>6757.2429760665918</v>
      </c>
      <c r="D45" s="14">
        <f>L34</f>
        <v>18.178587682623828</v>
      </c>
      <c r="E45" s="15">
        <f>MIN(M4:M34)</f>
        <v>-2.3016766356870337</v>
      </c>
      <c r="F45" s="15">
        <f>MAX(M4:M34)</f>
        <v>2.9524366255355297</v>
      </c>
      <c r="G45" s="16">
        <f>1.25*C45</f>
        <v>8446.5537200832405</v>
      </c>
      <c r="H45" s="17"/>
      <c r="I45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C50A-2580-446D-8D88-5BBA616665FE}">
  <sheetPr codeName="Sheet4"/>
  <dimension ref="A1:M150"/>
  <sheetViews>
    <sheetView workbookViewId="0">
      <selection activeCell="D1" sqref="D1"/>
    </sheetView>
  </sheetViews>
  <sheetFormatPr defaultRowHeight="14.4" x14ac:dyDescent="0.3"/>
  <cols>
    <col min="1" max="1" width="8.44140625" bestFit="1" customWidth="1"/>
    <col min="2" max="2" width="12.33203125" customWidth="1"/>
    <col min="3" max="3" width="22.109375" bestFit="1" customWidth="1"/>
    <col min="4" max="4" width="12" bestFit="1" customWidth="1"/>
    <col min="5" max="5" width="17.6640625" bestFit="1" customWidth="1"/>
    <col min="6" max="6" width="13.109375" bestFit="1" customWidth="1"/>
    <col min="7" max="7" width="11.44140625" bestFit="1" customWidth="1"/>
    <col min="8" max="8" width="14.88671875" bestFit="1" customWidth="1"/>
    <col min="9" max="9" width="19.109375" bestFit="1" customWidth="1"/>
    <col min="10" max="11" width="12" bestFit="1" customWidth="1"/>
    <col min="12" max="13" width="6.88671875" bestFit="1" customWidth="1"/>
  </cols>
  <sheetData>
    <row r="1" spans="1:12" ht="21" x14ac:dyDescent="0.4">
      <c r="A1" s="64" t="s">
        <v>111</v>
      </c>
      <c r="D1" t="s">
        <v>114</v>
      </c>
    </row>
    <row r="2" spans="1:12" x14ac:dyDescent="0.3">
      <c r="A2" s="65" t="s">
        <v>32</v>
      </c>
      <c r="B2" s="65" t="s">
        <v>20</v>
      </c>
      <c r="C2" s="65" t="s">
        <v>33</v>
      </c>
      <c r="D2" s="65" t="s">
        <v>34</v>
      </c>
      <c r="I2" t="s">
        <v>23</v>
      </c>
      <c r="J2">
        <v>41394.347058823529</v>
      </c>
      <c r="L2">
        <v>42227.002823263683</v>
      </c>
    </row>
    <row r="3" spans="1:12" ht="15" thickBot="1" x14ac:dyDescent="0.35">
      <c r="A3" s="56">
        <v>1</v>
      </c>
      <c r="B3" s="49">
        <v>28663</v>
      </c>
      <c r="C3" s="6">
        <f>$J$2+$J$3*A3</f>
        <v>41406.813235294117</v>
      </c>
      <c r="D3" s="6">
        <f>B3/C3</f>
        <v>0.69222907440673043</v>
      </c>
      <c r="I3" s="37" t="s">
        <v>24</v>
      </c>
      <c r="J3" s="37">
        <v>12.466176470588227</v>
      </c>
      <c r="L3" s="37">
        <v>-95.32862789384501</v>
      </c>
    </row>
    <row r="4" spans="1:12" x14ac:dyDescent="0.3">
      <c r="A4" s="6">
        <v>2</v>
      </c>
      <c r="B4" s="6">
        <v>45866</v>
      </c>
      <c r="C4" s="6">
        <f t="shared" ref="C4:C12" si="0">$J$2+$J$3*A4</f>
        <v>41419.279411764706</v>
      </c>
      <c r="D4" s="6">
        <f t="shared" ref="D4:D22" si="1">B4/C4</f>
        <v>1.1073587143810195</v>
      </c>
    </row>
    <row r="5" spans="1:12" x14ac:dyDescent="0.3">
      <c r="A5" s="6">
        <v>3</v>
      </c>
      <c r="B5" s="6">
        <v>39666</v>
      </c>
      <c r="C5" s="6">
        <f t="shared" si="0"/>
        <v>41431.745588235295</v>
      </c>
      <c r="D5" s="6">
        <f t="shared" si="1"/>
        <v>0.95738182007140227</v>
      </c>
    </row>
    <row r="6" spans="1:12" x14ac:dyDescent="0.3">
      <c r="A6" s="6">
        <v>4</v>
      </c>
      <c r="B6" s="6">
        <v>31351</v>
      </c>
      <c r="C6" s="6">
        <f t="shared" si="0"/>
        <v>41444.211764705884</v>
      </c>
      <c r="D6" s="6">
        <f t="shared" si="1"/>
        <v>0.75646269201574445</v>
      </c>
    </row>
    <row r="7" spans="1:12" x14ac:dyDescent="0.3">
      <c r="A7" s="6">
        <v>5</v>
      </c>
      <c r="B7" s="6">
        <v>23146</v>
      </c>
      <c r="C7" s="6">
        <f t="shared" si="0"/>
        <v>41456.677941176473</v>
      </c>
      <c r="D7" s="6">
        <f t="shared" si="1"/>
        <v>0.55831777048904452</v>
      </c>
    </row>
    <row r="8" spans="1:12" x14ac:dyDescent="0.3">
      <c r="A8" s="6">
        <v>6</v>
      </c>
      <c r="B8" s="6">
        <v>50182</v>
      </c>
      <c r="C8" s="6">
        <f t="shared" si="0"/>
        <v>41469.144117647054</v>
      </c>
      <c r="D8" s="6">
        <f t="shared" si="1"/>
        <v>1.2101045504492391</v>
      </c>
      <c r="I8" t="s">
        <v>70</v>
      </c>
    </row>
    <row r="9" spans="1:12" x14ac:dyDescent="0.3">
      <c r="A9" s="6">
        <v>7</v>
      </c>
      <c r="B9" s="6">
        <v>44960</v>
      </c>
      <c r="C9" s="6">
        <f t="shared" si="0"/>
        <v>41481.610294117643</v>
      </c>
      <c r="D9" s="6">
        <f t="shared" si="1"/>
        <v>1.0838537771609993</v>
      </c>
      <c r="I9" s="20" t="s">
        <v>35</v>
      </c>
      <c r="J9" s="20">
        <f>(D3+D10+D17+D24)/4</f>
        <v>0.92455792020936778</v>
      </c>
    </row>
    <row r="10" spans="1:12" x14ac:dyDescent="0.3">
      <c r="A10" s="56">
        <v>8</v>
      </c>
      <c r="B10" s="49">
        <v>41950</v>
      </c>
      <c r="C10" s="6">
        <f t="shared" si="0"/>
        <v>41494.076470588232</v>
      </c>
      <c r="D10" s="6">
        <f t="shared" si="1"/>
        <v>1.010987677475722</v>
      </c>
      <c r="I10" s="20" t="s">
        <v>36</v>
      </c>
      <c r="J10" s="20">
        <f>(D4+D11+D18+D25)/4</f>
        <v>1.0334333132029703</v>
      </c>
    </row>
    <row r="11" spans="1:12" x14ac:dyDescent="0.3">
      <c r="A11" s="6">
        <v>9</v>
      </c>
      <c r="B11" s="6">
        <v>41267</v>
      </c>
      <c r="C11" s="6">
        <f t="shared" si="0"/>
        <v>41506.542647058821</v>
      </c>
      <c r="D11" s="6">
        <f t="shared" si="1"/>
        <v>0.99422879787662111</v>
      </c>
      <c r="I11" s="20" t="s">
        <v>37</v>
      </c>
      <c r="J11" s="20">
        <f>(D5+D12+D19+D26)/4</f>
        <v>1.0664693542177832</v>
      </c>
    </row>
    <row r="12" spans="1:12" x14ac:dyDescent="0.3">
      <c r="A12" s="6">
        <v>10</v>
      </c>
      <c r="B12" s="6">
        <v>50326</v>
      </c>
      <c r="C12" s="6">
        <f t="shared" si="0"/>
        <v>41519.00882352941</v>
      </c>
      <c r="D12" s="6">
        <f t="shared" si="1"/>
        <v>1.2121194948054623</v>
      </c>
      <c r="I12" s="20" t="s">
        <v>38</v>
      </c>
      <c r="J12" s="20">
        <f>(D6+D13+D20+D27)/4</f>
        <v>0.77042793754380656</v>
      </c>
    </row>
    <row r="13" spans="1:12" x14ac:dyDescent="0.3">
      <c r="A13" s="6">
        <v>11</v>
      </c>
      <c r="B13" s="6">
        <v>34008</v>
      </c>
      <c r="C13" s="6">
        <f>$J$2+$J$3*A13</f>
        <v>41531.474999999999</v>
      </c>
      <c r="D13" s="6">
        <f t="shared" si="1"/>
        <v>0.8188488369363236</v>
      </c>
      <c r="I13" s="20" t="s">
        <v>67</v>
      </c>
      <c r="J13" s="20">
        <f>(D7+D14+D21+D28)/4</f>
        <v>0.67331922314744097</v>
      </c>
    </row>
    <row r="14" spans="1:12" x14ac:dyDescent="0.3">
      <c r="A14" s="6">
        <v>12</v>
      </c>
      <c r="B14" s="6">
        <v>30696</v>
      </c>
      <c r="C14" s="6">
        <f>$J$2+$J$3*A14</f>
        <v>41543.941176470587</v>
      </c>
      <c r="D14" s="6">
        <f t="shared" si="1"/>
        <v>0.73888030674820571</v>
      </c>
      <c r="I14" s="20" t="s">
        <v>71</v>
      </c>
      <c r="J14" s="20">
        <f t="shared" ref="J14:J15" si="2">(D8+D15+D22+D29)/4</f>
        <v>1.3020411007241481</v>
      </c>
    </row>
    <row r="15" spans="1:12" x14ac:dyDescent="0.3">
      <c r="A15" s="6">
        <v>13</v>
      </c>
      <c r="B15" s="6">
        <v>52884</v>
      </c>
      <c r="C15" s="6">
        <f t="shared" ref="C15:C22" si="3">$J$2+$J$3*A15</f>
        <v>41556.407352941176</v>
      </c>
      <c r="D15" s="6">
        <f t="shared" si="1"/>
        <v>1.2725835405080346</v>
      </c>
      <c r="I15" s="20" t="s">
        <v>72</v>
      </c>
      <c r="J15" s="20">
        <f t="shared" si="2"/>
        <v>1.0831386535842529</v>
      </c>
    </row>
    <row r="16" spans="1:12" x14ac:dyDescent="0.3">
      <c r="A16" s="6">
        <v>14</v>
      </c>
      <c r="B16" s="6">
        <v>43638</v>
      </c>
      <c r="C16" s="6">
        <f t="shared" si="3"/>
        <v>41568.873529411765</v>
      </c>
      <c r="D16" s="6">
        <f t="shared" si="1"/>
        <v>1.0497758609966719</v>
      </c>
    </row>
    <row r="17" spans="1:4" x14ac:dyDescent="0.3">
      <c r="A17" s="56">
        <v>15</v>
      </c>
      <c r="B17" s="49">
        <v>43593</v>
      </c>
      <c r="C17" s="6">
        <f t="shared" si="3"/>
        <v>41581.339705882354</v>
      </c>
      <c r="D17" s="6">
        <f t="shared" si="1"/>
        <v>1.048378919687214</v>
      </c>
    </row>
    <row r="18" spans="1:4" x14ac:dyDescent="0.3">
      <c r="A18" s="6">
        <v>16</v>
      </c>
      <c r="B18" s="6">
        <v>42425</v>
      </c>
      <c r="C18" s="6">
        <f t="shared" si="3"/>
        <v>41593.805882352943</v>
      </c>
      <c r="D18" s="6">
        <f t="shared" si="1"/>
        <v>1.0199836033278145</v>
      </c>
    </row>
    <row r="19" spans="1:4" x14ac:dyDescent="0.3">
      <c r="A19" s="6">
        <v>17</v>
      </c>
      <c r="B19" s="6">
        <v>40685</v>
      </c>
      <c r="C19" s="6">
        <f t="shared" si="3"/>
        <v>41606.272058823532</v>
      </c>
      <c r="D19" s="6">
        <f t="shared" si="1"/>
        <v>0.97785737550528384</v>
      </c>
    </row>
    <row r="20" spans="1:4" x14ac:dyDescent="0.3">
      <c r="A20" s="6">
        <v>18</v>
      </c>
      <c r="B20" s="6">
        <v>32398</v>
      </c>
      <c r="C20" s="6">
        <f t="shared" si="3"/>
        <v>41618.738235294113</v>
      </c>
      <c r="D20" s="6">
        <f t="shared" si="1"/>
        <v>0.77844743434642116</v>
      </c>
    </row>
    <row r="21" spans="1:4" x14ac:dyDescent="0.3">
      <c r="A21" s="6">
        <v>19</v>
      </c>
      <c r="B21" s="6">
        <v>29707</v>
      </c>
      <c r="C21" s="6">
        <f t="shared" si="3"/>
        <v>41631.204411764702</v>
      </c>
      <c r="D21" s="6">
        <f t="shared" si="1"/>
        <v>0.7135753197571435</v>
      </c>
    </row>
    <row r="22" spans="1:4" x14ac:dyDescent="0.3">
      <c r="A22" s="6">
        <v>20</v>
      </c>
      <c r="B22" s="6">
        <v>58064</v>
      </c>
      <c r="C22" s="6">
        <f t="shared" si="3"/>
        <v>41643.670588235291</v>
      </c>
      <c r="D22" s="6">
        <f t="shared" si="1"/>
        <v>1.3943055254212773</v>
      </c>
    </row>
    <row r="23" spans="1:4" x14ac:dyDescent="0.3">
      <c r="A23" s="6">
        <v>21</v>
      </c>
      <c r="B23" s="6">
        <v>49457</v>
      </c>
      <c r="C23" s="6">
        <f t="shared" ref="C23:C33" si="4">$J$2+$J$3*A23</f>
        <v>41656.13676470588</v>
      </c>
      <c r="D23" s="6">
        <f t="shared" ref="D23:D33" si="5">B23/C23</f>
        <v>1.1872680435864034</v>
      </c>
    </row>
    <row r="24" spans="1:4" x14ac:dyDescent="0.3">
      <c r="A24" s="56">
        <v>22</v>
      </c>
      <c r="B24" s="49">
        <v>39445</v>
      </c>
      <c r="C24" s="6">
        <f t="shared" si="4"/>
        <v>41668.602941176468</v>
      </c>
      <c r="D24" s="6">
        <f t="shared" si="5"/>
        <v>0.94663600926780467</v>
      </c>
    </row>
    <row r="25" spans="1:4" x14ac:dyDescent="0.3">
      <c r="A25" s="6">
        <v>23</v>
      </c>
      <c r="B25" s="6">
        <v>42188</v>
      </c>
      <c r="C25" s="6">
        <f t="shared" si="4"/>
        <v>41681.069117647057</v>
      </c>
      <c r="D25" s="6">
        <f t="shared" si="5"/>
        <v>1.0121621372264253</v>
      </c>
    </row>
    <row r="26" spans="1:4" x14ac:dyDescent="0.3">
      <c r="A26" s="6">
        <v>24</v>
      </c>
      <c r="B26" s="6">
        <v>46635</v>
      </c>
      <c r="C26" s="6">
        <f t="shared" si="4"/>
        <v>41693.535294117646</v>
      </c>
      <c r="D26" s="6">
        <f t="shared" si="5"/>
        <v>1.1185187264889846</v>
      </c>
    </row>
    <row r="27" spans="1:4" x14ac:dyDescent="0.3">
      <c r="A27" s="6">
        <v>25</v>
      </c>
      <c r="B27" s="6">
        <v>30360</v>
      </c>
      <c r="C27" s="6">
        <f t="shared" si="4"/>
        <v>41706.001470588235</v>
      </c>
      <c r="D27" s="6">
        <f t="shared" si="5"/>
        <v>0.72795278687673703</v>
      </c>
    </row>
    <row r="28" spans="1:4" x14ac:dyDescent="0.3">
      <c r="A28" s="6">
        <v>26</v>
      </c>
      <c r="B28" s="6">
        <v>28473</v>
      </c>
      <c r="C28" s="6">
        <f t="shared" si="4"/>
        <v>41718.467647058824</v>
      </c>
      <c r="D28" s="6">
        <f t="shared" si="5"/>
        <v>0.68250349559537005</v>
      </c>
    </row>
    <row r="29" spans="1:4" x14ac:dyDescent="0.3">
      <c r="A29" s="6">
        <v>27</v>
      </c>
      <c r="B29" s="6">
        <v>55551</v>
      </c>
      <c r="C29" s="6">
        <f t="shared" si="4"/>
        <v>41730.933823529413</v>
      </c>
      <c r="D29" s="6">
        <f t="shared" si="5"/>
        <v>1.3311707865180418</v>
      </c>
    </row>
    <row r="30" spans="1:4" x14ac:dyDescent="0.3">
      <c r="A30" s="6">
        <v>28</v>
      </c>
      <c r="B30" s="6">
        <v>42230</v>
      </c>
      <c r="C30" s="6">
        <f t="shared" si="4"/>
        <v>41743.4</v>
      </c>
      <c r="D30" s="6">
        <f t="shared" si="5"/>
        <v>1.0116569325929368</v>
      </c>
    </row>
    <row r="31" spans="1:4" x14ac:dyDescent="0.3">
      <c r="A31" s="56">
        <v>29</v>
      </c>
      <c r="B31" s="49">
        <v>41807</v>
      </c>
      <c r="C31" s="6">
        <f t="shared" si="4"/>
        <v>41755.86617647059</v>
      </c>
      <c r="D31" s="6">
        <f t="shared" si="5"/>
        <v>1.0012245901764629</v>
      </c>
    </row>
    <row r="32" spans="1:4" x14ac:dyDescent="0.3">
      <c r="A32" s="6">
        <v>30</v>
      </c>
      <c r="B32" s="6">
        <v>39840</v>
      </c>
      <c r="C32" s="6">
        <f t="shared" si="4"/>
        <v>41768.332352941172</v>
      </c>
      <c r="D32" s="6">
        <f t="shared" si="5"/>
        <v>0.95383267072654898</v>
      </c>
    </row>
    <row r="33" spans="1:13" x14ac:dyDescent="0.3">
      <c r="A33" s="6">
        <v>31</v>
      </c>
      <c r="B33" s="6">
        <v>48190</v>
      </c>
      <c r="C33" s="6">
        <f t="shared" si="4"/>
        <v>41780.798529411761</v>
      </c>
      <c r="D33" s="6">
        <f t="shared" si="5"/>
        <v>1.1534006456596673</v>
      </c>
    </row>
    <row r="36" spans="1:13" x14ac:dyDescent="0.3">
      <c r="A36" s="65" t="s">
        <v>10</v>
      </c>
      <c r="B36" s="65" t="s">
        <v>20</v>
      </c>
      <c r="C36" s="65" t="s">
        <v>11</v>
      </c>
      <c r="D36" s="65" t="s">
        <v>12</v>
      </c>
      <c r="E36" s="65" t="s">
        <v>39</v>
      </c>
      <c r="F36" s="65" t="s">
        <v>44</v>
      </c>
      <c r="G36" s="65" t="s">
        <v>14</v>
      </c>
      <c r="H36" s="65" t="s">
        <v>15</v>
      </c>
      <c r="I36" s="65" t="s">
        <v>16</v>
      </c>
      <c r="J36" s="65" t="s">
        <v>40</v>
      </c>
      <c r="K36" s="65" t="s">
        <v>17</v>
      </c>
      <c r="L36" s="65" t="s">
        <v>18</v>
      </c>
      <c r="M36" s="65" t="s">
        <v>19</v>
      </c>
    </row>
    <row r="37" spans="1:13" x14ac:dyDescent="0.3">
      <c r="A37" s="4">
        <v>0</v>
      </c>
      <c r="B37" s="24"/>
      <c r="C37" s="5">
        <f>J2</f>
        <v>41394.347058823529</v>
      </c>
      <c r="D37" s="4">
        <f>J3</f>
        <v>12.466176470588227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6">
        <v>1</v>
      </c>
      <c r="B38" s="6">
        <v>28663</v>
      </c>
      <c r="C38" s="7">
        <f t="shared" ref="C38:C68" si="6">$B$106*(B38/E38)+(1-$B$106)*(C37+D37)</f>
        <v>40319.560531775365</v>
      </c>
      <c r="D38" s="7">
        <f t="shared" ref="D38:D57" si="7">$B$107*(C38-C37)+(1-$B$107)*D37</f>
        <v>12.459688546453085</v>
      </c>
      <c r="E38" s="34">
        <f t="shared" ref="E38:E44" si="8">J9</f>
        <v>0.92455792020936778</v>
      </c>
      <c r="F38" s="5">
        <f>(C37+D37)*E38</f>
        <v>38282.99712732125</v>
      </c>
      <c r="G38" s="7">
        <f>F38-B38</f>
        <v>9619.9971273212504</v>
      </c>
      <c r="H38" s="7">
        <f>ABS(G38)</f>
        <v>9619.9971273212504</v>
      </c>
      <c r="I38" s="7">
        <f>SUMSQ($G$38:G38)/A38</f>
        <v>92544344.729669109</v>
      </c>
      <c r="J38" s="7">
        <f>SUM($H$38:H38)/A38</f>
        <v>9619.9971273212504</v>
      </c>
      <c r="K38" s="21">
        <f>100*H38/B38</f>
        <v>33.562422381890421</v>
      </c>
      <c r="L38" s="7">
        <f>AVERAGE($K$38:K38)</f>
        <v>33.562422381890421</v>
      </c>
      <c r="M38" s="7">
        <f>SUM($G$38:G38)/J38</f>
        <v>1</v>
      </c>
    </row>
    <row r="39" spans="1:13" x14ac:dyDescent="0.3">
      <c r="A39" s="6">
        <v>2</v>
      </c>
      <c r="B39" s="6">
        <v>45866</v>
      </c>
      <c r="C39" s="7">
        <f t="shared" si="6"/>
        <v>40755.233623746288</v>
      </c>
      <c r="D39" s="7">
        <f t="shared" si="7"/>
        <v>12.462213972644722</v>
      </c>
      <c r="E39" s="22">
        <f t="shared" si="8"/>
        <v>1.0334333132029703</v>
      </c>
      <c r="F39" s="5">
        <f t="shared" ref="F39:F49" si="9">(C38+D38)*E39</f>
        <v>41680.453284456373</v>
      </c>
      <c r="G39" s="7">
        <f t="shared" ref="G39:G49" si="10">F39-B39</f>
        <v>-4185.5467155436272</v>
      </c>
      <c r="H39" s="7">
        <f t="shared" ref="H39:H49" si="11">ABS(G39)</f>
        <v>4185.5467155436272</v>
      </c>
      <c r="I39" s="7">
        <f>SUMSQ($G$38:G39)/A39</f>
        <v>55031573.018833578</v>
      </c>
      <c r="J39" s="7">
        <f>SUM($H$38:H39)/A39</f>
        <v>6902.7719214324388</v>
      </c>
      <c r="K39" s="21">
        <f t="shared" ref="K39:K49" si="12">100*H39/B39</f>
        <v>9.1255978623460248</v>
      </c>
      <c r="L39" s="7">
        <f>AVERAGE($K$38:K39)</f>
        <v>21.344010122118224</v>
      </c>
      <c r="M39" s="7">
        <f>SUM($G$38:G39)/J39</f>
        <v>0.78728523463221789</v>
      </c>
    </row>
    <row r="40" spans="1:13" x14ac:dyDescent="0.3">
      <c r="A40" s="6">
        <v>3</v>
      </c>
      <c r="B40" s="6">
        <v>39666</v>
      </c>
      <c r="C40" s="7">
        <f t="shared" si="6"/>
        <v>40394.241918021049</v>
      </c>
      <c r="D40" s="7">
        <f t="shared" si="7"/>
        <v>12.459985474438987</v>
      </c>
      <c r="E40" s="22">
        <f t="shared" si="8"/>
        <v>1.0664693542177832</v>
      </c>
      <c r="F40" s="5">
        <f t="shared" si="9"/>
        <v>43477.498252999118</v>
      </c>
      <c r="G40" s="7">
        <f t="shared" si="10"/>
        <v>3811.4982529991175</v>
      </c>
      <c r="H40" s="7">
        <f t="shared" si="11"/>
        <v>3811.4982529991175</v>
      </c>
      <c r="I40" s="7">
        <f>SUMSQ($G$38:G40)/A40</f>
        <v>41530221.656760827</v>
      </c>
      <c r="J40" s="7">
        <f>SUM($H$38:H40)/A40</f>
        <v>5872.3473652879984</v>
      </c>
      <c r="K40" s="21">
        <f t="shared" si="12"/>
        <v>9.6089806206804766</v>
      </c>
      <c r="L40" s="7">
        <f>AVERAGE($K$38:K40)</f>
        <v>17.432333621638975</v>
      </c>
      <c r="M40" s="7">
        <f>SUM($G$38:G40)/J40</f>
        <v>1.5744893974478451</v>
      </c>
    </row>
    <row r="41" spans="1:13" x14ac:dyDescent="0.3">
      <c r="A41" s="6">
        <v>4</v>
      </c>
      <c r="B41" s="6">
        <v>31351</v>
      </c>
      <c r="C41" s="7">
        <f t="shared" si="6"/>
        <v>40436.614957667887</v>
      </c>
      <c r="D41" s="7">
        <f t="shared" si="7"/>
        <v>12.460163973536291</v>
      </c>
      <c r="E41" s="22">
        <f t="shared" si="8"/>
        <v>0.77042793754380656</v>
      </c>
      <c r="F41" s="5">
        <f t="shared" si="9"/>
        <v>31130.452010457429</v>
      </c>
      <c r="G41" s="7">
        <f t="shared" si="10"/>
        <v>-220.54798954257058</v>
      </c>
      <c r="H41" s="7">
        <f t="shared" si="11"/>
        <v>220.54798954257058</v>
      </c>
      <c r="I41" s="7">
        <f>SUMSQ($G$38:G41)/A41</f>
        <v>31159826.596493438</v>
      </c>
      <c r="J41" s="7">
        <f>SUM($H$38:H41)/A41</f>
        <v>4459.3975213516414</v>
      </c>
      <c r="K41" s="21">
        <f t="shared" si="12"/>
        <v>0.7034799194366067</v>
      </c>
      <c r="L41" s="7">
        <f>AVERAGE($K$38:K41)</f>
        <v>13.250120196088384</v>
      </c>
      <c r="M41" s="7">
        <f>SUM($G$38:G41)/J41</f>
        <v>2.0239058375084209</v>
      </c>
    </row>
    <row r="42" spans="1:13" x14ac:dyDescent="0.3">
      <c r="A42" s="6">
        <v>5</v>
      </c>
      <c r="B42" s="6">
        <v>23146</v>
      </c>
      <c r="C42" s="7">
        <f t="shared" si="6"/>
        <v>39814.474305812349</v>
      </c>
      <c r="D42" s="7">
        <f t="shared" si="7"/>
        <v>12.456377142806073</v>
      </c>
      <c r="E42" s="22">
        <f t="shared" si="8"/>
        <v>0.67331922314744097</v>
      </c>
      <c r="F42" s="5">
        <f t="shared" si="9"/>
        <v>27235.139837936083</v>
      </c>
      <c r="G42" s="7">
        <f t="shared" si="10"/>
        <v>4089.1398379360835</v>
      </c>
      <c r="H42" s="7">
        <f t="shared" si="11"/>
        <v>4089.1398379360835</v>
      </c>
      <c r="I42" s="7">
        <f>SUMSQ($G$38:G42)/A42</f>
        <v>28272074.20003394</v>
      </c>
      <c r="J42" s="7">
        <f>SUM($H$38:H42)/A42</f>
        <v>4385.34598466853</v>
      </c>
      <c r="K42" s="21">
        <f t="shared" si="12"/>
        <v>17.666723571831348</v>
      </c>
      <c r="L42" s="7">
        <f>AVERAGE($K$38:K42)</f>
        <v>14.133440871236976</v>
      </c>
      <c r="M42" s="7">
        <f>SUM($G$38:G42)/J42</f>
        <v>2.9905372481486263</v>
      </c>
    </row>
    <row r="43" spans="1:13" x14ac:dyDescent="0.3">
      <c r="A43" s="6">
        <v>6</v>
      </c>
      <c r="B43" s="6">
        <v>50182</v>
      </c>
      <c r="C43" s="7">
        <f t="shared" si="6"/>
        <v>39692.561884591465</v>
      </c>
      <c r="D43" s="7">
        <f t="shared" si="7"/>
        <v>12.455575328685867</v>
      </c>
      <c r="E43" s="22">
        <f t="shared" si="8"/>
        <v>1.3020411007241481</v>
      </c>
      <c r="F43" s="5">
        <f t="shared" si="9"/>
        <v>51856.300664899281</v>
      </c>
      <c r="G43" s="7">
        <f t="shared" si="10"/>
        <v>1674.3006648992814</v>
      </c>
      <c r="H43" s="7">
        <f t="shared" si="11"/>
        <v>1674.3006648992814</v>
      </c>
      <c r="I43" s="7">
        <f>SUMSQ($G$38:G43)/A43</f>
        <v>24027275.619441975</v>
      </c>
      <c r="J43" s="7">
        <f>SUM($H$38:H43)/A43</f>
        <v>3933.5050980403216</v>
      </c>
      <c r="K43" s="21">
        <f t="shared" si="12"/>
        <v>3.3364566276738299</v>
      </c>
      <c r="L43" s="7">
        <f>AVERAGE($K$38:K43)</f>
        <v>12.333943497309784</v>
      </c>
      <c r="M43" s="7">
        <f>SUM($G$38:G43)/J43</f>
        <v>3.7597106929993198</v>
      </c>
    </row>
    <row r="44" spans="1:13" x14ac:dyDescent="0.3">
      <c r="A44" s="6">
        <v>7</v>
      </c>
      <c r="B44" s="6">
        <v>44960</v>
      </c>
      <c r="C44" s="7">
        <f t="shared" si="6"/>
        <v>39893.52185478709</v>
      </c>
      <c r="D44" s="7">
        <f t="shared" si="7"/>
        <v>12.456700184213087</v>
      </c>
      <c r="E44" s="22">
        <f t="shared" si="8"/>
        <v>1.0831386535842529</v>
      </c>
      <c r="F44" s="5">
        <f t="shared" si="9"/>
        <v>43006.039152077159</v>
      </c>
      <c r="G44" s="7">
        <f t="shared" si="10"/>
        <v>-1953.9608479228409</v>
      </c>
      <c r="H44" s="7">
        <f t="shared" si="11"/>
        <v>1953.9608479228409</v>
      </c>
      <c r="I44" s="7">
        <f>SUMSQ($G$38:G44)/A44</f>
        <v>21140230.958838172</v>
      </c>
      <c r="J44" s="7">
        <f>SUM($H$38:H44)/A44</f>
        <v>3650.713062309253</v>
      </c>
      <c r="K44" s="21">
        <f t="shared" si="12"/>
        <v>4.345998327230518</v>
      </c>
      <c r="L44" s="7">
        <f>AVERAGE($K$38:K44)</f>
        <v>11.192808473012747</v>
      </c>
      <c r="M44" s="7">
        <f>SUM($G$38:G44)/J44</f>
        <v>3.5157187407185626</v>
      </c>
    </row>
    <row r="45" spans="1:13" x14ac:dyDescent="0.3">
      <c r="A45" s="6">
        <v>8</v>
      </c>
      <c r="B45" s="6">
        <v>41950</v>
      </c>
      <c r="C45" s="7">
        <f t="shared" si="6"/>
        <v>41496.958419776878</v>
      </c>
      <c r="D45" s="7">
        <f t="shared" si="7"/>
        <v>12.466193981404846</v>
      </c>
      <c r="E45" s="7">
        <f>$B$108*(B38/C38)+(1-$B$108)*E39</f>
        <v>0.76090664113777451</v>
      </c>
      <c r="F45" s="5">
        <f t="shared" si="9"/>
        <v>30364.724103579276</v>
      </c>
      <c r="G45" s="7">
        <f t="shared" si="10"/>
        <v>-11585.275896420724</v>
      </c>
      <c r="H45" s="7">
        <f t="shared" si="11"/>
        <v>11585.275896420724</v>
      </c>
      <c r="I45" s="7">
        <f>SUMSQ($G$38:G45)/A45</f>
        <v>35275029.288506776</v>
      </c>
      <c r="J45" s="7">
        <f>SUM($H$38:H45)/A45</f>
        <v>4642.5334165731874</v>
      </c>
      <c r="K45" s="21">
        <f t="shared" si="12"/>
        <v>27.616867452731164</v>
      </c>
      <c r="L45" s="7">
        <f>AVERAGE($K$38:K45)</f>
        <v>13.245815845477548</v>
      </c>
      <c r="M45" s="7">
        <f>SUM($G$38:G45)/J45</f>
        <v>0.26916433800240597</v>
      </c>
    </row>
    <row r="46" spans="1:13" x14ac:dyDescent="0.3">
      <c r="A46" s="6">
        <v>9</v>
      </c>
      <c r="B46" s="6">
        <v>41267</v>
      </c>
      <c r="C46" s="7">
        <f t="shared" si="6"/>
        <v>41034.964779610884</v>
      </c>
      <c r="D46" s="7">
        <f t="shared" si="7"/>
        <v>12.463362754221727</v>
      </c>
      <c r="E46" s="7">
        <f t="shared" ref="E46:E68" si="13">$B$108*(B39/C39)+(1-$B$108)*E40</f>
        <v>1.1162637693249207</v>
      </c>
      <c r="F46" s="5">
        <f t="shared" si="9"/>
        <v>46335.466781862458</v>
      </c>
      <c r="G46" s="7">
        <f t="shared" si="10"/>
        <v>5068.4667818624584</v>
      </c>
      <c r="H46" s="7">
        <f t="shared" si="11"/>
        <v>5068.4667818624584</v>
      </c>
      <c r="I46" s="7">
        <f>SUMSQ($G$38:G46)/A46</f>
        <v>34209954.425210819</v>
      </c>
      <c r="J46" s="7">
        <f>SUM($H$38:H46)/A46</f>
        <v>4689.8593460497732</v>
      </c>
      <c r="K46" s="21">
        <f t="shared" si="12"/>
        <v>12.282130471956911</v>
      </c>
      <c r="L46" s="7">
        <f>AVERAGE($K$38:K46)</f>
        <v>13.138739692864144</v>
      </c>
      <c r="M46" s="7">
        <f>SUM($G$38:G46)/J46</f>
        <v>1.3471771218277759</v>
      </c>
    </row>
    <row r="47" spans="1:13" x14ac:dyDescent="0.3">
      <c r="A47" s="6">
        <v>10</v>
      </c>
      <c r="B47" s="6">
        <v>50326</v>
      </c>
      <c r="C47" s="7">
        <f t="shared" si="6"/>
        <v>42298.591466382059</v>
      </c>
      <c r="D47" s="7">
        <f t="shared" si="7"/>
        <v>12.470828776334731</v>
      </c>
      <c r="E47" s="7">
        <f t="shared" si="13"/>
        <v>0.9491707854932564</v>
      </c>
      <c r="F47" s="5">
        <f t="shared" si="9"/>
        <v>38961.019612366683</v>
      </c>
      <c r="G47" s="7">
        <f t="shared" si="10"/>
        <v>-11364.980387633317</v>
      </c>
      <c r="H47" s="7">
        <f t="shared" si="11"/>
        <v>11364.980387633317</v>
      </c>
      <c r="I47" s="7">
        <f>SUMSQ($G$38:G47)/A47</f>
        <v>43705236.903818734</v>
      </c>
      <c r="J47" s="7">
        <f>SUM($H$38:H47)/A47</f>
        <v>5357.3714502081275</v>
      </c>
      <c r="K47" s="21">
        <f t="shared" si="12"/>
        <v>22.582721431533038</v>
      </c>
      <c r="L47" s="7">
        <f>AVERAGE($K$38:K47)</f>
        <v>14.083137866731033</v>
      </c>
      <c r="M47" s="7">
        <f>SUM($G$38:G47)/J47</f>
        <v>-0.94204951419764305</v>
      </c>
    </row>
    <row r="48" spans="1:13" x14ac:dyDescent="0.3">
      <c r="A48" s="6">
        <v>11</v>
      </c>
      <c r="B48" s="6">
        <v>34008</v>
      </c>
      <c r="C48" s="7">
        <f t="shared" si="6"/>
        <v>42568.733157518844</v>
      </c>
      <c r="D48" s="7">
        <f t="shared" si="7"/>
        <v>12.472366366447334</v>
      </c>
      <c r="E48" s="7">
        <f t="shared" si="13"/>
        <v>0.75949768609317292</v>
      </c>
      <c r="F48" s="5">
        <f t="shared" si="9"/>
        <v>32135.153909316894</v>
      </c>
      <c r="G48" s="7">
        <f t="shared" si="10"/>
        <v>-1872.846090683106</v>
      </c>
      <c r="H48" s="7">
        <f t="shared" si="11"/>
        <v>1872.846090683106</v>
      </c>
      <c r="I48" s="7">
        <f>SUMSQ($G$38:G48)/A48</f>
        <v>40050901.956143118</v>
      </c>
      <c r="J48" s="7">
        <f>SUM($H$38:H48)/A48</f>
        <v>5040.5964175240342</v>
      </c>
      <c r="K48" s="21">
        <f t="shared" si="12"/>
        <v>5.5070750725802924</v>
      </c>
      <c r="L48" s="7">
        <f>AVERAGE($K$38:K48)</f>
        <v>13.303495794535509</v>
      </c>
      <c r="M48" s="7">
        <f>SUM($G$38:G48)/J48</f>
        <v>-1.3728048606849212</v>
      </c>
    </row>
    <row r="49" spans="1:13" x14ac:dyDescent="0.3">
      <c r="A49" s="6">
        <v>12</v>
      </c>
      <c r="B49" s="6">
        <v>30696</v>
      </c>
      <c r="C49" s="7">
        <f t="shared" si="6"/>
        <v>42759.596051959794</v>
      </c>
      <c r="D49" s="7">
        <f t="shared" si="7"/>
        <v>12.47343086985931</v>
      </c>
      <c r="E49" s="7">
        <f t="shared" si="13"/>
        <v>0.69309350542487691</v>
      </c>
      <c r="F49" s="5">
        <f t="shared" si="9"/>
        <v>29512.757001766789</v>
      </c>
      <c r="G49" s="7">
        <f t="shared" si="10"/>
        <v>-1183.2429982332105</v>
      </c>
      <c r="H49" s="7">
        <f t="shared" si="11"/>
        <v>1183.2429982332105</v>
      </c>
      <c r="I49" s="7">
        <f>SUMSQ($G$38:G49)/A49</f>
        <v>36829998.792536855</v>
      </c>
      <c r="J49" s="7">
        <f>SUM($H$38:H49)/A49</f>
        <v>4719.150299249799</v>
      </c>
      <c r="K49" s="21">
        <f t="shared" si="12"/>
        <v>3.8547139634910428</v>
      </c>
      <c r="L49" s="7">
        <f>AVERAGE($K$38:K49)</f>
        <v>12.516097308615137</v>
      </c>
      <c r="M49" s="7">
        <f>SUM($G$38:G49)/J49</f>
        <v>-1.7170460246306067</v>
      </c>
    </row>
    <row r="50" spans="1:13" x14ac:dyDescent="0.3">
      <c r="A50" s="6">
        <v>13</v>
      </c>
      <c r="B50" s="6">
        <v>52884</v>
      </c>
      <c r="C50" s="7">
        <f t="shared" si="6"/>
        <v>42772.908515402465</v>
      </c>
      <c r="D50" s="7">
        <f t="shared" si="7"/>
        <v>12.473435876588345</v>
      </c>
      <c r="E50" s="7">
        <f t="shared" si="13"/>
        <v>1.2361822726628369</v>
      </c>
      <c r="F50" s="5">
        <f t="shared" ref="F50:F57" si="14">(C49+D49)*E50</f>
        <v>52874.074059777129</v>
      </c>
      <c r="G50" s="7">
        <f t="shared" ref="G50:G57" si="15">F50-B50</f>
        <v>-9.9259402228708495</v>
      </c>
      <c r="H50" s="7">
        <f t="shared" ref="H50:H57" si="16">ABS(G50)</f>
        <v>9.9259402228708495</v>
      </c>
      <c r="I50" s="7">
        <f>SUMSQ($G$38:G50)/A50</f>
        <v>33996929.541133195</v>
      </c>
      <c r="J50" s="7">
        <f>SUM($H$38:H50)/A50</f>
        <v>4356.9022716323434</v>
      </c>
      <c r="K50" s="21">
        <f t="shared" ref="K50:K57" si="17">100*H50/B50</f>
        <v>1.8769269009286077E-2</v>
      </c>
      <c r="L50" s="7">
        <f>AVERAGE($K$38:K50)</f>
        <v>11.55476438249161</v>
      </c>
      <c r="M50" s="7">
        <f>SUM($G$38:G50)/J50</f>
        <v>-1.8620854211045943</v>
      </c>
    </row>
    <row r="51" spans="1:13" x14ac:dyDescent="0.3">
      <c r="A51" s="6">
        <v>14</v>
      </c>
      <c r="B51" s="6">
        <v>43638</v>
      </c>
      <c r="C51" s="7">
        <f t="shared" si="6"/>
        <v>42575.226651075987</v>
      </c>
      <c r="D51" s="7">
        <f t="shared" si="7"/>
        <v>12.472181824388795</v>
      </c>
      <c r="E51" s="7">
        <f t="shared" si="13"/>
        <v>1.0702355059698878</v>
      </c>
      <c r="F51" s="5">
        <f t="shared" si="14"/>
        <v>45790.434900742039</v>
      </c>
      <c r="G51" s="7">
        <f t="shared" si="15"/>
        <v>2152.4349007420387</v>
      </c>
      <c r="H51" s="7">
        <f t="shared" si="16"/>
        <v>2152.4349007420387</v>
      </c>
      <c r="I51" s="7">
        <f>SUMSQ($G$38:G51)/A51</f>
        <v>31899504.28833314</v>
      </c>
      <c r="J51" s="7">
        <f>SUM($H$38:H51)/A51</f>
        <v>4199.4403165687499</v>
      </c>
      <c r="K51" s="21">
        <f t="shared" si="17"/>
        <v>4.9324783462625206</v>
      </c>
      <c r="L51" s="7">
        <f>AVERAGE($K$38:K51)</f>
        <v>11.081743951332388</v>
      </c>
      <c r="M51" s="7">
        <f>SUM($G$38:G51)/J51</f>
        <v>-1.4193532592724627</v>
      </c>
    </row>
    <row r="52" spans="1:13" x14ac:dyDescent="0.3">
      <c r="A52" s="6">
        <v>15</v>
      </c>
      <c r="B52" s="6">
        <v>43593</v>
      </c>
      <c r="C52" s="7">
        <f t="shared" si="6"/>
        <v>42571.902000753573</v>
      </c>
      <c r="D52" s="7">
        <f t="shared" si="7"/>
        <v>12.472087560517835</v>
      </c>
      <c r="E52" s="7">
        <f t="shared" si="13"/>
        <v>1.0272519091441175</v>
      </c>
      <c r="F52" s="5">
        <f t="shared" si="14"/>
        <v>43748.294932151613</v>
      </c>
      <c r="G52" s="7">
        <f t="shared" si="15"/>
        <v>155.29493215161347</v>
      </c>
      <c r="H52" s="7">
        <f t="shared" si="16"/>
        <v>155.29493215161347</v>
      </c>
      <c r="I52" s="7">
        <f>SUMSQ($G$38:G52)/A52</f>
        <v>29774478.436841063</v>
      </c>
      <c r="J52" s="7">
        <f>SUM($H$38:H52)/A52</f>
        <v>3929.8306242742742</v>
      </c>
      <c r="K52" s="21">
        <f t="shared" si="17"/>
        <v>0.35623823125642529</v>
      </c>
      <c r="L52" s="7">
        <f>AVERAGE($K$38:K52)</f>
        <v>10.366710236660657</v>
      </c>
      <c r="M52" s="7">
        <f>SUM($G$38:G52)/J52</f>
        <v>-1.477212359339908</v>
      </c>
    </row>
    <row r="53" spans="1:13" x14ac:dyDescent="0.3">
      <c r="A53" s="6">
        <v>16</v>
      </c>
      <c r="B53" s="6">
        <v>42425</v>
      </c>
      <c r="C53" s="7">
        <f t="shared" si="6"/>
        <v>42581.521627350929</v>
      </c>
      <c r="D53" s="7">
        <f t="shared" si="7"/>
        <v>12.472070539129644</v>
      </c>
      <c r="E53" s="7">
        <f t="shared" si="13"/>
        <v>0.99689649406414071</v>
      </c>
      <c r="F53" s="5">
        <f t="shared" si="14"/>
        <v>42452.213230556161</v>
      </c>
      <c r="G53" s="7">
        <f t="shared" si="15"/>
        <v>27.213230556160852</v>
      </c>
      <c r="H53" s="7">
        <f t="shared" si="16"/>
        <v>27.213230556160852</v>
      </c>
      <c r="I53" s="7">
        <f>SUMSQ($G$38:G53)/A53</f>
        <v>27913619.819533329</v>
      </c>
      <c r="J53" s="7">
        <f>SUM($H$38:H53)/A53</f>
        <v>3685.917037166892</v>
      </c>
      <c r="K53" s="21">
        <f t="shared" si="17"/>
        <v>6.4144326590832884E-2</v>
      </c>
      <c r="L53" s="7">
        <f>AVERAGE($K$38:K53)</f>
        <v>9.7227998672812923</v>
      </c>
      <c r="M53" s="7">
        <f>SUM($G$38:G53)/J53</f>
        <v>-1.5675830680593383</v>
      </c>
    </row>
    <row r="54" spans="1:13" x14ac:dyDescent="0.3">
      <c r="A54" s="6">
        <v>17</v>
      </c>
      <c r="B54" s="6">
        <v>40685</v>
      </c>
      <c r="C54" s="7">
        <f t="shared" si="6"/>
        <v>41928.666994103914</v>
      </c>
      <c r="D54" s="7">
        <f t="shared" si="7"/>
        <v>12.468100358908176</v>
      </c>
      <c r="E54" s="7">
        <f t="shared" si="13"/>
        <v>1.1230623228296395</v>
      </c>
      <c r="F54" s="5">
        <f t="shared" si="14"/>
        <v>47835.709500943434</v>
      </c>
      <c r="G54" s="7">
        <f t="shared" si="15"/>
        <v>7150.7095009434343</v>
      </c>
      <c r="H54" s="7">
        <f t="shared" si="16"/>
        <v>7150.7095009434343</v>
      </c>
      <c r="I54" s="7">
        <f>SUMSQ($G$38:G54)/A54</f>
        <v>29279444.91055388</v>
      </c>
      <c r="J54" s="7">
        <f>SUM($H$38:H54)/A54</f>
        <v>3889.7283585655123</v>
      </c>
      <c r="K54" s="21">
        <f t="shared" si="17"/>
        <v>17.575788376412522</v>
      </c>
      <c r="L54" s="7">
        <f>AVERAGE($K$38:K54)</f>
        <v>10.184740367818424</v>
      </c>
      <c r="M54" s="7">
        <f>SUM($G$38:G54)/J54</f>
        <v>0.35291111272238501</v>
      </c>
    </row>
    <row r="55" spans="1:13" x14ac:dyDescent="0.3">
      <c r="A55" s="6">
        <v>18</v>
      </c>
      <c r="B55" s="6">
        <v>32398</v>
      </c>
      <c r="C55" s="7">
        <f t="shared" si="6"/>
        <v>41884.973510364012</v>
      </c>
      <c r="D55" s="7">
        <f t="shared" si="7"/>
        <v>12.467765227897912</v>
      </c>
      <c r="E55" s="7">
        <f t="shared" si="13"/>
        <v>0.78249100686514839</v>
      </c>
      <c r="F55" s="5">
        <f t="shared" si="14"/>
        <v>32818.561029133423</v>
      </c>
      <c r="G55" s="7">
        <f t="shared" si="15"/>
        <v>420.56102913342329</v>
      </c>
      <c r="H55" s="7">
        <f t="shared" si="16"/>
        <v>420.56102913342329</v>
      </c>
      <c r="I55" s="7">
        <f>SUMSQ($G$38:G55)/A55</f>
        <v>27662635.281035651</v>
      </c>
      <c r="J55" s="7">
        <f>SUM($H$38:H55)/A55</f>
        <v>3696.9968402637296</v>
      </c>
      <c r="K55" s="21">
        <f t="shared" si="17"/>
        <v>1.298107997819073</v>
      </c>
      <c r="L55" s="7">
        <f>AVERAGE($K$38:K55)</f>
        <v>9.6910385694851264</v>
      </c>
      <c r="M55" s="7">
        <f>SUM($G$38:G55)/J55</f>
        <v>0.48506652015820173</v>
      </c>
    </row>
    <row r="56" spans="1:13" x14ac:dyDescent="0.3">
      <c r="A56" s="6">
        <v>19</v>
      </c>
      <c r="B56" s="6">
        <v>29707</v>
      </c>
      <c r="C56" s="7">
        <f t="shared" si="6"/>
        <v>41408.220841066162</v>
      </c>
      <c r="D56" s="7">
        <f t="shared" si="7"/>
        <v>12.46484592031257</v>
      </c>
      <c r="E56" s="7">
        <f t="shared" si="13"/>
        <v>0.79824011252918003</v>
      </c>
      <c r="F56" s="5">
        <f t="shared" si="14"/>
        <v>33444.218238513196</v>
      </c>
      <c r="G56" s="7">
        <f t="shared" si="15"/>
        <v>3737.2182385131964</v>
      </c>
      <c r="H56" s="7">
        <f t="shared" si="16"/>
        <v>3737.2182385131964</v>
      </c>
      <c r="I56" s="7">
        <f>SUMSQ($G$38:G56)/A56</f>
        <v>26941801.853732497</v>
      </c>
      <c r="J56" s="7">
        <f>SUM($H$38:H56)/A56</f>
        <v>3699.1137559610697</v>
      </c>
      <c r="K56" s="21">
        <f t="shared" si="17"/>
        <v>12.580261347538277</v>
      </c>
      <c r="L56" s="7">
        <f>AVERAGE($K$38:K56)</f>
        <v>9.8431029262247662</v>
      </c>
      <c r="M56" s="7">
        <f>SUM($G$38:G56)/J56</f>
        <v>1.4950899041543277</v>
      </c>
    </row>
    <row r="57" spans="1:13" x14ac:dyDescent="0.3">
      <c r="A57" s="6">
        <v>20</v>
      </c>
      <c r="B57" s="6">
        <v>58064</v>
      </c>
      <c r="C57" s="7">
        <f t="shared" si="6"/>
        <v>42104.203068761934</v>
      </c>
      <c r="D57" s="7">
        <f t="shared" si="7"/>
        <v>12.468924649115596</v>
      </c>
      <c r="E57" s="7">
        <f t="shared" si="13"/>
        <v>1.2106270291952246</v>
      </c>
      <c r="F57" s="5">
        <f t="shared" si="14"/>
        <v>50145.00166046559</v>
      </c>
      <c r="G57" s="7">
        <f t="shared" si="15"/>
        <v>-7918.9983395344098</v>
      </c>
      <c r="H57" s="7">
        <f t="shared" si="16"/>
        <v>7918.9983395344098</v>
      </c>
      <c r="I57" s="7">
        <f>SUMSQ($G$38:G57)/A57</f>
        <v>28730238.496123306</v>
      </c>
      <c r="J57" s="7">
        <f>SUM($H$38:H57)/A57</f>
        <v>3910.1079851397371</v>
      </c>
      <c r="K57" s="21">
        <f t="shared" si="17"/>
        <v>13.638396148275024</v>
      </c>
      <c r="L57" s="7">
        <f>AVERAGE($K$38:K57)</f>
        <v>10.03286758732728</v>
      </c>
      <c r="M57" s="7">
        <f>SUM($G$38:G57)/J57</f>
        <v>-0.61085031865002581</v>
      </c>
    </row>
    <row r="58" spans="1:13" x14ac:dyDescent="0.3">
      <c r="A58" s="6">
        <v>21</v>
      </c>
      <c r="B58">
        <v>49457</v>
      </c>
      <c r="C58" s="7">
        <f t="shared" si="6"/>
        <v>42756.081809124858</v>
      </c>
      <c r="D58" s="7">
        <f t="shared" ref="D58:D68" si="18">$B$107*(C58-C57)+(1-$B$107)*D57</f>
        <v>12.47274017641867</v>
      </c>
      <c r="E58" s="7">
        <f t="shared" si="13"/>
        <v>1.025317270479871</v>
      </c>
      <c r="F58" s="5">
        <f t="shared" ref="F58:F68" si="19">(C57+D57)*E58</f>
        <v>43182.951169980246</v>
      </c>
      <c r="G58" s="7">
        <f t="shared" ref="G58:G68" si="20">F58-B58</f>
        <v>-6274.048830019754</v>
      </c>
      <c r="H58" s="7">
        <f t="shared" ref="H58:H68" si="21">ABS(G58)</f>
        <v>6274.048830019754</v>
      </c>
      <c r="I58" s="7">
        <f>SUMSQ($G$38:G58)/A58</f>
        <v>29236593.268758971</v>
      </c>
      <c r="J58" s="7">
        <f>SUM($H$38:H58)/A58</f>
        <v>4022.6765968006898</v>
      </c>
      <c r="K58" s="21">
        <f t="shared" ref="K58:K68" si="22">100*H58/B58</f>
        <v>12.68586616660888</v>
      </c>
      <c r="L58" s="7">
        <f>AVERAGE($K$38:K58)</f>
        <v>10.159200853007357</v>
      </c>
      <c r="M58" s="7">
        <f>SUM($G$38:G58)/J58</f>
        <v>-2.1534267869278514</v>
      </c>
    </row>
    <row r="59" spans="1:13" x14ac:dyDescent="0.3">
      <c r="A59" s="6">
        <v>22</v>
      </c>
      <c r="B59">
        <v>39445</v>
      </c>
      <c r="C59" s="7">
        <f t="shared" si="6"/>
        <v>42341.297638347838</v>
      </c>
      <c r="D59" s="7">
        <f t="shared" si="18"/>
        <v>12.47019062154931</v>
      </c>
      <c r="E59" s="7">
        <f t="shared" si="13"/>
        <v>1.0197850155445993</v>
      </c>
      <c r="F59" s="5">
        <f t="shared" si="19"/>
        <v>43614.731065879248</v>
      </c>
      <c r="G59" s="7">
        <f t="shared" si="20"/>
        <v>4169.7310658792485</v>
      </c>
      <c r="H59" s="7">
        <f t="shared" si="21"/>
        <v>4169.7310658792485</v>
      </c>
      <c r="I59" s="7">
        <f>SUMSQ($G$38:G59)/A59</f>
        <v>28697959.809349861</v>
      </c>
      <c r="J59" s="7">
        <f>SUM($H$38:H59)/A59</f>
        <v>4029.3608908497158</v>
      </c>
      <c r="K59" s="21">
        <f t="shared" si="22"/>
        <v>10.57100029377424</v>
      </c>
      <c r="L59" s="7">
        <f>AVERAGE($K$38:K59)</f>
        <v>10.177919009405851</v>
      </c>
      <c r="M59" s="7">
        <f>SUM($G$38:G59)/J59</f>
        <v>-1.1150176403959875</v>
      </c>
    </row>
    <row r="60" spans="1:13" x14ac:dyDescent="0.3">
      <c r="A60" s="6">
        <v>23</v>
      </c>
      <c r="B60">
        <v>42188</v>
      </c>
      <c r="C60" s="7">
        <f t="shared" si="6"/>
        <v>42267.12738107628</v>
      </c>
      <c r="D60" s="7">
        <f t="shared" si="18"/>
        <v>12.46967361510624</v>
      </c>
      <c r="E60" s="7">
        <f t="shared" si="13"/>
        <v>1.0159755380034015</v>
      </c>
      <c r="F60" s="5">
        <f t="shared" si="19"/>
        <v>43030.392056508332</v>
      </c>
      <c r="G60" s="7">
        <f t="shared" si="20"/>
        <v>842.39205650833173</v>
      </c>
      <c r="H60" s="7">
        <f t="shared" si="21"/>
        <v>842.39205650833173</v>
      </c>
      <c r="I60" s="7">
        <f>SUMSQ($G$38:G60)/A60</f>
        <v>27481075.660111535</v>
      </c>
      <c r="J60" s="7">
        <f>SUM($H$38:H60)/A60</f>
        <v>3890.7970284870471</v>
      </c>
      <c r="K60" s="21">
        <f t="shared" si="22"/>
        <v>1.9967575057085705</v>
      </c>
      <c r="L60" s="7">
        <f>AVERAGE($K$38:K60)</f>
        <v>9.8222163353320564</v>
      </c>
      <c r="M60" s="7">
        <f>SUM($G$38:G60)/J60</f>
        <v>-0.93821815673851083</v>
      </c>
    </row>
    <row r="61" spans="1:13" x14ac:dyDescent="0.3">
      <c r="A61" s="6">
        <v>24</v>
      </c>
      <c r="B61">
        <v>46635</v>
      </c>
      <c r="C61" s="7">
        <f t="shared" si="6"/>
        <v>43039.080284951509</v>
      </c>
      <c r="D61" s="7">
        <f t="shared" si="18"/>
        <v>12.474205652197426</v>
      </c>
      <c r="E61" s="7">
        <f t="shared" si="13"/>
        <v>0.94121185809352348</v>
      </c>
      <c r="F61" s="5">
        <f t="shared" si="19"/>
        <v>39794.058103291543</v>
      </c>
      <c r="G61" s="7">
        <f t="shared" si="20"/>
        <v>-6840.9418967084566</v>
      </c>
      <c r="H61" s="7">
        <f t="shared" si="21"/>
        <v>6840.9418967084566</v>
      </c>
      <c r="I61" s="7">
        <f>SUMSQ($G$38:G61)/A61</f>
        <v>28285967.759029433</v>
      </c>
      <c r="J61" s="7">
        <f>SUM($H$38:H61)/A61</f>
        <v>4013.7197313296056</v>
      </c>
      <c r="K61" s="21">
        <f t="shared" si="22"/>
        <v>14.669115249723291</v>
      </c>
      <c r="L61" s="7">
        <f>AVERAGE($K$38:K61)</f>
        <v>10.024170456765024</v>
      </c>
      <c r="M61" s="7">
        <f>SUM($G$38:G61)/J61</f>
        <v>-2.6138741654350208</v>
      </c>
    </row>
    <row r="62" spans="1:13" x14ac:dyDescent="0.3">
      <c r="A62" s="6">
        <v>25</v>
      </c>
      <c r="B62">
        <v>30360</v>
      </c>
      <c r="C62" s="7">
        <f t="shared" si="6"/>
        <v>42634.096205280955</v>
      </c>
      <c r="D62" s="7">
        <f t="shared" si="18"/>
        <v>12.471714568316012</v>
      </c>
      <c r="E62" s="7">
        <f t="shared" si="13"/>
        <v>0.77733552696460961</v>
      </c>
      <c r="F62" s="5">
        <f t="shared" si="19"/>
        <v>33465.502796599038</v>
      </c>
      <c r="G62" s="7">
        <f t="shared" si="20"/>
        <v>3105.5027965990375</v>
      </c>
      <c r="H62" s="7">
        <f t="shared" si="21"/>
        <v>3105.5027965990375</v>
      </c>
      <c r="I62" s="7">
        <f>SUMSQ($G$38:G62)/A62</f>
        <v>27540294.953455634</v>
      </c>
      <c r="J62" s="7">
        <f>SUM($H$38:H62)/A62</f>
        <v>3977.3910539403823</v>
      </c>
      <c r="K62" s="21">
        <f t="shared" si="22"/>
        <v>10.228928842552824</v>
      </c>
      <c r="L62" s="7">
        <f>AVERAGE($K$38:K62)</f>
        <v>10.032360792196535</v>
      </c>
      <c r="M62" s="7">
        <f>SUM($G$38:G62)/J62</f>
        <v>-1.8569598554064932</v>
      </c>
    </row>
    <row r="63" spans="1:13" x14ac:dyDescent="0.3">
      <c r="A63" s="6">
        <v>26</v>
      </c>
      <c r="B63">
        <v>28473</v>
      </c>
      <c r="C63" s="7">
        <f t="shared" si="6"/>
        <v>41937.944242604113</v>
      </c>
      <c r="D63" s="7">
        <f t="shared" si="18"/>
        <v>12.467486023614809</v>
      </c>
      <c r="E63" s="7">
        <f t="shared" si="13"/>
        <v>0.7938923395194547</v>
      </c>
      <c r="F63" s="5">
        <f t="shared" si="19"/>
        <v>33856.783578364462</v>
      </c>
      <c r="G63" s="7">
        <f t="shared" si="20"/>
        <v>5383.7835783644623</v>
      </c>
      <c r="H63" s="7">
        <f t="shared" si="21"/>
        <v>5383.7835783644623</v>
      </c>
      <c r="I63" s="7">
        <f>SUMSQ($G$38:G63)/A63</f>
        <v>27595865.363656066</v>
      </c>
      <c r="J63" s="7">
        <f>SUM($H$38:H63)/A63</f>
        <v>4031.4830741105397</v>
      </c>
      <c r="K63" s="21">
        <f t="shared" si="22"/>
        <v>18.908381899920848</v>
      </c>
      <c r="L63" s="7">
        <f>AVERAGE($K$38:K63)</f>
        <v>10.3737462194167</v>
      </c>
      <c r="M63" s="7">
        <f>SUM($G$38:G63)/J63</f>
        <v>-0.49660928776129454</v>
      </c>
    </row>
    <row r="64" spans="1:13" x14ac:dyDescent="0.3">
      <c r="A64" s="6">
        <v>27</v>
      </c>
      <c r="B64">
        <v>55551</v>
      </c>
      <c r="C64" s="7">
        <f t="shared" si="6"/>
        <v>41950.412594281494</v>
      </c>
      <c r="D64" s="7">
        <f t="shared" si="18"/>
        <v>12.467486028780392</v>
      </c>
      <c r="E64" s="7">
        <f t="shared" si="13"/>
        <v>1.3242060504498681</v>
      </c>
      <c r="F64" s="5">
        <f t="shared" si="19"/>
        <v>55550.989029911943</v>
      </c>
      <c r="G64" s="7">
        <f t="shared" si="20"/>
        <v>-1.0970088056637906E-2</v>
      </c>
      <c r="H64" s="7">
        <f t="shared" si="21"/>
        <v>1.0970088056637906E-2</v>
      </c>
      <c r="I64" s="7">
        <f>SUMSQ($G$38:G64)/A64</f>
        <v>26573796.276117709</v>
      </c>
      <c r="J64" s="7">
        <f>SUM($H$38:H64)/A64</f>
        <v>3882.1692924800773</v>
      </c>
      <c r="K64" s="21">
        <f t="shared" si="22"/>
        <v>1.9747777819729448E-5</v>
      </c>
      <c r="L64" s="7">
        <f>AVERAGE($K$38:K64)</f>
        <v>9.9895341278745189</v>
      </c>
      <c r="M64" s="7">
        <f>SUM($G$38:G64)/J64</f>
        <v>-0.51571241677222157</v>
      </c>
    </row>
    <row r="65" spans="1:13" x14ac:dyDescent="0.3">
      <c r="A65" s="6">
        <v>28</v>
      </c>
      <c r="B65">
        <v>42230</v>
      </c>
      <c r="C65" s="7">
        <f t="shared" si="6"/>
        <v>41464.244141576768</v>
      </c>
      <c r="D65" s="7">
        <f t="shared" si="18"/>
        <v>12.464510536393858</v>
      </c>
      <c r="E65" s="7">
        <f t="shared" si="13"/>
        <v>1.1354912378381814</v>
      </c>
      <c r="F65" s="5">
        <f t="shared" si="19"/>
        <v>47648.482645646676</v>
      </c>
      <c r="G65" s="7">
        <f t="shared" si="20"/>
        <v>5418.4826456466762</v>
      </c>
      <c r="H65" s="7">
        <f t="shared" si="21"/>
        <v>5418.4826456466762</v>
      </c>
      <c r="I65" s="7">
        <f>SUMSQ($G$38:G65)/A65</f>
        <v>26673301.915584009</v>
      </c>
      <c r="J65" s="7">
        <f>SUM($H$38:H65)/A65</f>
        <v>3937.0376265217419</v>
      </c>
      <c r="K65" s="21">
        <f t="shared" si="22"/>
        <v>12.83088478722869</v>
      </c>
      <c r="L65" s="7">
        <f>AVERAGE($K$38:K65)</f>
        <v>10.091010937137169</v>
      </c>
      <c r="M65" s="7">
        <f>SUM($G$38:G65)/J65</f>
        <v>0.86775897555268222</v>
      </c>
    </row>
    <row r="66" spans="1:13" x14ac:dyDescent="0.3">
      <c r="A66" s="6">
        <v>29</v>
      </c>
      <c r="B66">
        <v>41807</v>
      </c>
      <c r="C66" s="7">
        <f t="shared" si="6"/>
        <v>41767.044040487264</v>
      </c>
      <c r="D66" s="7">
        <f t="shared" si="18"/>
        <v>12.466243044363186</v>
      </c>
      <c r="E66" s="7">
        <f t="shared" si="13"/>
        <v>0.94467977673254655</v>
      </c>
      <c r="F66" s="5">
        <f t="shared" si="19"/>
        <v>39182.207869079146</v>
      </c>
      <c r="G66" s="7">
        <f t="shared" si="20"/>
        <v>-2624.7921309208541</v>
      </c>
      <c r="H66" s="7">
        <f t="shared" si="21"/>
        <v>2624.7921309208541</v>
      </c>
      <c r="I66" s="7">
        <f>SUMSQ($G$38:G66)/A66</f>
        <v>25991103.0126516</v>
      </c>
      <c r="J66" s="7">
        <f>SUM($H$38:H66)/A66</f>
        <v>3891.7877818458496</v>
      </c>
      <c r="K66" s="21">
        <f t="shared" si="22"/>
        <v>6.2783556125071263</v>
      </c>
      <c r="L66" s="7">
        <f>AVERAGE($K$38:K66)</f>
        <v>9.9595400638740639</v>
      </c>
      <c r="M66" s="7">
        <f>SUM($G$38:G66)/J66</f>
        <v>0.20340461786602398</v>
      </c>
    </row>
    <row r="67" spans="1:13" x14ac:dyDescent="0.3">
      <c r="A67" s="6">
        <v>30</v>
      </c>
      <c r="B67">
        <v>39840</v>
      </c>
      <c r="C67" s="7">
        <f t="shared" si="6"/>
        <v>41621.85804748386</v>
      </c>
      <c r="D67" s="7">
        <f t="shared" si="18"/>
        <v>12.465302291818812</v>
      </c>
      <c r="E67" s="7">
        <f t="shared" si="13"/>
        <v>0.98930281578215207</v>
      </c>
      <c r="F67" s="5">
        <f t="shared" si="19"/>
        <v>41332.587165497222</v>
      </c>
      <c r="G67" s="7">
        <f t="shared" si="20"/>
        <v>1492.5871654972216</v>
      </c>
      <c r="H67" s="7">
        <f t="shared" si="21"/>
        <v>1492.5871654972216</v>
      </c>
      <c r="I67" s="7">
        <f>SUMSQ($G$38:G67)/A67</f>
        <v>25198993.460450113</v>
      </c>
      <c r="J67" s="7">
        <f>SUM($H$38:H67)/A67</f>
        <v>3811.8144279675616</v>
      </c>
      <c r="K67" s="21">
        <f t="shared" si="22"/>
        <v>3.7464537286576847</v>
      </c>
      <c r="L67" s="7">
        <f>AVERAGE($K$38:K67)</f>
        <v>9.7524371860335179</v>
      </c>
      <c r="M67" s="7">
        <f>SUM($G$38:G67)/J67</f>
        <v>0.59924081175618971</v>
      </c>
    </row>
    <row r="68" spans="1:13" x14ac:dyDescent="0.3">
      <c r="A68" s="6">
        <v>31</v>
      </c>
      <c r="B68">
        <v>48190</v>
      </c>
      <c r="C68" s="7">
        <f t="shared" si="6"/>
        <v>42144.040422189792</v>
      </c>
      <c r="D68" s="7">
        <f t="shared" si="18"/>
        <v>12.468343908257664</v>
      </c>
      <c r="E68" s="7">
        <f t="shared" si="13"/>
        <v>1.0360700823986502</v>
      </c>
      <c r="F68" s="5">
        <f t="shared" si="19"/>
        <v>43136.076823614138</v>
      </c>
      <c r="G68" s="7">
        <f t="shared" si="20"/>
        <v>-5053.9231763858625</v>
      </c>
      <c r="H68" s="7">
        <f t="shared" si="21"/>
        <v>5053.9231763858625</v>
      </c>
      <c r="I68" s="7">
        <f>SUMSQ($G$38:G68)/A68</f>
        <v>25210062.686655276</v>
      </c>
      <c r="J68" s="7">
        <f>SUM($H$38:H68)/A68</f>
        <v>3851.8824521100878</v>
      </c>
      <c r="K68" s="21">
        <f t="shared" si="22"/>
        <v>10.487493621883923</v>
      </c>
      <c r="L68" s="7">
        <f>AVERAGE($K$38:K68)</f>
        <v>9.7761486839641751</v>
      </c>
      <c r="M68" s="7">
        <f>SUM($G$38:G68)/J68</f>
        <v>-0.71905839255020576</v>
      </c>
    </row>
    <row r="69" spans="1:13" x14ac:dyDescent="0.3">
      <c r="A69" s="6">
        <v>32</v>
      </c>
      <c r="B69" s="57">
        <v>30025</v>
      </c>
      <c r="C69" s="39"/>
      <c r="D69" s="55">
        <v>1</v>
      </c>
      <c r="E69" s="39">
        <v>0.79286464676731683</v>
      </c>
      <c r="F69" s="5">
        <f>($C$68+D69*$D$68)*E69</f>
        <v>33424.405431775624</v>
      </c>
      <c r="G69" s="39"/>
      <c r="H69" s="39"/>
      <c r="I69" s="39"/>
      <c r="J69" s="39"/>
      <c r="K69" s="41"/>
      <c r="L69" s="39"/>
      <c r="M69" s="39"/>
    </row>
    <row r="70" spans="1:13" x14ac:dyDescent="0.3">
      <c r="A70" s="6">
        <v>33</v>
      </c>
      <c r="B70" s="57">
        <v>29459</v>
      </c>
      <c r="C70" s="39"/>
      <c r="D70" s="55">
        <v>2</v>
      </c>
      <c r="E70" s="39">
        <v>0.79832868338338447</v>
      </c>
      <c r="F70" s="5">
        <f t="shared" ref="F70:F103" si="23">($C$68+D70*$D$68)*E70</f>
        <v>33664.703975855417</v>
      </c>
      <c r="G70" s="39"/>
      <c r="H70" s="39"/>
      <c r="I70" s="39"/>
      <c r="J70" s="39"/>
      <c r="K70" s="41"/>
      <c r="L70" s="39"/>
      <c r="M70" s="39"/>
    </row>
    <row r="71" spans="1:13" x14ac:dyDescent="0.3">
      <c r="A71" s="6">
        <v>34</v>
      </c>
      <c r="B71" s="57">
        <v>56509</v>
      </c>
      <c r="C71" s="39"/>
      <c r="D71" s="55">
        <v>3</v>
      </c>
      <c r="E71" s="39">
        <v>1.3677046784158065</v>
      </c>
      <c r="F71" s="5">
        <f t="shared" si="23"/>
        <v>57691.760289660102</v>
      </c>
      <c r="G71" s="39"/>
      <c r="H71" s="39"/>
      <c r="I71" s="39"/>
      <c r="J71" s="39"/>
      <c r="K71" s="41"/>
      <c r="L71" s="39"/>
      <c r="M71" s="39"/>
    </row>
    <row r="72" spans="1:13" x14ac:dyDescent="0.3">
      <c r="A72" s="6">
        <v>35</v>
      </c>
      <c r="B72" s="57">
        <v>40027</v>
      </c>
      <c r="C72" s="39"/>
      <c r="D72" s="55">
        <v>4</v>
      </c>
      <c r="E72" s="39">
        <v>1.1691970462054226</v>
      </c>
      <c r="F72" s="5">
        <f t="shared" si="23"/>
        <v>49332.99938026067</v>
      </c>
      <c r="G72" s="39"/>
      <c r="H72" s="39"/>
      <c r="I72" s="39"/>
      <c r="J72" s="39"/>
      <c r="K72" s="41"/>
      <c r="L72" s="39"/>
      <c r="M72" s="39"/>
    </row>
    <row r="73" spans="1:13" x14ac:dyDescent="0.3">
      <c r="A73" s="6">
        <v>36</v>
      </c>
      <c r="B73" s="57">
        <v>40186</v>
      </c>
      <c r="C73" s="39"/>
      <c r="D73" s="55">
        <v>5</v>
      </c>
      <c r="E73" s="39">
        <v>0.9679965336666746</v>
      </c>
      <c r="F73" s="5">
        <f t="shared" si="23"/>
        <v>40855.631611806726</v>
      </c>
      <c r="G73" s="39"/>
      <c r="H73" s="39"/>
      <c r="I73" s="39"/>
      <c r="J73" s="39"/>
      <c r="K73" s="41"/>
      <c r="L73" s="39"/>
      <c r="M73" s="39"/>
    </row>
    <row r="74" spans="1:13" x14ac:dyDescent="0.3">
      <c r="A74" s="6">
        <v>37</v>
      </c>
      <c r="B74" s="57">
        <v>43311</v>
      </c>
      <c r="C74" s="39"/>
      <c r="D74" s="55">
        <v>6</v>
      </c>
      <c r="E74" s="39">
        <v>1.0204659407745609</v>
      </c>
      <c r="F74" s="5">
        <f t="shared" si="23"/>
        <v>43082.898979248479</v>
      </c>
      <c r="G74" s="39"/>
      <c r="H74" s="39"/>
      <c r="I74" s="39"/>
      <c r="J74" s="39"/>
      <c r="K74" s="41"/>
      <c r="L74" s="39"/>
      <c r="M74" s="39"/>
    </row>
    <row r="75" spans="1:13" x14ac:dyDescent="0.3">
      <c r="A75" s="6">
        <v>38</v>
      </c>
      <c r="B75" s="57">
        <v>45105</v>
      </c>
      <c r="C75" s="39"/>
      <c r="D75" s="55">
        <v>7</v>
      </c>
      <c r="E75" s="39">
        <v>1.0769529150256527</v>
      </c>
      <c r="F75" s="5">
        <f t="shared" si="23"/>
        <v>45481.141918859015</v>
      </c>
      <c r="G75" s="39"/>
      <c r="H75" s="39"/>
      <c r="I75" s="39"/>
      <c r="J75" s="39"/>
      <c r="K75" s="41"/>
      <c r="L75" s="39"/>
      <c r="M75" s="39"/>
    </row>
    <row r="76" spans="1:13" x14ac:dyDescent="0.3">
      <c r="A76" s="6">
        <v>39</v>
      </c>
      <c r="B76" s="57">
        <v>30042</v>
      </c>
      <c r="C76" s="39"/>
      <c r="D76" s="55">
        <v>8</v>
      </c>
      <c r="E76" s="39">
        <v>0.79286464676731683</v>
      </c>
      <c r="F76" s="5">
        <f t="shared" si="23"/>
        <v>33493.605395395782</v>
      </c>
      <c r="G76" s="39"/>
      <c r="H76" s="39"/>
      <c r="I76" s="39"/>
      <c r="J76" s="39"/>
      <c r="K76" s="41"/>
      <c r="L76" s="39"/>
      <c r="M76" s="39"/>
    </row>
    <row r="77" spans="1:13" x14ac:dyDescent="0.3">
      <c r="A77" s="6">
        <v>40</v>
      </c>
      <c r="B77" s="57">
        <v>26622</v>
      </c>
      <c r="C77" s="39"/>
      <c r="D77" s="55">
        <v>9</v>
      </c>
      <c r="E77" s="39">
        <v>0.79832868338338447</v>
      </c>
      <c r="F77" s="5">
        <f t="shared" si="23"/>
        <v>33734.380831889168</v>
      </c>
      <c r="G77" s="39"/>
      <c r="H77" s="39"/>
      <c r="I77" s="39"/>
      <c r="J77" s="39"/>
      <c r="K77" s="41"/>
      <c r="L77" s="39"/>
      <c r="M77" s="39"/>
    </row>
    <row r="78" spans="1:13" x14ac:dyDescent="0.3">
      <c r="A78" s="6">
        <v>41</v>
      </c>
      <c r="B78" s="57">
        <v>40737</v>
      </c>
      <c r="C78" s="39"/>
      <c r="D78" s="55">
        <v>10</v>
      </c>
      <c r="E78" s="39">
        <v>1.3677046784158065</v>
      </c>
      <c r="F78" s="5">
        <f t="shared" si="23"/>
        <v>57811.131375728044</v>
      </c>
      <c r="G78" s="39"/>
      <c r="H78" s="39"/>
      <c r="I78" s="39"/>
      <c r="J78" s="39"/>
      <c r="K78" s="41"/>
      <c r="L78" s="39"/>
      <c r="M78" s="39"/>
    </row>
    <row r="79" spans="1:13" x14ac:dyDescent="0.3">
      <c r="A79" s="6">
        <v>42</v>
      </c>
      <c r="B79" s="57">
        <v>34777</v>
      </c>
      <c r="C79" s="39"/>
      <c r="D79" s="55">
        <v>11</v>
      </c>
      <c r="E79" s="39">
        <v>1.1691970462054226</v>
      </c>
      <c r="F79" s="5">
        <f t="shared" si="23"/>
        <v>49435.045036340925</v>
      </c>
      <c r="G79" s="39"/>
      <c r="H79" s="39"/>
      <c r="I79" s="39"/>
      <c r="J79" s="39"/>
      <c r="K79" s="41"/>
      <c r="L79" s="39"/>
      <c r="M79" s="39"/>
    </row>
    <row r="80" spans="1:13" x14ac:dyDescent="0.3">
      <c r="A80" s="6">
        <v>43</v>
      </c>
      <c r="B80" s="57">
        <v>40033</v>
      </c>
      <c r="C80" s="39"/>
      <c r="D80" s="55">
        <v>12</v>
      </c>
      <c r="E80" s="39">
        <v>0.9679965336666746</v>
      </c>
      <c r="F80" s="5">
        <f t="shared" si="23"/>
        <v>40940.116807593025</v>
      </c>
      <c r="G80" s="39"/>
      <c r="H80" s="39"/>
      <c r="I80" s="39"/>
      <c r="J80" s="39"/>
      <c r="K80" s="41"/>
      <c r="L80" s="39"/>
      <c r="M80" s="39"/>
    </row>
    <row r="81" spans="1:13" x14ac:dyDescent="0.3">
      <c r="A81" s="6">
        <v>44</v>
      </c>
      <c r="B81" s="57">
        <v>38235</v>
      </c>
      <c r="C81" s="39"/>
      <c r="D81" s="55">
        <v>13</v>
      </c>
      <c r="E81" s="39">
        <v>1.0204659407745609</v>
      </c>
      <c r="F81" s="5">
        <f t="shared" si="23"/>
        <v>43171.96362132216</v>
      </c>
      <c r="G81" s="39"/>
      <c r="H81" s="39"/>
      <c r="I81" s="39"/>
      <c r="J81" s="39"/>
      <c r="K81" s="41"/>
      <c r="L81" s="39"/>
      <c r="M81" s="39"/>
    </row>
    <row r="82" spans="1:13" x14ac:dyDescent="0.3">
      <c r="A82" s="6">
        <v>45</v>
      </c>
      <c r="B82" s="57">
        <v>40042</v>
      </c>
      <c r="C82" s="39"/>
      <c r="D82" s="55">
        <v>14</v>
      </c>
      <c r="E82" s="39">
        <v>1.0769529150256527</v>
      </c>
      <c r="F82" s="5">
        <f t="shared" si="23"/>
        <v>45575.136654081805</v>
      </c>
      <c r="G82" s="39"/>
      <c r="H82" s="39"/>
      <c r="I82" s="39"/>
      <c r="J82" s="39"/>
      <c r="K82" s="41"/>
      <c r="L82" s="39"/>
      <c r="M82" s="39"/>
    </row>
    <row r="83" spans="1:13" x14ac:dyDescent="0.3">
      <c r="A83" s="6">
        <v>46</v>
      </c>
      <c r="B83" s="57">
        <v>33426</v>
      </c>
      <c r="C83" s="39"/>
      <c r="D83" s="55">
        <v>15</v>
      </c>
      <c r="E83" s="39">
        <v>0.79286464676731683</v>
      </c>
      <c r="F83" s="5">
        <f t="shared" si="23"/>
        <v>33562.805359015947</v>
      </c>
      <c r="G83" s="39"/>
      <c r="H83" s="39"/>
      <c r="I83" s="39"/>
      <c r="J83" s="39"/>
      <c r="K83" s="41"/>
      <c r="L83" s="39"/>
      <c r="M83" s="39"/>
    </row>
    <row r="84" spans="1:13" x14ac:dyDescent="0.3">
      <c r="A84" s="6">
        <v>47</v>
      </c>
      <c r="C84" s="39"/>
      <c r="D84" s="55">
        <v>16</v>
      </c>
      <c r="E84" s="39">
        <v>0.79832868338338447</v>
      </c>
      <c r="F84" s="5">
        <f t="shared" si="23"/>
        <v>33804.057687922919</v>
      </c>
      <c r="G84" s="39"/>
      <c r="H84" s="39"/>
      <c r="I84" s="39"/>
      <c r="J84" s="39"/>
      <c r="K84" s="41"/>
      <c r="L84" s="39"/>
      <c r="M84" s="39"/>
    </row>
    <row r="85" spans="1:13" x14ac:dyDescent="0.3">
      <c r="A85" s="6">
        <v>48</v>
      </c>
      <c r="C85" s="39"/>
      <c r="D85" s="55">
        <v>17</v>
      </c>
      <c r="E85" s="39">
        <v>1.3677046784158065</v>
      </c>
      <c r="F85" s="5">
        <f t="shared" si="23"/>
        <v>57930.502461796001</v>
      </c>
      <c r="G85" s="39"/>
      <c r="H85" s="39"/>
      <c r="I85" s="39"/>
      <c r="J85" s="39"/>
      <c r="K85" s="41"/>
      <c r="L85" s="39"/>
      <c r="M85" s="39"/>
    </row>
    <row r="86" spans="1:13" x14ac:dyDescent="0.3">
      <c r="A86" s="6">
        <v>49</v>
      </c>
      <c r="C86" s="39"/>
      <c r="D86" s="55">
        <v>18</v>
      </c>
      <c r="E86" s="39">
        <v>1.1691970462054226</v>
      </c>
      <c r="F86" s="5">
        <f t="shared" si="23"/>
        <v>49537.090692421189</v>
      </c>
      <c r="G86" s="39"/>
      <c r="H86" s="39"/>
      <c r="I86" s="39"/>
      <c r="J86" s="39"/>
      <c r="K86" s="41"/>
      <c r="L86" s="39"/>
      <c r="M86" s="39"/>
    </row>
    <row r="87" spans="1:13" x14ac:dyDescent="0.3">
      <c r="A87" s="6">
        <v>50</v>
      </c>
      <c r="C87" s="39"/>
      <c r="D87" s="55">
        <v>19</v>
      </c>
      <c r="E87" s="39">
        <v>0.9679965336666746</v>
      </c>
      <c r="F87" s="5">
        <f t="shared" si="23"/>
        <v>41024.602003379325</v>
      </c>
      <c r="G87" s="39"/>
      <c r="H87" s="39"/>
      <c r="I87" s="39"/>
      <c r="J87" s="39"/>
      <c r="K87" s="41"/>
      <c r="L87" s="39"/>
      <c r="M87" s="39"/>
    </row>
    <row r="88" spans="1:13" x14ac:dyDescent="0.3">
      <c r="A88" s="6">
        <v>51</v>
      </c>
      <c r="C88" s="39"/>
      <c r="D88" s="55">
        <v>20</v>
      </c>
      <c r="E88" s="39">
        <v>1.0204659407745609</v>
      </c>
      <c r="F88" s="5">
        <f t="shared" si="23"/>
        <v>43261.028263395841</v>
      </c>
      <c r="G88" s="39"/>
      <c r="H88" s="39"/>
      <c r="I88" s="39"/>
      <c r="J88" s="39"/>
      <c r="K88" s="41"/>
      <c r="L88" s="39"/>
      <c r="M88" s="39"/>
    </row>
    <row r="89" spans="1:13" x14ac:dyDescent="0.3">
      <c r="A89" s="6">
        <v>52</v>
      </c>
      <c r="C89" s="39"/>
      <c r="D89" s="55">
        <v>21</v>
      </c>
      <c r="E89" s="39">
        <v>1.0769529150256527</v>
      </c>
      <c r="F89" s="5">
        <f t="shared" si="23"/>
        <v>45669.131389304581</v>
      </c>
      <c r="G89" s="39"/>
      <c r="H89" s="39"/>
      <c r="I89" s="39"/>
      <c r="J89" s="39"/>
      <c r="K89" s="41"/>
      <c r="L89" s="39"/>
      <c r="M89" s="39"/>
    </row>
    <row r="90" spans="1:13" x14ac:dyDescent="0.3">
      <c r="A90" s="6">
        <v>53</v>
      </c>
      <c r="C90" s="39"/>
      <c r="D90" s="55">
        <v>22</v>
      </c>
      <c r="E90" s="39">
        <v>0.79286464676731683</v>
      </c>
      <c r="F90" s="5">
        <f t="shared" si="23"/>
        <v>33632.005322636098</v>
      </c>
      <c r="G90" s="39"/>
      <c r="H90" s="39"/>
      <c r="I90" s="39"/>
      <c r="J90" s="39"/>
      <c r="K90" s="41"/>
      <c r="L90" s="39"/>
      <c r="M90" s="39"/>
    </row>
    <row r="91" spans="1:13" x14ac:dyDescent="0.3">
      <c r="A91" s="6">
        <v>54</v>
      </c>
      <c r="C91" s="39"/>
      <c r="D91" s="55">
        <v>23</v>
      </c>
      <c r="E91" s="39">
        <v>0.79832868338338447</v>
      </c>
      <c r="F91" s="5">
        <f t="shared" si="23"/>
        <v>33873.734543956671</v>
      </c>
      <c r="G91" s="39"/>
      <c r="H91" s="39"/>
      <c r="I91" s="39"/>
      <c r="J91" s="39"/>
      <c r="K91" s="41"/>
      <c r="L91" s="39"/>
      <c r="M91" s="39"/>
    </row>
    <row r="92" spans="1:13" x14ac:dyDescent="0.3">
      <c r="A92" s="6">
        <v>55</v>
      </c>
      <c r="C92" s="39"/>
      <c r="D92" s="55">
        <v>24</v>
      </c>
      <c r="E92" s="39">
        <v>1.3677046784158065</v>
      </c>
      <c r="F92" s="5">
        <f t="shared" si="23"/>
        <v>58049.873547863943</v>
      </c>
      <c r="G92" s="39"/>
      <c r="H92" s="39"/>
      <c r="I92" s="39"/>
      <c r="J92" s="39"/>
      <c r="K92" s="41"/>
      <c r="L92" s="39"/>
      <c r="M92" s="39"/>
    </row>
    <row r="93" spans="1:13" x14ac:dyDescent="0.3">
      <c r="A93" s="6">
        <v>56</v>
      </c>
      <c r="C93" s="39"/>
      <c r="D93" s="55">
        <v>25</v>
      </c>
      <c r="E93" s="39">
        <v>1.1691970462054226</v>
      </c>
      <c r="F93" s="5">
        <f t="shared" si="23"/>
        <v>49639.136348501444</v>
      </c>
      <c r="G93" s="39"/>
      <c r="H93" s="39"/>
      <c r="I93" s="39"/>
      <c r="J93" s="39"/>
      <c r="K93" s="41"/>
      <c r="L93" s="39"/>
      <c r="M93" s="39"/>
    </row>
    <row r="94" spans="1:13" x14ac:dyDescent="0.3">
      <c r="A94" s="6">
        <v>57</v>
      </c>
      <c r="C94" s="39"/>
      <c r="D94" s="55">
        <v>26</v>
      </c>
      <c r="E94" s="39">
        <v>0.9679965336666746</v>
      </c>
      <c r="F94" s="5">
        <f t="shared" si="23"/>
        <v>41109.087199165631</v>
      </c>
      <c r="G94" s="39"/>
      <c r="H94" s="39"/>
      <c r="I94" s="39"/>
      <c r="J94" s="39"/>
      <c r="K94" s="41"/>
      <c r="L94" s="39"/>
      <c r="M94" s="39"/>
    </row>
    <row r="95" spans="1:13" x14ac:dyDescent="0.3">
      <c r="A95" s="6">
        <v>58</v>
      </c>
      <c r="C95" s="39"/>
      <c r="D95" s="55">
        <v>27</v>
      </c>
      <c r="E95" s="39">
        <v>1.0204659407745609</v>
      </c>
      <c r="F95" s="5">
        <f t="shared" si="23"/>
        <v>43350.092905469537</v>
      </c>
      <c r="G95" s="39"/>
      <c r="H95" s="39"/>
      <c r="I95" s="39"/>
      <c r="J95" s="39"/>
      <c r="K95" s="41"/>
      <c r="L95" s="39"/>
      <c r="M95" s="39"/>
    </row>
    <row r="96" spans="1:13" x14ac:dyDescent="0.3">
      <c r="A96" s="6">
        <v>59</v>
      </c>
      <c r="C96" s="39"/>
      <c r="D96" s="55">
        <v>28</v>
      </c>
      <c r="E96" s="39">
        <v>1.0769529150256527</v>
      </c>
      <c r="F96" s="5">
        <f t="shared" si="23"/>
        <v>45763.126124527371</v>
      </c>
      <c r="G96" s="39"/>
      <c r="H96" s="39"/>
      <c r="I96" s="39"/>
      <c r="J96" s="39"/>
      <c r="K96" s="41"/>
      <c r="L96" s="39"/>
      <c r="M96" s="39"/>
    </row>
    <row r="97" spans="1:13" x14ac:dyDescent="0.3">
      <c r="A97" s="6">
        <v>60</v>
      </c>
      <c r="C97" s="39"/>
      <c r="D97" s="55">
        <v>29</v>
      </c>
      <c r="E97" s="39">
        <v>0.79286464676731683</v>
      </c>
      <c r="F97" s="5">
        <f t="shared" si="23"/>
        <v>33701.205286256263</v>
      </c>
      <c r="G97" s="39"/>
      <c r="H97" s="39"/>
      <c r="I97" s="39"/>
      <c r="J97" s="39"/>
      <c r="K97" s="41"/>
      <c r="L97" s="39"/>
      <c r="M97" s="39"/>
    </row>
    <row r="98" spans="1:13" x14ac:dyDescent="0.3">
      <c r="A98" s="6">
        <v>61</v>
      </c>
      <c r="C98" s="39"/>
      <c r="D98" s="55">
        <v>30</v>
      </c>
      <c r="E98" s="39">
        <v>0.79832868338338447</v>
      </c>
      <c r="F98" s="5">
        <f t="shared" si="23"/>
        <v>33943.411399990429</v>
      </c>
      <c r="G98" s="39"/>
      <c r="H98" s="39"/>
      <c r="I98" s="39"/>
      <c r="J98" s="39"/>
      <c r="K98" s="41"/>
      <c r="L98" s="39"/>
      <c r="M98" s="39"/>
    </row>
    <row r="99" spans="1:13" x14ac:dyDescent="0.3">
      <c r="A99" s="6">
        <v>62</v>
      </c>
      <c r="C99" s="39"/>
      <c r="D99" s="55">
        <v>31</v>
      </c>
      <c r="E99" s="39">
        <v>1.3677046784158065</v>
      </c>
      <c r="F99" s="5">
        <f t="shared" si="23"/>
        <v>58169.244633931899</v>
      </c>
      <c r="G99" s="39"/>
      <c r="H99" s="39"/>
      <c r="I99" s="39"/>
      <c r="J99" s="39"/>
      <c r="K99" s="41"/>
      <c r="L99" s="39"/>
      <c r="M99" s="39"/>
    </row>
    <row r="100" spans="1:13" x14ac:dyDescent="0.3">
      <c r="A100" s="6">
        <v>63</v>
      </c>
      <c r="C100" s="39"/>
      <c r="D100" s="55">
        <v>32</v>
      </c>
      <c r="E100" s="39">
        <v>1.1691970462054226</v>
      </c>
      <c r="F100" s="5">
        <f t="shared" si="23"/>
        <v>49741.1820045817</v>
      </c>
      <c r="G100" s="39"/>
      <c r="H100" s="39"/>
      <c r="I100" s="39"/>
      <c r="J100" s="39"/>
      <c r="K100" s="41"/>
      <c r="L100" s="39"/>
      <c r="M100" s="39"/>
    </row>
    <row r="101" spans="1:13" x14ac:dyDescent="0.3">
      <c r="A101" s="6">
        <v>64</v>
      </c>
      <c r="C101" s="39"/>
      <c r="D101" s="55">
        <v>33</v>
      </c>
      <c r="E101" s="39">
        <v>0.9679965336666746</v>
      </c>
      <c r="F101" s="5">
        <f t="shared" si="23"/>
        <v>41193.572394951931</v>
      </c>
      <c r="G101" s="39"/>
      <c r="H101" s="39"/>
      <c r="I101" s="39"/>
      <c r="J101" s="39"/>
      <c r="K101" s="41"/>
      <c r="L101" s="39"/>
      <c r="M101" s="39"/>
    </row>
    <row r="102" spans="1:13" x14ac:dyDescent="0.3">
      <c r="A102" s="6">
        <v>65</v>
      </c>
      <c r="C102" s="39"/>
      <c r="D102" s="55">
        <v>34</v>
      </c>
      <c r="E102" s="39">
        <v>1.0204659407745609</v>
      </c>
      <c r="F102" s="5">
        <f t="shared" si="23"/>
        <v>43439.157547543218</v>
      </c>
      <c r="G102" s="39"/>
      <c r="H102" s="39"/>
      <c r="I102" s="39"/>
      <c r="J102" s="39"/>
      <c r="K102" s="41"/>
      <c r="L102" s="39"/>
      <c r="M102" s="39"/>
    </row>
    <row r="103" spans="1:13" x14ac:dyDescent="0.3">
      <c r="A103" s="6">
        <v>66</v>
      </c>
      <c r="C103" s="39"/>
      <c r="D103" s="55">
        <v>35</v>
      </c>
      <c r="E103" s="39">
        <v>1.0769529150256527</v>
      </c>
      <c r="F103" s="5">
        <f t="shared" si="23"/>
        <v>45857.120859750146</v>
      </c>
      <c r="G103" s="39"/>
      <c r="H103" s="39"/>
      <c r="I103" s="39"/>
      <c r="J103" s="39"/>
      <c r="K103" s="41"/>
      <c r="L103" s="39"/>
      <c r="M103" s="39"/>
    </row>
    <row r="104" spans="1:13" x14ac:dyDescent="0.3">
      <c r="C104" s="39"/>
      <c r="D104" s="39"/>
      <c r="E104" s="39"/>
      <c r="F104" s="50"/>
      <c r="G104" s="39"/>
      <c r="H104" s="39"/>
      <c r="I104" s="39"/>
      <c r="J104" s="39"/>
      <c r="K104" s="41"/>
      <c r="L104" s="39"/>
      <c r="M104" s="39"/>
    </row>
    <row r="105" spans="1:13" ht="12.6" customHeight="1" x14ac:dyDescent="0.3">
      <c r="C105" s="39"/>
      <c r="D105" s="39"/>
      <c r="E105" s="39"/>
      <c r="F105" s="50"/>
      <c r="G105" s="39"/>
      <c r="H105" s="39"/>
      <c r="I105" s="39"/>
      <c r="J105" s="39"/>
      <c r="K105" s="41"/>
      <c r="L105" s="39"/>
      <c r="M105" s="39"/>
    </row>
    <row r="106" spans="1:13" x14ac:dyDescent="0.3">
      <c r="A106" t="s">
        <v>41</v>
      </c>
      <c r="B106">
        <v>0.10449359651599235</v>
      </c>
    </row>
    <row r="107" spans="1:13" x14ac:dyDescent="0.3">
      <c r="A107" t="s">
        <v>42</v>
      </c>
      <c r="B107">
        <v>5.9672642009951216E-6</v>
      </c>
    </row>
    <row r="108" spans="1:13" x14ac:dyDescent="0.3">
      <c r="A108" t="s">
        <v>43</v>
      </c>
      <c r="B108">
        <v>0.84494525487752259</v>
      </c>
    </row>
    <row r="112" spans="1:13" x14ac:dyDescent="0.3">
      <c r="A112" s="10" t="s">
        <v>27</v>
      </c>
      <c r="B112" s="11" t="s">
        <v>21</v>
      </c>
      <c r="C112" s="11" t="s">
        <v>22</v>
      </c>
      <c r="D112" s="11" t="s">
        <v>28</v>
      </c>
      <c r="E112" s="11" t="s">
        <v>29</v>
      </c>
      <c r="F112" s="11" t="s">
        <v>30</v>
      </c>
    </row>
    <row r="113" spans="1:6" x14ac:dyDescent="0.3">
      <c r="A113" s="10" t="s">
        <v>53</v>
      </c>
      <c r="B113" s="13">
        <f>J68</f>
        <v>3851.8824521100878</v>
      </c>
      <c r="C113" s="14">
        <f>L68</f>
        <v>9.7761486839641751</v>
      </c>
      <c r="D113" s="15">
        <f>MIN(M38:M68)</f>
        <v>-2.6138741654350208</v>
      </c>
      <c r="E113" s="15">
        <f>MAX(M38:M68)</f>
        <v>3.7597106929993198</v>
      </c>
      <c r="F113" s="16">
        <f>1.25*B113</f>
        <v>4814.8530651376095</v>
      </c>
    </row>
    <row r="120" spans="1:6" x14ac:dyDescent="0.3">
      <c r="B120" s="58" t="s">
        <v>104</v>
      </c>
      <c r="C120" s="58" t="s">
        <v>69</v>
      </c>
      <c r="D120" s="58" t="s">
        <v>105</v>
      </c>
      <c r="E120" s="58" t="s">
        <v>106</v>
      </c>
    </row>
    <row r="121" spans="1:6" x14ac:dyDescent="0.3">
      <c r="B121" s="58" t="s">
        <v>107</v>
      </c>
      <c r="C121" s="58">
        <v>1</v>
      </c>
      <c r="D121" s="59">
        <v>30025</v>
      </c>
      <c r="E121" s="59">
        <v>33424.405431775624</v>
      </c>
    </row>
    <row r="122" spans="1:6" x14ac:dyDescent="0.3">
      <c r="B122" s="58" t="s">
        <v>107</v>
      </c>
      <c r="C122" s="58">
        <v>2</v>
      </c>
      <c r="D122" s="59">
        <v>29459</v>
      </c>
      <c r="E122" s="59">
        <v>33664.703975855417</v>
      </c>
    </row>
    <row r="123" spans="1:6" x14ac:dyDescent="0.3">
      <c r="B123" s="58" t="s">
        <v>107</v>
      </c>
      <c r="C123" s="58">
        <v>3</v>
      </c>
      <c r="D123" s="59">
        <v>56509</v>
      </c>
      <c r="E123" s="59">
        <v>57691.760289660102</v>
      </c>
    </row>
    <row r="124" spans="1:6" x14ac:dyDescent="0.3">
      <c r="B124" s="58" t="s">
        <v>107</v>
      </c>
      <c r="C124" s="58">
        <v>4</v>
      </c>
      <c r="D124" s="59">
        <v>40027</v>
      </c>
      <c r="E124" s="59">
        <v>49332.99938026067</v>
      </c>
    </row>
    <row r="125" spans="1:6" x14ac:dyDescent="0.3">
      <c r="B125" s="58" t="s">
        <v>107</v>
      </c>
      <c r="C125" s="58">
        <v>5</v>
      </c>
      <c r="D125" s="59">
        <v>40186</v>
      </c>
      <c r="E125" s="59">
        <v>40855.631611806726</v>
      </c>
    </row>
    <row r="126" spans="1:6" x14ac:dyDescent="0.3">
      <c r="B126" s="58" t="s">
        <v>107</v>
      </c>
      <c r="C126" s="58">
        <v>6</v>
      </c>
      <c r="D126" s="59">
        <v>43311</v>
      </c>
      <c r="E126" s="59">
        <v>43082.898979248479</v>
      </c>
    </row>
    <row r="127" spans="1:6" x14ac:dyDescent="0.3">
      <c r="B127" s="58" t="s">
        <v>107</v>
      </c>
      <c r="C127" s="58">
        <v>7</v>
      </c>
      <c r="D127" s="59">
        <v>45105</v>
      </c>
      <c r="E127" s="59">
        <v>45481.141918859015</v>
      </c>
    </row>
    <row r="128" spans="1:6" x14ac:dyDescent="0.3">
      <c r="B128" s="58" t="s">
        <v>107</v>
      </c>
      <c r="C128" s="58">
        <v>8</v>
      </c>
      <c r="D128" s="59">
        <v>30042</v>
      </c>
      <c r="E128" s="59">
        <v>33493.605395395782</v>
      </c>
    </row>
    <row r="129" spans="2:5" x14ac:dyDescent="0.3">
      <c r="B129" s="58" t="s">
        <v>107</v>
      </c>
      <c r="C129" s="58">
        <v>9</v>
      </c>
      <c r="D129" s="59">
        <v>26622</v>
      </c>
      <c r="E129" s="59">
        <v>33734.380831889168</v>
      </c>
    </row>
    <row r="130" spans="2:5" x14ac:dyDescent="0.3">
      <c r="B130" s="58" t="s">
        <v>107</v>
      </c>
      <c r="C130" s="58">
        <v>10</v>
      </c>
      <c r="D130" s="59">
        <v>40737</v>
      </c>
      <c r="E130" s="59">
        <v>57811.131375728044</v>
      </c>
    </row>
    <row r="131" spans="2:5" x14ac:dyDescent="0.3">
      <c r="B131" s="58" t="s">
        <v>107</v>
      </c>
      <c r="C131" s="58">
        <v>11</v>
      </c>
      <c r="D131" s="59">
        <v>34777</v>
      </c>
      <c r="E131" s="59">
        <v>49435.045036340925</v>
      </c>
    </row>
    <row r="132" spans="2:5" x14ac:dyDescent="0.3">
      <c r="B132" s="58" t="s">
        <v>107</v>
      </c>
      <c r="C132" s="58">
        <v>12</v>
      </c>
      <c r="D132" s="59">
        <v>40033</v>
      </c>
      <c r="E132" s="59">
        <v>40940.116807593025</v>
      </c>
    </row>
    <row r="133" spans="2:5" x14ac:dyDescent="0.3">
      <c r="B133" s="58" t="s">
        <v>107</v>
      </c>
      <c r="C133" s="58">
        <v>13</v>
      </c>
      <c r="D133" s="59">
        <v>38235</v>
      </c>
      <c r="E133" s="59">
        <v>43171.96362132216</v>
      </c>
    </row>
    <row r="134" spans="2:5" x14ac:dyDescent="0.3">
      <c r="B134" s="58" t="s">
        <v>107</v>
      </c>
      <c r="C134" s="58">
        <v>14</v>
      </c>
      <c r="D134" s="59">
        <v>40042</v>
      </c>
      <c r="E134" s="59">
        <v>45575.136654081805</v>
      </c>
    </row>
    <row r="135" spans="2:5" x14ac:dyDescent="0.3">
      <c r="B135" s="58" t="s">
        <v>107</v>
      </c>
      <c r="C135" s="58">
        <v>15</v>
      </c>
      <c r="D135" s="59">
        <v>33426</v>
      </c>
      <c r="E135" s="59">
        <v>33562.805359015947</v>
      </c>
    </row>
    <row r="136" spans="2:5" x14ac:dyDescent="0.3">
      <c r="B136" s="58" t="s">
        <v>107</v>
      </c>
      <c r="C136" s="58">
        <v>16</v>
      </c>
      <c r="D136" s="58"/>
      <c r="E136" s="59">
        <v>33804.057687922919</v>
      </c>
    </row>
    <row r="137" spans="2:5" x14ac:dyDescent="0.3">
      <c r="B137" s="58" t="s">
        <v>107</v>
      </c>
      <c r="C137" s="58">
        <v>17</v>
      </c>
      <c r="D137" s="58"/>
      <c r="E137" s="59">
        <v>57930.502461796001</v>
      </c>
    </row>
    <row r="138" spans="2:5" x14ac:dyDescent="0.3">
      <c r="B138" s="58" t="s">
        <v>107</v>
      </c>
      <c r="C138" s="58">
        <v>18</v>
      </c>
      <c r="D138" s="58"/>
      <c r="E138" s="59">
        <v>49537.090692421189</v>
      </c>
    </row>
    <row r="139" spans="2:5" x14ac:dyDescent="0.3">
      <c r="B139" s="58" t="s">
        <v>107</v>
      </c>
      <c r="C139" s="58">
        <v>19</v>
      </c>
      <c r="D139" s="58"/>
      <c r="E139" s="59">
        <v>41024.602003379325</v>
      </c>
    </row>
    <row r="140" spans="2:5" x14ac:dyDescent="0.3">
      <c r="B140" s="58" t="s">
        <v>107</v>
      </c>
      <c r="C140" s="58">
        <v>20</v>
      </c>
      <c r="D140" s="58"/>
      <c r="E140" s="59">
        <v>43261.028263395841</v>
      </c>
    </row>
    <row r="141" spans="2:5" x14ac:dyDescent="0.3">
      <c r="B141" s="58" t="s">
        <v>107</v>
      </c>
      <c r="C141" s="58">
        <v>21</v>
      </c>
      <c r="D141" s="58"/>
      <c r="E141" s="59">
        <v>45669.131389304581</v>
      </c>
    </row>
    <row r="142" spans="2:5" x14ac:dyDescent="0.3">
      <c r="B142" s="58" t="s">
        <v>107</v>
      </c>
      <c r="C142" s="58">
        <v>22</v>
      </c>
      <c r="D142" s="58"/>
      <c r="E142" s="59">
        <v>33632.005322636098</v>
      </c>
    </row>
    <row r="143" spans="2:5" x14ac:dyDescent="0.3">
      <c r="B143" s="58" t="s">
        <v>107</v>
      </c>
      <c r="C143" s="58">
        <v>23</v>
      </c>
      <c r="D143" s="58"/>
      <c r="E143" s="59">
        <v>33873.734543956671</v>
      </c>
    </row>
    <row r="144" spans="2:5" x14ac:dyDescent="0.3">
      <c r="B144" s="58" t="s">
        <v>107</v>
      </c>
      <c r="C144" s="58">
        <v>24</v>
      </c>
      <c r="D144" s="58"/>
      <c r="E144" s="59">
        <v>58049.873547863943</v>
      </c>
    </row>
    <row r="145" spans="2:5" x14ac:dyDescent="0.3">
      <c r="B145" s="58" t="s">
        <v>107</v>
      </c>
      <c r="C145" s="58">
        <v>25</v>
      </c>
      <c r="D145" s="58"/>
      <c r="E145" s="59">
        <v>49639.136348501444</v>
      </c>
    </row>
    <row r="146" spans="2:5" x14ac:dyDescent="0.3">
      <c r="B146" s="58" t="s">
        <v>107</v>
      </c>
      <c r="C146" s="58">
        <v>26</v>
      </c>
      <c r="D146" s="58"/>
      <c r="E146" s="59">
        <v>41109.087199165631</v>
      </c>
    </row>
    <row r="147" spans="2:5" x14ac:dyDescent="0.3">
      <c r="B147" s="58" t="s">
        <v>107</v>
      </c>
      <c r="C147" s="58">
        <v>27</v>
      </c>
      <c r="D147" s="58"/>
      <c r="E147" s="59">
        <v>43350.092905469537</v>
      </c>
    </row>
    <row r="148" spans="2:5" x14ac:dyDescent="0.3">
      <c r="B148" s="58" t="s">
        <v>107</v>
      </c>
      <c r="C148" s="58">
        <v>28</v>
      </c>
      <c r="D148" s="58"/>
      <c r="E148" s="59">
        <v>45763.126124527371</v>
      </c>
    </row>
    <row r="149" spans="2:5" x14ac:dyDescent="0.3">
      <c r="B149" s="58" t="s">
        <v>107</v>
      </c>
      <c r="C149" s="58">
        <v>29</v>
      </c>
      <c r="D149" s="58"/>
      <c r="E149" s="59">
        <v>33701.205286256263</v>
      </c>
    </row>
    <row r="150" spans="2:5" x14ac:dyDescent="0.3">
      <c r="B150" s="58" t="s">
        <v>107</v>
      </c>
      <c r="C150" s="58">
        <v>30</v>
      </c>
      <c r="D150" s="58"/>
      <c r="E150" s="59">
        <v>33943.411399990429</v>
      </c>
    </row>
  </sheetData>
  <phoneticPr fontId="2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37E7-1760-403A-8830-DDCFB2EDED59}">
  <sheetPr codeName="Sheet5"/>
  <dimension ref="A1:L39"/>
  <sheetViews>
    <sheetView workbookViewId="0">
      <selection activeCell="E1" sqref="E1"/>
    </sheetView>
  </sheetViews>
  <sheetFormatPr defaultRowHeight="14.4" x14ac:dyDescent="0.3"/>
  <cols>
    <col min="2" max="2" width="10.44140625" bestFit="1" customWidth="1"/>
    <col min="3" max="3" width="12.44140625" bestFit="1" customWidth="1"/>
    <col min="4" max="4" width="10.44140625" bestFit="1" customWidth="1"/>
    <col min="5" max="5" width="16.6640625" bestFit="1" customWidth="1"/>
    <col min="6" max="6" width="12.44140625" bestFit="1" customWidth="1"/>
    <col min="8" max="9" width="12" bestFit="1" customWidth="1"/>
    <col min="11" max="11" width="9.5546875" bestFit="1" customWidth="1"/>
  </cols>
  <sheetData>
    <row r="1" spans="1:12" ht="21" x14ac:dyDescent="0.4">
      <c r="A1" s="64" t="s">
        <v>112</v>
      </c>
      <c r="E1" t="s">
        <v>114</v>
      </c>
    </row>
    <row r="2" spans="1:12" x14ac:dyDescent="0.3">
      <c r="A2" s="65" t="s">
        <v>45</v>
      </c>
      <c r="B2" s="65" t="s">
        <v>46</v>
      </c>
      <c r="C2" s="65" t="s">
        <v>73</v>
      </c>
      <c r="D2" s="65" t="s">
        <v>47</v>
      </c>
      <c r="E2" s="65" t="s">
        <v>48</v>
      </c>
      <c r="F2" s="65" t="s">
        <v>14</v>
      </c>
      <c r="G2" s="65" t="s">
        <v>49</v>
      </c>
      <c r="H2" s="65" t="s">
        <v>50</v>
      </c>
      <c r="I2" s="65" t="s">
        <v>21</v>
      </c>
      <c r="J2" s="65" t="s">
        <v>51</v>
      </c>
      <c r="K2" s="65" t="s">
        <v>22</v>
      </c>
      <c r="L2" s="65" t="s">
        <v>52</v>
      </c>
    </row>
    <row r="3" spans="1:12" x14ac:dyDescent="0.3">
      <c r="A3" s="6">
        <v>1</v>
      </c>
      <c r="B3" s="23">
        <f>A3*A3</f>
        <v>1</v>
      </c>
      <c r="C3" s="23">
        <f>A3*A3*A3</f>
        <v>1</v>
      </c>
      <c r="D3" s="6">
        <v>28663</v>
      </c>
      <c r="E3" s="26">
        <f>2.369*C3-126.35*B3+2062.7*A3+31606</f>
        <v>33544.718999999997</v>
      </c>
      <c r="F3" s="6">
        <f>E3-D3</f>
        <v>4881.7189999999973</v>
      </c>
      <c r="G3" s="6">
        <f>ABS(F3)</f>
        <v>4881.7189999999973</v>
      </c>
      <c r="H3" s="6">
        <f>SUMSQ($F$3:F3)/A3</f>
        <v>23831180.394960973</v>
      </c>
      <c r="I3" s="6">
        <f>SUM($G$3:G3)/A3</f>
        <v>4881.7189999999973</v>
      </c>
      <c r="J3" s="6">
        <f>G3/D3*100</f>
        <v>17.031430764400088</v>
      </c>
      <c r="K3" s="25">
        <f>AVERAGE($J$3:J3)</f>
        <v>17.031430764400088</v>
      </c>
      <c r="L3" s="25">
        <f>SUM($F$3:F3)/I3</f>
        <v>1</v>
      </c>
    </row>
    <row r="4" spans="1:12" x14ac:dyDescent="0.3">
      <c r="A4" s="6">
        <v>2</v>
      </c>
      <c r="B4" s="23">
        <f t="shared" ref="B4:B14" si="0">A4*A4</f>
        <v>4</v>
      </c>
      <c r="C4" s="23">
        <f t="shared" ref="C4:C33" si="1">A4*A4*A4</f>
        <v>8</v>
      </c>
      <c r="D4" s="6">
        <v>45866</v>
      </c>
      <c r="E4" s="26">
        <f t="shared" ref="E4:E33" si="2">2.369*C4-126.35*B4+2062.7*A4+31606</f>
        <v>35244.951999999997</v>
      </c>
      <c r="F4" s="6">
        <f t="shared" ref="F4:F14" si="3">E4-D4</f>
        <v>-10621.048000000003</v>
      </c>
      <c r="G4" s="6">
        <f t="shared" ref="G4:G14" si="4">ABS(F4)</f>
        <v>10621.048000000003</v>
      </c>
      <c r="H4" s="6">
        <f>SUMSQ($F$3:F4)/A4</f>
        <v>68318920.506632522</v>
      </c>
      <c r="I4" s="6">
        <f>SUM($G$3:G4)/A4</f>
        <v>7751.3834999999999</v>
      </c>
      <c r="J4" s="6">
        <f t="shared" ref="J4:J14" si="5">G4/D4*100</f>
        <v>23.156691230977199</v>
      </c>
      <c r="K4" s="25">
        <f>AVERAGE($J$3:J4)</f>
        <v>20.094060997688644</v>
      </c>
      <c r="L4" s="25">
        <f>SUM($F$3:F4)/I4</f>
        <v>-0.7404264025899383</v>
      </c>
    </row>
    <row r="5" spans="1:12" x14ac:dyDescent="0.3">
      <c r="A5" s="6">
        <v>3</v>
      </c>
      <c r="B5" s="23">
        <f t="shared" si="0"/>
        <v>9</v>
      </c>
      <c r="C5" s="23">
        <f t="shared" si="1"/>
        <v>27</v>
      </c>
      <c r="D5" s="6">
        <v>39666</v>
      </c>
      <c r="E5" s="26">
        <f t="shared" si="2"/>
        <v>36720.913</v>
      </c>
      <c r="F5" s="6">
        <f t="shared" si="3"/>
        <v>-2945.0869999999995</v>
      </c>
      <c r="G5" s="6">
        <f t="shared" si="4"/>
        <v>2945.0869999999995</v>
      </c>
      <c r="H5" s="6">
        <f>SUMSQ($F$3:F5)/A5</f>
        <v>48437126.150278009</v>
      </c>
      <c r="I5" s="6">
        <f>SUM($G$3:G5)/A5</f>
        <v>6149.2846666666665</v>
      </c>
      <c r="J5" s="6">
        <f t="shared" si="5"/>
        <v>7.424713860737155</v>
      </c>
      <c r="K5" s="25">
        <f>AVERAGE($J$3:J5)</f>
        <v>15.870945285371482</v>
      </c>
      <c r="L5" s="25">
        <f>SUM($F$3:F5)/I5</f>
        <v>-1.4122644292393043</v>
      </c>
    </row>
    <row r="6" spans="1:12" x14ac:dyDescent="0.3">
      <c r="A6" s="6">
        <v>4</v>
      </c>
      <c r="B6" s="23">
        <f t="shared" si="0"/>
        <v>16</v>
      </c>
      <c r="C6" s="23">
        <f t="shared" si="1"/>
        <v>64</v>
      </c>
      <c r="D6" s="6">
        <v>31351</v>
      </c>
      <c r="E6" s="26">
        <f t="shared" si="2"/>
        <v>37986.815999999999</v>
      </c>
      <c r="F6" s="6">
        <f t="shared" si="3"/>
        <v>6635.8159999999989</v>
      </c>
      <c r="G6" s="6">
        <f t="shared" si="4"/>
        <v>6635.8159999999989</v>
      </c>
      <c r="H6" s="6">
        <f>SUMSQ($F$3:F6)/A6</f>
        <v>47336358.109172508</v>
      </c>
      <c r="I6" s="6">
        <f>SUM($G$3:G6)/A6</f>
        <v>6270.9174999999996</v>
      </c>
      <c r="J6" s="6">
        <f t="shared" si="5"/>
        <v>21.166202035022803</v>
      </c>
      <c r="K6" s="25">
        <f>AVERAGE($J$3:J6)</f>
        <v>17.194759472784312</v>
      </c>
      <c r="L6" s="25">
        <f>SUM($F$3:F6)/I6</f>
        <v>-0.32668265847860478</v>
      </c>
    </row>
    <row r="7" spans="1:12" x14ac:dyDescent="0.3">
      <c r="A7" s="6">
        <v>5</v>
      </c>
      <c r="B7" s="23">
        <f t="shared" si="0"/>
        <v>25</v>
      </c>
      <c r="C7" s="23">
        <f t="shared" si="1"/>
        <v>125</v>
      </c>
      <c r="D7" s="6">
        <v>23146</v>
      </c>
      <c r="E7" s="26">
        <f t="shared" si="2"/>
        <v>39056.875</v>
      </c>
      <c r="F7" s="6">
        <f t="shared" si="3"/>
        <v>15910.875</v>
      </c>
      <c r="G7" s="6">
        <f t="shared" si="4"/>
        <v>15910.875</v>
      </c>
      <c r="H7" s="6">
        <f>SUMSQ($F$3:F7)/A7</f>
        <v>88500275.140463009</v>
      </c>
      <c r="I7" s="6">
        <f>SUM($G$3:G7)/A7</f>
        <v>8198.9089999999997</v>
      </c>
      <c r="J7" s="6">
        <f t="shared" si="5"/>
        <v>68.741359198133594</v>
      </c>
      <c r="K7" s="25">
        <f>AVERAGE($J$3:J7)</f>
        <v>27.504079417854165</v>
      </c>
      <c r="L7" s="25">
        <f>SUM($F$3:F7)/I7</f>
        <v>1.6907462931958379</v>
      </c>
    </row>
    <row r="8" spans="1:12" x14ac:dyDescent="0.3">
      <c r="A8" s="6">
        <v>6</v>
      </c>
      <c r="B8" s="23">
        <f t="shared" si="0"/>
        <v>36</v>
      </c>
      <c r="C8" s="23">
        <f t="shared" si="1"/>
        <v>216</v>
      </c>
      <c r="D8" s="6">
        <v>50182</v>
      </c>
      <c r="E8" s="26">
        <f t="shared" si="2"/>
        <v>39945.304000000004</v>
      </c>
      <c r="F8" s="6">
        <f t="shared" si="3"/>
        <v>-10236.695999999996</v>
      </c>
      <c r="G8" s="6">
        <f t="shared" si="4"/>
        <v>10236.695999999996</v>
      </c>
      <c r="H8" s="6">
        <f>SUMSQ($F$3:F8)/A8</f>
        <v>91215220.116455153</v>
      </c>
      <c r="I8" s="6">
        <f>SUM($G$3:G8)/A8</f>
        <v>8538.5401666666658</v>
      </c>
      <c r="J8" s="6">
        <f t="shared" si="5"/>
        <v>20.399139133553856</v>
      </c>
      <c r="K8" s="25">
        <f>AVERAGE($J$3:J8)</f>
        <v>26.319922703804114</v>
      </c>
      <c r="L8" s="25">
        <f>SUM($F$3:F8)/I8</f>
        <v>0.42461345021878327</v>
      </c>
    </row>
    <row r="9" spans="1:12" x14ac:dyDescent="0.3">
      <c r="A9" s="6">
        <v>7</v>
      </c>
      <c r="B9" s="23">
        <f t="shared" si="0"/>
        <v>49</v>
      </c>
      <c r="C9" s="23">
        <f t="shared" si="1"/>
        <v>343</v>
      </c>
      <c r="D9" s="6">
        <v>44960</v>
      </c>
      <c r="E9" s="26">
        <f t="shared" si="2"/>
        <v>40666.316999999995</v>
      </c>
      <c r="F9" s="6">
        <f t="shared" si="3"/>
        <v>-4293.6830000000045</v>
      </c>
      <c r="G9" s="6">
        <f t="shared" si="4"/>
        <v>4293.6830000000045</v>
      </c>
      <c r="H9" s="6">
        <f>SUMSQ($F$3:F9)/A9</f>
        <v>80818147.771888569</v>
      </c>
      <c r="I9" s="6">
        <f>SUM($G$3:G9)/A9</f>
        <v>7932.1319999999996</v>
      </c>
      <c r="J9" s="6">
        <f t="shared" si="5"/>
        <v>9.5500066725978741</v>
      </c>
      <c r="K9" s="25">
        <f>AVERAGE($J$3:J9)</f>
        <v>23.924220413631794</v>
      </c>
      <c r="L9" s="25">
        <f>SUM($F$3:F9)/I9</f>
        <v>-8.4227544372686522E-2</v>
      </c>
    </row>
    <row r="10" spans="1:12" x14ac:dyDescent="0.3">
      <c r="A10" s="6">
        <v>8</v>
      </c>
      <c r="B10" s="23">
        <f t="shared" si="0"/>
        <v>64</v>
      </c>
      <c r="C10" s="23">
        <f t="shared" si="1"/>
        <v>512</v>
      </c>
      <c r="D10" s="6">
        <v>41950</v>
      </c>
      <c r="E10" s="26">
        <f t="shared" si="2"/>
        <v>41234.127999999997</v>
      </c>
      <c r="F10" s="6">
        <f t="shared" si="3"/>
        <v>-715.87200000000303</v>
      </c>
      <c r="G10" s="6">
        <f t="shared" si="4"/>
        <v>715.87200000000303</v>
      </c>
      <c r="H10" s="6">
        <f>SUMSQ($F$3:F10)/A10</f>
        <v>70779938.390450493</v>
      </c>
      <c r="I10" s="6">
        <f>SUM($G$3:G10)/A10</f>
        <v>7030.0995000000003</v>
      </c>
      <c r="J10" s="6">
        <f t="shared" si="5"/>
        <v>1.7064886769964316</v>
      </c>
      <c r="K10" s="25">
        <f>AVERAGE($J$3:J10)</f>
        <v>21.147003946552374</v>
      </c>
      <c r="L10" s="25">
        <f>SUM($F$3:F10)/I10</f>
        <v>-0.19686435448033268</v>
      </c>
    </row>
    <row r="11" spans="1:12" x14ac:dyDescent="0.3">
      <c r="A11" s="6">
        <v>9</v>
      </c>
      <c r="B11" s="23">
        <f t="shared" si="0"/>
        <v>81</v>
      </c>
      <c r="C11" s="23">
        <f t="shared" si="1"/>
        <v>729</v>
      </c>
      <c r="D11" s="6">
        <v>41267</v>
      </c>
      <c r="E11" s="26">
        <f t="shared" si="2"/>
        <v>41662.951000000001</v>
      </c>
      <c r="F11" s="6">
        <f t="shared" si="3"/>
        <v>395.95100000000093</v>
      </c>
      <c r="G11" s="6">
        <f t="shared" si="4"/>
        <v>395.95100000000093</v>
      </c>
      <c r="H11" s="6">
        <f>SUMSQ($F$3:F11)/A11</f>
        <v>62932920.479778327</v>
      </c>
      <c r="I11" s="6">
        <f>SUM($G$3:G11)/A11</f>
        <v>6292.9718888888892</v>
      </c>
      <c r="J11" s="6">
        <f t="shared" si="5"/>
        <v>0.9594857876753845</v>
      </c>
      <c r="K11" s="25">
        <f>AVERAGE($J$3:J11)</f>
        <v>18.903946373343821</v>
      </c>
      <c r="L11" s="25">
        <f>SUM($F$3:F11)/I11</f>
        <v>-0.15700451510748098</v>
      </c>
    </row>
    <row r="12" spans="1:12" x14ac:dyDescent="0.3">
      <c r="A12" s="6">
        <v>10</v>
      </c>
      <c r="B12" s="23">
        <f t="shared" si="0"/>
        <v>100</v>
      </c>
      <c r="C12" s="23">
        <f t="shared" si="1"/>
        <v>1000</v>
      </c>
      <c r="D12" s="6">
        <v>50326</v>
      </c>
      <c r="E12" s="26">
        <f t="shared" si="2"/>
        <v>41967</v>
      </c>
      <c r="F12" s="6">
        <f t="shared" si="3"/>
        <v>-8359</v>
      </c>
      <c r="G12" s="6">
        <f t="shared" si="4"/>
        <v>8359</v>
      </c>
      <c r="H12" s="6">
        <f>SUMSQ($F$3:F12)/A12</f>
        <v>63626916.531800494</v>
      </c>
      <c r="I12" s="6">
        <f>SUM($G$3:G12)/A12</f>
        <v>6499.5747000000001</v>
      </c>
      <c r="J12" s="6">
        <f t="shared" si="5"/>
        <v>16.609704725191747</v>
      </c>
      <c r="K12" s="25">
        <f>AVERAGE($J$3:J12)</f>
        <v>18.674522208528611</v>
      </c>
      <c r="L12" s="25">
        <f>SUM($F$3:F12)/I12</f>
        <v>-1.4380979420084223</v>
      </c>
    </row>
    <row r="13" spans="1:12" x14ac:dyDescent="0.3">
      <c r="A13" s="6">
        <v>11</v>
      </c>
      <c r="B13" s="23">
        <f t="shared" si="0"/>
        <v>121</v>
      </c>
      <c r="C13" s="23">
        <f t="shared" si="1"/>
        <v>1331</v>
      </c>
      <c r="D13" s="6">
        <v>34008</v>
      </c>
      <c r="E13" s="26">
        <f t="shared" si="2"/>
        <v>42160.489000000001</v>
      </c>
      <c r="F13" s="6">
        <f t="shared" si="3"/>
        <v>8152.4890000000014</v>
      </c>
      <c r="G13" s="6">
        <f t="shared" si="4"/>
        <v>8152.4890000000014</v>
      </c>
      <c r="H13" s="6">
        <f>SUMSQ($F$3:F13)/A13</f>
        <v>63884749.292102359</v>
      </c>
      <c r="I13" s="6">
        <f>SUM($G$3:G13)/A13</f>
        <v>6649.8396363636366</v>
      </c>
      <c r="J13" s="6">
        <f t="shared" si="5"/>
        <v>23.972268289814167</v>
      </c>
      <c r="K13" s="25">
        <f>AVERAGE($J$3:J13)</f>
        <v>19.156135488645479</v>
      </c>
      <c r="L13" s="25">
        <f>SUM($F$3:F13)/I13</f>
        <v>-0.17963380552334959</v>
      </c>
    </row>
    <row r="14" spans="1:12" x14ac:dyDescent="0.3">
      <c r="A14" s="6">
        <v>12</v>
      </c>
      <c r="B14" s="23">
        <f t="shared" si="0"/>
        <v>144</v>
      </c>
      <c r="C14" s="23">
        <f t="shared" si="1"/>
        <v>1728</v>
      </c>
      <c r="D14" s="6">
        <v>30696</v>
      </c>
      <c r="E14" s="26">
        <f t="shared" si="2"/>
        <v>42257.631999999998</v>
      </c>
      <c r="F14" s="6">
        <f t="shared" si="3"/>
        <v>11561.631999999998</v>
      </c>
      <c r="G14" s="6">
        <f t="shared" si="4"/>
        <v>11561.631999999998</v>
      </c>
      <c r="H14" s="6">
        <f>SUMSQ($F$3:F14)/A14</f>
        <v>69700298.059712484</v>
      </c>
      <c r="I14" s="6">
        <f>SUM($G$3:G14)/A14</f>
        <v>7059.1556666666665</v>
      </c>
      <c r="J14" s="6">
        <f t="shared" si="5"/>
        <v>37.664946572843363</v>
      </c>
      <c r="K14" s="25">
        <f>AVERAGE($J$3:J14)</f>
        <v>20.698536412328636</v>
      </c>
      <c r="L14" s="25">
        <f>SUM($F$3:F14)/I14</f>
        <v>1.4686028314906581</v>
      </c>
    </row>
    <row r="15" spans="1:12" x14ac:dyDescent="0.3">
      <c r="A15" s="6">
        <v>13</v>
      </c>
      <c r="B15" s="23">
        <f>A15*A15</f>
        <v>169</v>
      </c>
      <c r="C15" s="23">
        <f t="shared" si="1"/>
        <v>2197</v>
      </c>
      <c r="D15">
        <v>52884</v>
      </c>
      <c r="E15" s="26">
        <f t="shared" si="2"/>
        <v>42272.642999999996</v>
      </c>
      <c r="F15" s="6">
        <f t="shared" ref="F15:F22" si="6">E15-D15</f>
        <v>-10611.357000000004</v>
      </c>
      <c r="G15" s="6">
        <f t="shared" ref="G15:G22" si="7">ABS(F15)</f>
        <v>10611.357000000004</v>
      </c>
      <c r="H15" s="6">
        <f>SUMSQ($F$3:F15)/A15</f>
        <v>73000344.161384538</v>
      </c>
      <c r="I15" s="6">
        <f>SUM($G$3:G15)/A15</f>
        <v>7332.4019230769236</v>
      </c>
      <c r="J15" s="6">
        <f t="shared" ref="J15:J22" si="8">G15/D15*100</f>
        <v>20.06534490583164</v>
      </c>
      <c r="K15" s="25">
        <f>AVERAGE($J$3:J15)</f>
        <v>20.649829373367329</v>
      </c>
      <c r="L15" s="25">
        <f>SUM($F$3:F15)/I15</f>
        <v>-3.331254922500388E-2</v>
      </c>
    </row>
    <row r="16" spans="1:12" x14ac:dyDescent="0.3">
      <c r="A16" s="6">
        <v>14</v>
      </c>
      <c r="B16" s="23">
        <f t="shared" ref="B16:B33" si="9">A16*A16</f>
        <v>196</v>
      </c>
      <c r="C16" s="23">
        <f t="shared" si="1"/>
        <v>2744</v>
      </c>
      <c r="D16">
        <v>43638</v>
      </c>
      <c r="E16" s="26">
        <f t="shared" si="2"/>
        <v>42219.735999999997</v>
      </c>
      <c r="F16" s="6">
        <f t="shared" si="6"/>
        <v>-1418.2640000000029</v>
      </c>
      <c r="G16" s="6">
        <f t="shared" si="7"/>
        <v>1418.2640000000029</v>
      </c>
      <c r="H16" s="6">
        <f>SUMSQ($F$3:F16)/A16</f>
        <v>67929710.490835354</v>
      </c>
      <c r="I16" s="6">
        <f>SUM($G$3:G16)/A16</f>
        <v>6909.9634999999998</v>
      </c>
      <c r="J16" s="6">
        <f t="shared" si="8"/>
        <v>3.250066455841246</v>
      </c>
      <c r="K16" s="25">
        <f>AVERAGE($J$3:J16)</f>
        <v>19.406989164972607</v>
      </c>
      <c r="L16" s="25">
        <f>SUM($F$3:F16)/I16</f>
        <v>-0.24059823181410669</v>
      </c>
    </row>
    <row r="17" spans="1:12" x14ac:dyDescent="0.3">
      <c r="A17" s="6">
        <v>15</v>
      </c>
      <c r="B17" s="23">
        <f t="shared" si="9"/>
        <v>225</v>
      </c>
      <c r="C17" s="23">
        <f t="shared" si="1"/>
        <v>3375</v>
      </c>
      <c r="D17">
        <v>43593</v>
      </c>
      <c r="E17" s="26">
        <f t="shared" si="2"/>
        <v>42113.125</v>
      </c>
      <c r="F17" s="6">
        <f t="shared" si="6"/>
        <v>-1479.875</v>
      </c>
      <c r="G17" s="6">
        <f t="shared" si="7"/>
        <v>1479.875</v>
      </c>
      <c r="H17" s="6">
        <f>SUMSQ($F$3:F17)/A17</f>
        <v>63547065.125821337</v>
      </c>
      <c r="I17" s="6">
        <f>SUM($G$3:G17)/A17</f>
        <v>6547.9575999999997</v>
      </c>
      <c r="J17" s="6">
        <f t="shared" si="8"/>
        <v>3.3947537448672951</v>
      </c>
      <c r="K17" s="25">
        <f>AVERAGE($J$3:J17)</f>
        <v>18.339506803632254</v>
      </c>
      <c r="L17" s="25">
        <f>SUM($F$3:F17)/I17</f>
        <v>-0.47990536774398418</v>
      </c>
    </row>
    <row r="18" spans="1:12" x14ac:dyDescent="0.3">
      <c r="A18" s="6">
        <v>16</v>
      </c>
      <c r="B18" s="23">
        <f t="shared" si="9"/>
        <v>256</v>
      </c>
      <c r="C18" s="23">
        <f t="shared" si="1"/>
        <v>4096</v>
      </c>
      <c r="D18">
        <v>42425</v>
      </c>
      <c r="E18" s="26">
        <f t="shared" si="2"/>
        <v>41967.023999999998</v>
      </c>
      <c r="F18" s="6">
        <f t="shared" si="6"/>
        <v>-457.97600000000239</v>
      </c>
      <c r="G18" s="6">
        <f t="shared" si="7"/>
        <v>457.97600000000239</v>
      </c>
      <c r="H18" s="6">
        <f>SUMSQ($F$3:F18)/A18</f>
        <v>59588482.431493506</v>
      </c>
      <c r="I18" s="6">
        <f>SUM($G$3:G18)/A18</f>
        <v>6167.3337499999998</v>
      </c>
      <c r="J18" s="6">
        <f t="shared" si="8"/>
        <v>1.0794955804360693</v>
      </c>
      <c r="K18" s="25">
        <f>AVERAGE($J$3:J18)</f>
        <v>17.260756102182491</v>
      </c>
      <c r="L18" s="25">
        <f>SUM($F$3:F18)/I18</f>
        <v>-0.58378160578710669</v>
      </c>
    </row>
    <row r="19" spans="1:12" x14ac:dyDescent="0.3">
      <c r="A19" s="6">
        <v>17</v>
      </c>
      <c r="B19" s="23">
        <f t="shared" si="9"/>
        <v>289</v>
      </c>
      <c r="C19" s="23">
        <f t="shared" si="1"/>
        <v>4913</v>
      </c>
      <c r="D19">
        <v>40685</v>
      </c>
      <c r="E19" s="26">
        <f t="shared" si="2"/>
        <v>41795.646999999997</v>
      </c>
      <c r="F19" s="6">
        <f t="shared" si="6"/>
        <v>1110.6469999999972</v>
      </c>
      <c r="G19" s="6">
        <f t="shared" si="7"/>
        <v>1110.6469999999972</v>
      </c>
      <c r="H19" s="6">
        <f>SUMSQ($F$3:F19)/A19</f>
        <v>56155838.568382651</v>
      </c>
      <c r="I19" s="6">
        <f>SUM($G$3:G19)/A19</f>
        <v>5869.8815882352937</v>
      </c>
      <c r="J19" s="6">
        <f t="shared" si="8"/>
        <v>2.7298685019048721</v>
      </c>
      <c r="K19" s="25">
        <f>AVERAGE($J$3:J19)</f>
        <v>16.405998008048513</v>
      </c>
      <c r="L19" s="25">
        <f>SUM($F$3:F19)/I19</f>
        <v>-0.42415318990251166</v>
      </c>
    </row>
    <row r="20" spans="1:12" x14ac:dyDescent="0.3">
      <c r="A20" s="6">
        <v>18</v>
      </c>
      <c r="B20" s="23">
        <f t="shared" si="9"/>
        <v>324</v>
      </c>
      <c r="C20" s="23">
        <f t="shared" si="1"/>
        <v>5832</v>
      </c>
      <c r="D20">
        <v>32398</v>
      </c>
      <c r="E20" s="26">
        <f t="shared" si="2"/>
        <v>41613.207999999999</v>
      </c>
      <c r="F20" s="6">
        <f t="shared" si="6"/>
        <v>9215.2079999999987</v>
      </c>
      <c r="G20" s="6">
        <f t="shared" si="7"/>
        <v>9215.2079999999987</v>
      </c>
      <c r="H20" s="6">
        <f>SUMSQ($F$3:F20)/A20</f>
        <v>57753850.785876058</v>
      </c>
      <c r="I20" s="6">
        <f>SUM($G$3:G20)/A20</f>
        <v>6055.7330555555554</v>
      </c>
      <c r="J20" s="6">
        <f t="shared" si="8"/>
        <v>28.443755787394281</v>
      </c>
      <c r="K20" s="25">
        <f>AVERAGE($J$3:J20)</f>
        <v>17.074762329123278</v>
      </c>
      <c r="L20" s="25">
        <f>SUM($F$3:F20)/I20</f>
        <v>1.1105970058950987</v>
      </c>
    </row>
    <row r="21" spans="1:12" x14ac:dyDescent="0.3">
      <c r="A21" s="6">
        <v>19</v>
      </c>
      <c r="B21" s="23">
        <f t="shared" si="9"/>
        <v>361</v>
      </c>
      <c r="C21" s="23">
        <f t="shared" si="1"/>
        <v>6859</v>
      </c>
      <c r="D21">
        <v>29707</v>
      </c>
      <c r="E21" s="26">
        <f t="shared" si="2"/>
        <v>41433.921000000002</v>
      </c>
      <c r="F21" s="6">
        <f t="shared" si="6"/>
        <v>11726.921000000002</v>
      </c>
      <c r="G21" s="6">
        <f t="shared" si="7"/>
        <v>11726.921000000002</v>
      </c>
      <c r="H21" s="6">
        <f>SUMSQ($F$3:F21)/A21</f>
        <v>61952104.751895264</v>
      </c>
      <c r="I21" s="6">
        <f>SUM($G$3:G21)/A21</f>
        <v>6354.2166315789473</v>
      </c>
      <c r="J21" s="6">
        <f t="shared" si="8"/>
        <v>39.475278553876194</v>
      </c>
      <c r="K21" s="25">
        <f>AVERAGE($J$3:J21)</f>
        <v>18.253736867268167</v>
      </c>
      <c r="L21" s="25">
        <f>SUM($F$3:F21)/I21</f>
        <v>2.9039614274867391</v>
      </c>
    </row>
    <row r="22" spans="1:12" x14ac:dyDescent="0.3">
      <c r="A22" s="6">
        <v>20</v>
      </c>
      <c r="B22" s="23">
        <f t="shared" si="9"/>
        <v>400</v>
      </c>
      <c r="C22" s="23">
        <f t="shared" si="1"/>
        <v>8000</v>
      </c>
      <c r="D22">
        <v>58064</v>
      </c>
      <c r="E22" s="26">
        <f t="shared" si="2"/>
        <v>41272</v>
      </c>
      <c r="F22" s="6">
        <f t="shared" si="6"/>
        <v>-16792</v>
      </c>
      <c r="G22" s="6">
        <f t="shared" si="7"/>
        <v>16792</v>
      </c>
      <c r="H22" s="6">
        <f>SUMSQ($F$3:F22)/A22</f>
        <v>72953062.714300498</v>
      </c>
      <c r="I22" s="6">
        <f>SUM($G$3:G22)/A22</f>
        <v>6876.1057999999994</v>
      </c>
      <c r="J22" s="6">
        <f t="shared" si="8"/>
        <v>28.919812620556627</v>
      </c>
      <c r="K22" s="25">
        <f>AVERAGE($J$3:J22)</f>
        <v>18.787040654932589</v>
      </c>
      <c r="L22" s="25">
        <f>SUM($F$3:F22)/I22</f>
        <v>0.24147388773453424</v>
      </c>
    </row>
    <row r="23" spans="1:12" x14ac:dyDescent="0.3">
      <c r="A23" s="6">
        <v>21</v>
      </c>
      <c r="B23" s="23">
        <f t="shared" si="9"/>
        <v>441</v>
      </c>
      <c r="C23" s="23">
        <f t="shared" si="1"/>
        <v>9261</v>
      </c>
      <c r="D23">
        <v>49457</v>
      </c>
      <c r="E23" s="26">
        <f t="shared" si="2"/>
        <v>41141.659</v>
      </c>
      <c r="F23" s="6">
        <f>E23-D23</f>
        <v>-8315.3410000000003</v>
      </c>
      <c r="G23" s="6">
        <f>ABS(F23)</f>
        <v>8315.3410000000003</v>
      </c>
      <c r="H23" s="6">
        <f>SUMSQ($F$3:F23)/A23</f>
        <v>72771721.439632908</v>
      </c>
      <c r="I23" s="6">
        <f>SUM($G$3:G23)/A23</f>
        <v>6944.6408095238094</v>
      </c>
      <c r="J23" s="6">
        <f>G23/D23*100</f>
        <v>16.813274157348808</v>
      </c>
      <c r="K23" s="25">
        <f>AVERAGE($J$3:J23)</f>
        <v>18.693051774095267</v>
      </c>
      <c r="L23" s="25">
        <f>SUM($F$3:F23)/I23</f>
        <v>-0.95828440700251949</v>
      </c>
    </row>
    <row r="24" spans="1:12" x14ac:dyDescent="0.3">
      <c r="A24" s="6">
        <v>22</v>
      </c>
      <c r="B24" s="23">
        <f t="shared" si="9"/>
        <v>484</v>
      </c>
      <c r="C24" s="23">
        <f t="shared" si="1"/>
        <v>10648</v>
      </c>
      <c r="D24">
        <v>39445</v>
      </c>
      <c r="E24" s="26">
        <f t="shared" si="2"/>
        <v>41057.112000000001</v>
      </c>
      <c r="F24" s="6">
        <f t="shared" ref="F24:F33" si="10">E24-D24</f>
        <v>1612.112000000001</v>
      </c>
      <c r="G24" s="6">
        <f t="shared" ref="G24:G33" si="11">ABS(F24)</f>
        <v>1612.112000000001</v>
      </c>
      <c r="H24" s="6">
        <f>SUMSQ($F$3:F24)/A24</f>
        <v>69582047.969674319</v>
      </c>
      <c r="I24" s="6">
        <f>SUM($G$3:G24)/A24</f>
        <v>6702.2531363636363</v>
      </c>
      <c r="J24" s="6">
        <f t="shared" ref="J24:J33" si="12">G24/D24*100</f>
        <v>4.0869869438458641</v>
      </c>
      <c r="K24" s="25">
        <f>AVERAGE($J$3:J24)</f>
        <v>18.029139736356658</v>
      </c>
      <c r="L24" s="25">
        <f>SUM($F$3:F24)/I24</f>
        <v>-0.75240801822893377</v>
      </c>
    </row>
    <row r="25" spans="1:12" x14ac:dyDescent="0.3">
      <c r="A25" s="6">
        <v>23</v>
      </c>
      <c r="B25" s="23">
        <f t="shared" si="9"/>
        <v>529</v>
      </c>
      <c r="C25" s="23">
        <f t="shared" si="1"/>
        <v>12167</v>
      </c>
      <c r="D25">
        <v>42188</v>
      </c>
      <c r="E25" s="26">
        <f t="shared" si="2"/>
        <v>41032.573000000011</v>
      </c>
      <c r="F25" s="6">
        <f t="shared" si="10"/>
        <v>-1155.4269999999888</v>
      </c>
      <c r="G25" s="6">
        <f t="shared" si="11"/>
        <v>1155.4269999999888</v>
      </c>
      <c r="H25" s="6">
        <f>SUMSQ($F$3:F25)/A25</f>
        <v>66614785.51674626</v>
      </c>
      <c r="I25" s="6">
        <f>SUM($G$3:G25)/A25</f>
        <v>6461.0867826086951</v>
      </c>
      <c r="J25" s="6">
        <f t="shared" si="12"/>
        <v>2.7387574665781473</v>
      </c>
      <c r="K25" s="25">
        <f>AVERAGE($J$3:J25)</f>
        <v>17.364340507235855</v>
      </c>
      <c r="L25" s="25">
        <f>SUM($F$3:F25)/I25</f>
        <v>-0.95932096387930466</v>
      </c>
    </row>
    <row r="26" spans="1:12" x14ac:dyDescent="0.3">
      <c r="A26" s="6">
        <v>24</v>
      </c>
      <c r="B26" s="23">
        <f t="shared" si="9"/>
        <v>576</v>
      </c>
      <c r="C26" s="23">
        <f t="shared" si="1"/>
        <v>13824</v>
      </c>
      <c r="D26">
        <v>46635</v>
      </c>
      <c r="E26" s="26">
        <f t="shared" si="2"/>
        <v>41082.256000000008</v>
      </c>
      <c r="F26" s="6">
        <f t="shared" si="10"/>
        <v>-5552.7439999999915</v>
      </c>
      <c r="G26" s="6">
        <f t="shared" si="11"/>
        <v>5552.7439999999915</v>
      </c>
      <c r="H26" s="6">
        <f>SUMSQ($F$3:F26)/A26</f>
        <v>65123876.367279164</v>
      </c>
      <c r="I26" s="6">
        <f>SUM($G$3:G26)/A26</f>
        <v>6423.2391666666663</v>
      </c>
      <c r="J26" s="6">
        <f t="shared" si="12"/>
        <v>11.906816768521479</v>
      </c>
      <c r="K26" s="25">
        <f>AVERAGE($J$3:J26)</f>
        <v>17.136943684789422</v>
      </c>
      <c r="L26" s="25">
        <f>SUM($F$3:F26)/I26</f>
        <v>-1.8294507950103578</v>
      </c>
    </row>
    <row r="27" spans="1:12" x14ac:dyDescent="0.3">
      <c r="A27" s="6">
        <v>25</v>
      </c>
      <c r="B27" s="23">
        <f t="shared" si="9"/>
        <v>625</v>
      </c>
      <c r="C27" s="23">
        <f t="shared" si="1"/>
        <v>15625</v>
      </c>
      <c r="D27">
        <v>30360</v>
      </c>
      <c r="E27" s="26">
        <f t="shared" si="2"/>
        <v>41220.374999999993</v>
      </c>
      <c r="F27" s="6">
        <f t="shared" si="10"/>
        <v>10860.374999999993</v>
      </c>
      <c r="G27" s="6">
        <f t="shared" si="11"/>
        <v>10860.374999999993</v>
      </c>
      <c r="H27" s="6">
        <f>SUMSQ($F$3:F27)/A27</f>
        <v>67236831.118212983</v>
      </c>
      <c r="I27" s="6">
        <f>SUM($G$3:G27)/A27</f>
        <v>6600.7245999999996</v>
      </c>
      <c r="J27" s="6">
        <f t="shared" si="12"/>
        <v>35.771986166007878</v>
      </c>
      <c r="K27" s="25">
        <f>AVERAGE($J$3:J27)</f>
        <v>17.88234538403816</v>
      </c>
      <c r="L27" s="25">
        <f>SUM($F$3:F27)/I27</f>
        <v>-0.13492836831883689</v>
      </c>
    </row>
    <row r="28" spans="1:12" x14ac:dyDescent="0.3">
      <c r="A28" s="6">
        <v>26</v>
      </c>
      <c r="B28" s="23">
        <f t="shared" si="9"/>
        <v>676</v>
      </c>
      <c r="C28" s="23">
        <f t="shared" si="1"/>
        <v>17576</v>
      </c>
      <c r="D28">
        <v>28473</v>
      </c>
      <c r="E28" s="26">
        <f t="shared" si="2"/>
        <v>41461.144000000008</v>
      </c>
      <c r="F28" s="6">
        <f t="shared" si="10"/>
        <v>12988.144000000008</v>
      </c>
      <c r="G28" s="6">
        <f t="shared" si="11"/>
        <v>12988.144000000008</v>
      </c>
      <c r="H28" s="6">
        <f>SUMSQ($F$3:F28)/A28</f>
        <v>71138948.558463871</v>
      </c>
      <c r="I28" s="6">
        <f>SUM($G$3:G28)/A28</f>
        <v>6846.3945769230768</v>
      </c>
      <c r="J28" s="6">
        <f t="shared" si="12"/>
        <v>45.615649913953597</v>
      </c>
      <c r="K28" s="25">
        <f>AVERAGE($J$3:J28)</f>
        <v>18.94901094288106</v>
      </c>
      <c r="L28" s="25">
        <f>SUM($F$3:F28)/I28</f>
        <v>1.7669912045059046</v>
      </c>
    </row>
    <row r="29" spans="1:12" x14ac:dyDescent="0.3">
      <c r="A29" s="6">
        <v>27</v>
      </c>
      <c r="B29" s="23">
        <f t="shared" si="9"/>
        <v>729</v>
      </c>
      <c r="C29" s="23">
        <f t="shared" si="1"/>
        <v>19683</v>
      </c>
      <c r="D29">
        <v>55551</v>
      </c>
      <c r="E29" s="26">
        <f t="shared" si="2"/>
        <v>41818.777000000002</v>
      </c>
      <c r="F29" s="6">
        <f t="shared" si="10"/>
        <v>-13732.222999999998</v>
      </c>
      <c r="G29" s="6">
        <f t="shared" si="11"/>
        <v>13732.222999999998</v>
      </c>
      <c r="H29" s="6">
        <f>SUMSQ($F$3:F29)/A29</f>
        <v>75488393.001547769</v>
      </c>
      <c r="I29" s="6">
        <f>SUM($G$3:G29)/A29</f>
        <v>7101.4252592592593</v>
      </c>
      <c r="J29" s="6">
        <f t="shared" si="12"/>
        <v>24.720028442332268</v>
      </c>
      <c r="K29" s="25">
        <f>AVERAGE($J$3:J29)</f>
        <v>19.162752331749626</v>
      </c>
      <c r="L29" s="25">
        <f>SUM($F$3:F29)/I29</f>
        <v>-0.23019379072793505</v>
      </c>
    </row>
    <row r="30" spans="1:12" x14ac:dyDescent="0.3">
      <c r="A30" s="6">
        <v>28</v>
      </c>
      <c r="B30" s="23">
        <f t="shared" si="9"/>
        <v>784</v>
      </c>
      <c r="C30" s="23">
        <f t="shared" si="1"/>
        <v>21952</v>
      </c>
      <c r="D30">
        <v>42230</v>
      </c>
      <c r="E30" s="26">
        <f t="shared" si="2"/>
        <v>42307.488000000005</v>
      </c>
      <c r="F30" s="6">
        <f t="shared" si="10"/>
        <v>77.488000000004831</v>
      </c>
      <c r="G30" s="6">
        <f t="shared" si="11"/>
        <v>77.488000000004831</v>
      </c>
      <c r="H30" s="6">
        <f>SUMSQ($F$3:F30)/A30</f>
        <v>72792593.408283353</v>
      </c>
      <c r="I30" s="6">
        <f>SUM($G$3:G30)/A30</f>
        <v>6850.5703571428576</v>
      </c>
      <c r="J30" s="6">
        <f t="shared" si="12"/>
        <v>0.1834904096613896</v>
      </c>
      <c r="K30" s="25">
        <f>AVERAGE($J$3:J30)</f>
        <v>18.484921548817905</v>
      </c>
      <c r="L30" s="25">
        <f>SUM($F$3:F30)/I30</f>
        <v>-0.22731187606537559</v>
      </c>
    </row>
    <row r="31" spans="1:12" x14ac:dyDescent="0.3">
      <c r="A31" s="6">
        <v>29</v>
      </c>
      <c r="B31" s="23">
        <f t="shared" si="9"/>
        <v>841</v>
      </c>
      <c r="C31" s="23">
        <f t="shared" si="1"/>
        <v>24389</v>
      </c>
      <c r="D31">
        <v>41807</v>
      </c>
      <c r="E31" s="26">
        <f t="shared" si="2"/>
        <v>42941.491000000009</v>
      </c>
      <c r="F31" s="6">
        <f t="shared" si="10"/>
        <v>1134.4910000000091</v>
      </c>
      <c r="G31" s="6">
        <f t="shared" si="11"/>
        <v>1134.4910000000091</v>
      </c>
      <c r="H31" s="6">
        <f>SUMSQ($F$3:F31)/A31</f>
        <v>70326885.698655695</v>
      </c>
      <c r="I31" s="6">
        <f>SUM($G$3:G31)/A31</f>
        <v>6653.4641724137937</v>
      </c>
      <c r="J31" s="6">
        <f t="shared" si="12"/>
        <v>2.7136388643050422</v>
      </c>
      <c r="K31" s="25">
        <f>AVERAGE($J$3:J31)</f>
        <v>17.941084214869186</v>
      </c>
      <c r="L31" s="25">
        <f>SUM($F$3:F31)/I31</f>
        <v>-6.3534572223693908E-2</v>
      </c>
    </row>
    <row r="32" spans="1:12" x14ac:dyDescent="0.3">
      <c r="A32" s="6">
        <v>30</v>
      </c>
      <c r="B32" s="23">
        <f t="shared" si="9"/>
        <v>900</v>
      </c>
      <c r="C32" s="23">
        <f t="shared" si="1"/>
        <v>27000</v>
      </c>
      <c r="D32">
        <v>39840</v>
      </c>
      <c r="E32" s="26">
        <f t="shared" si="2"/>
        <v>43735</v>
      </c>
      <c r="F32" s="6">
        <f t="shared" si="10"/>
        <v>3895</v>
      </c>
      <c r="G32" s="6">
        <f t="shared" si="11"/>
        <v>3895</v>
      </c>
      <c r="H32" s="6">
        <f>SUMSQ($F$3:F32)/A32</f>
        <v>68488357.008700505</v>
      </c>
      <c r="I32" s="6">
        <f>SUM($G$3:G32)/A32</f>
        <v>6561.5153666666674</v>
      </c>
      <c r="J32" s="6">
        <f t="shared" si="12"/>
        <v>9.7766064257028109</v>
      </c>
      <c r="K32" s="25">
        <f>AVERAGE($J$3:J32)</f>
        <v>17.668934955230306</v>
      </c>
      <c r="L32" s="25">
        <f>SUM($F$3:F32)/I32</f>
        <v>0.52918797045566857</v>
      </c>
    </row>
    <row r="33" spans="1:12" x14ac:dyDescent="0.3">
      <c r="A33" s="6">
        <v>31</v>
      </c>
      <c r="B33" s="23">
        <f t="shared" si="9"/>
        <v>961</v>
      </c>
      <c r="C33" s="23">
        <f t="shared" si="1"/>
        <v>29791</v>
      </c>
      <c r="D33">
        <v>48190</v>
      </c>
      <c r="E33" s="26">
        <f t="shared" si="2"/>
        <v>44702.229000000007</v>
      </c>
      <c r="F33" s="6">
        <f t="shared" si="10"/>
        <v>-3487.7709999999934</v>
      </c>
      <c r="G33" s="6">
        <f t="shared" si="11"/>
        <v>3487.7709999999934</v>
      </c>
      <c r="H33" s="6">
        <f>SUMSQ($F$3:F33)/A33</f>
        <v>66671459.897079222</v>
      </c>
      <c r="I33" s="6">
        <f>SUM($G$3:G33)/A33</f>
        <v>6462.3623225806459</v>
      </c>
      <c r="J33" s="6">
        <f t="shared" si="12"/>
        <v>7.2375409836065439</v>
      </c>
      <c r="K33" s="25">
        <f>AVERAGE($J$3:J33)</f>
        <v>17.332438375500505</v>
      </c>
      <c r="L33" s="25">
        <f>SUM($F$3:F33)/I33</f>
        <v>-2.3978847403574961E-3</v>
      </c>
    </row>
    <row r="38" spans="1:12" x14ac:dyDescent="0.3">
      <c r="A38" s="10" t="s">
        <v>27</v>
      </c>
      <c r="B38" s="11" t="s">
        <v>21</v>
      </c>
      <c r="C38" s="11"/>
      <c r="D38" s="11" t="s">
        <v>22</v>
      </c>
      <c r="E38" s="11" t="s">
        <v>28</v>
      </c>
      <c r="F38" s="11" t="s">
        <v>29</v>
      </c>
      <c r="G38" s="11" t="s">
        <v>30</v>
      </c>
    </row>
    <row r="39" spans="1:12" x14ac:dyDescent="0.3">
      <c r="A39" s="10" t="s">
        <v>54</v>
      </c>
      <c r="B39" s="13">
        <f>I33</f>
        <v>6462.3623225806459</v>
      </c>
      <c r="C39" s="13"/>
      <c r="D39" s="14">
        <f>K33</f>
        <v>17.332438375500505</v>
      </c>
      <c r="E39" s="15">
        <f>MIN(L3:L33)</f>
        <v>-1.8294507950103578</v>
      </c>
      <c r="F39" s="15">
        <f>MAX(L3:L33)</f>
        <v>2.9039614274867391</v>
      </c>
      <c r="G39" s="16">
        <f>1.25*B39</f>
        <v>8077.9529032258069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F24B-59A9-458D-8246-FF1310436F51}">
  <sheetPr codeName="Sheet6"/>
  <dimension ref="A1:W38"/>
  <sheetViews>
    <sheetView zoomScale="97" zoomScaleNormal="97" workbookViewId="0">
      <selection activeCell="E1" sqref="E1"/>
    </sheetView>
  </sheetViews>
  <sheetFormatPr defaultRowHeight="14.4" x14ac:dyDescent="0.3"/>
  <cols>
    <col min="1" max="1" width="10.21875" bestFit="1" customWidth="1"/>
    <col min="2" max="2" width="10.44140625" bestFit="1" customWidth="1"/>
    <col min="3" max="3" width="10" bestFit="1" customWidth="1"/>
    <col min="4" max="4" width="11.6640625" bestFit="1" customWidth="1"/>
    <col min="5" max="5" width="12.44140625" bestFit="1" customWidth="1"/>
    <col min="6" max="6" width="9.6640625" bestFit="1" customWidth="1"/>
    <col min="7" max="7" width="17.77734375" bestFit="1" customWidth="1"/>
    <col min="8" max="8" width="11" bestFit="1" customWidth="1"/>
  </cols>
  <sheetData>
    <row r="1" spans="1:23" ht="21" x14ac:dyDescent="0.4">
      <c r="A1" s="64" t="s">
        <v>60</v>
      </c>
      <c r="E1" t="s">
        <v>114</v>
      </c>
    </row>
    <row r="2" spans="1:23" x14ac:dyDescent="0.3">
      <c r="A2" s="66" t="s">
        <v>58</v>
      </c>
      <c r="B2" s="66" t="s">
        <v>57</v>
      </c>
      <c r="C2" s="66" t="s">
        <v>55</v>
      </c>
      <c r="D2" s="66"/>
      <c r="E2" s="66" t="s">
        <v>14</v>
      </c>
      <c r="F2" s="66" t="s">
        <v>49</v>
      </c>
      <c r="G2" s="66" t="s">
        <v>56</v>
      </c>
      <c r="H2" s="66" t="s">
        <v>21</v>
      </c>
      <c r="I2" s="66" t="s">
        <v>51</v>
      </c>
      <c r="J2" s="66" t="s">
        <v>22</v>
      </c>
      <c r="K2" s="66" t="s">
        <v>59</v>
      </c>
    </row>
    <row r="3" spans="1:23" x14ac:dyDescent="0.3">
      <c r="A3" s="20">
        <v>1</v>
      </c>
      <c r="B3" s="6">
        <v>28663</v>
      </c>
      <c r="C3" s="6">
        <v>28646.45</v>
      </c>
      <c r="D3" s="20"/>
      <c r="E3" s="29">
        <f t="shared" ref="E3:E14" si="0">C3-B3</f>
        <v>-16.549999999999272</v>
      </c>
      <c r="F3" s="20">
        <f>ABS(E3)</f>
        <v>16.549999999999272</v>
      </c>
      <c r="G3" s="30">
        <f>SUMSQ($E$3:E3)/A3</f>
        <v>273.90249999997593</v>
      </c>
      <c r="H3" s="20">
        <f>SUM($F$3:F3)/A3</f>
        <v>16.549999999999272</v>
      </c>
      <c r="I3" s="30">
        <f>F3/B3*100</f>
        <v>5.7739943481140407E-2</v>
      </c>
      <c r="J3" s="30">
        <f>AVERAGE($I$3:I3)</f>
        <v>5.7739943481140407E-2</v>
      </c>
      <c r="K3" s="30">
        <f>SUM($E$3:E3)/H3</f>
        <v>-1</v>
      </c>
    </row>
    <row r="4" spans="1:23" x14ac:dyDescent="0.3">
      <c r="A4" s="20">
        <v>2</v>
      </c>
      <c r="B4" s="6">
        <v>45866</v>
      </c>
      <c r="C4" s="6">
        <v>45845.27</v>
      </c>
      <c r="D4" s="20"/>
      <c r="E4" s="29">
        <f t="shared" si="0"/>
        <v>-20.730000000003201</v>
      </c>
      <c r="F4" s="20">
        <f t="shared" ref="F4:F14" si="1">ABS(E4)</f>
        <v>20.730000000003201</v>
      </c>
      <c r="G4" s="30">
        <f>SUMSQ($E$3:E4)/A4</f>
        <v>351.81770000005434</v>
      </c>
      <c r="H4" s="20">
        <f>SUM($F$3:F4)/A4</f>
        <v>18.640000000001237</v>
      </c>
      <c r="I4" s="30">
        <f t="shared" ref="I4:I14" si="2">F4/B4*100</f>
        <v>4.5196877861603806E-2</v>
      </c>
      <c r="J4" s="30">
        <f>AVERAGE($I$3:I4)</f>
        <v>5.1468410671372103E-2</v>
      </c>
      <c r="K4" s="30">
        <f>SUM($E$3:E4)/H4</f>
        <v>-2</v>
      </c>
    </row>
    <row r="5" spans="1:23" x14ac:dyDescent="0.3">
      <c r="A5" s="20">
        <v>3</v>
      </c>
      <c r="B5" s="6">
        <v>39666</v>
      </c>
      <c r="C5" s="6">
        <v>39657.67</v>
      </c>
      <c r="D5" s="20"/>
      <c r="E5" s="29">
        <f t="shared" si="0"/>
        <v>-8.3300000000017462</v>
      </c>
      <c r="F5" s="20">
        <f t="shared" si="1"/>
        <v>8.3300000000017462</v>
      </c>
      <c r="G5" s="30">
        <f>SUMSQ($E$3:E5)/A5</f>
        <v>257.67476666671263</v>
      </c>
      <c r="H5" s="20">
        <f>SUM($F$3:F5)/A5</f>
        <v>15.20333333333474</v>
      </c>
      <c r="I5" s="30">
        <f t="shared" si="2"/>
        <v>2.1000352947112756E-2</v>
      </c>
      <c r="J5" s="30">
        <f>AVERAGE($I$3:I5)</f>
        <v>4.1312391429952321E-2</v>
      </c>
      <c r="K5" s="30">
        <f>SUM($E$3:E5)/H5</f>
        <v>-3</v>
      </c>
    </row>
    <row r="6" spans="1:23" x14ac:dyDescent="0.3">
      <c r="A6" s="20">
        <v>4</v>
      </c>
      <c r="B6" s="6">
        <v>31351</v>
      </c>
      <c r="C6" s="6">
        <v>31352.13</v>
      </c>
      <c r="D6" s="20"/>
      <c r="E6" s="29">
        <f t="shared" si="0"/>
        <v>1.1300000000010186</v>
      </c>
      <c r="F6" s="20">
        <f t="shared" si="1"/>
        <v>1.1300000000010186</v>
      </c>
      <c r="G6" s="30">
        <f>SUMSQ($E$3:E6)/A6</f>
        <v>193.57530000003504</v>
      </c>
      <c r="H6" s="20">
        <f>SUM($F$3:F6)/A6</f>
        <v>11.68500000000131</v>
      </c>
      <c r="I6" s="30">
        <f t="shared" si="2"/>
        <v>3.6043507384166968E-3</v>
      </c>
      <c r="J6" s="30">
        <f>AVERAGE($I$3:I6)</f>
        <v>3.1885381257068413E-2</v>
      </c>
      <c r="K6" s="30">
        <f>SUM($E$3:E6)/H6</f>
        <v>-3.806589644843664</v>
      </c>
    </row>
    <row r="7" spans="1:23" x14ac:dyDescent="0.3">
      <c r="A7" s="20">
        <v>5</v>
      </c>
      <c r="B7" s="6">
        <v>23146</v>
      </c>
      <c r="C7" s="6">
        <v>23154.32</v>
      </c>
      <c r="D7" s="20"/>
      <c r="E7" s="29">
        <f t="shared" si="0"/>
        <v>8.319999999999709</v>
      </c>
      <c r="F7" s="20">
        <f t="shared" si="1"/>
        <v>8.319999999999709</v>
      </c>
      <c r="G7" s="30">
        <f>SUMSQ($E$3:E7)/A7</f>
        <v>168.70472000002707</v>
      </c>
      <c r="H7" s="20">
        <f>SUM($F$3:F7)/A7</f>
        <v>11.01200000000099</v>
      </c>
      <c r="I7" s="30">
        <f t="shared" si="2"/>
        <v>3.5945735764277668E-2</v>
      </c>
      <c r="J7" s="30">
        <f>AVERAGE($I$3:I7)</f>
        <v>3.2697452158510262E-2</v>
      </c>
      <c r="K7" s="30">
        <f>SUM($E$3:E7)/H7</f>
        <v>-3.2836905194333674</v>
      </c>
    </row>
    <row r="8" spans="1:23" x14ac:dyDescent="0.3">
      <c r="A8" s="20">
        <v>6</v>
      </c>
      <c r="B8" s="6">
        <v>50182</v>
      </c>
      <c r="C8" s="6">
        <v>50164.05</v>
      </c>
      <c r="D8" s="20"/>
      <c r="E8" s="29">
        <f t="shared" si="0"/>
        <v>-17.94999999999709</v>
      </c>
      <c r="F8" s="20">
        <f t="shared" si="1"/>
        <v>17.94999999999709</v>
      </c>
      <c r="G8" s="30">
        <f>SUMSQ($E$3:E8)/A8</f>
        <v>194.28768333333846</v>
      </c>
      <c r="H8" s="20">
        <f>SUM($F$3:F8)/A8</f>
        <v>12.168333333333672</v>
      </c>
      <c r="I8" s="30">
        <f t="shared" si="2"/>
        <v>3.5769797935508926E-2</v>
      </c>
      <c r="J8" s="30">
        <f>AVERAGE($I$3:I8)</f>
        <v>3.3209509788010044E-2</v>
      </c>
      <c r="K8" s="30">
        <f>SUM($E$3:E8)/H8</f>
        <v>-4.4467881112175656</v>
      </c>
    </row>
    <row r="9" spans="1:23" x14ac:dyDescent="0.3">
      <c r="A9" s="20">
        <v>7</v>
      </c>
      <c r="B9" s="6">
        <v>44960</v>
      </c>
      <c r="C9" s="6">
        <v>44966.03</v>
      </c>
      <c r="D9" s="20"/>
      <c r="E9" s="29">
        <f t="shared" si="0"/>
        <v>6.0299999999988358</v>
      </c>
      <c r="F9" s="20">
        <f t="shared" si="1"/>
        <v>6.0299999999988358</v>
      </c>
      <c r="G9" s="30">
        <f>SUMSQ($E$3:E9)/A9</f>
        <v>171.7267142857167</v>
      </c>
      <c r="H9" s="20">
        <f>SUM($F$3:F9)/A9</f>
        <v>11.291428571428696</v>
      </c>
      <c r="I9" s="30">
        <f t="shared" si="2"/>
        <v>1.3411921708182464E-2</v>
      </c>
      <c r="J9" s="30">
        <f>AVERAGE($I$3:I9)</f>
        <v>3.0381282919463244E-2</v>
      </c>
      <c r="K9" s="30">
        <f>SUM($E$3:E9)/H9</f>
        <v>-4.2580971659920106</v>
      </c>
    </row>
    <row r="10" spans="1:23" x14ac:dyDescent="0.3">
      <c r="A10" s="20">
        <v>8</v>
      </c>
      <c r="B10" s="6">
        <v>41950</v>
      </c>
      <c r="C10" s="6">
        <v>42012.59</v>
      </c>
      <c r="D10" s="20"/>
      <c r="E10" s="29">
        <f t="shared" si="0"/>
        <v>62.589999999996508</v>
      </c>
      <c r="F10" s="20">
        <f t="shared" si="1"/>
        <v>62.589999999996508</v>
      </c>
      <c r="G10" s="30">
        <f>SUMSQ($E$3:E10)/A10</f>
        <v>639.94938749994753</v>
      </c>
      <c r="H10" s="20">
        <f>SUM($F$3:F10)/A10</f>
        <v>17.703749999999673</v>
      </c>
      <c r="I10" s="30">
        <f t="shared" si="2"/>
        <v>0.14920143027412755</v>
      </c>
      <c r="J10" s="30">
        <f>AVERAGE($I$3:I10)</f>
        <v>4.5233801338796287E-2</v>
      </c>
      <c r="K10" s="30">
        <f>SUM($E$3:E10)/H10</f>
        <v>0.81960036715357087</v>
      </c>
      <c r="W10" s="27"/>
    </row>
    <row r="11" spans="1:23" x14ac:dyDescent="0.3">
      <c r="A11" s="20">
        <v>9</v>
      </c>
      <c r="B11" s="6">
        <v>41267</v>
      </c>
      <c r="C11" s="6">
        <v>52942.95</v>
      </c>
      <c r="D11" s="20"/>
      <c r="E11" s="29">
        <f t="shared" si="0"/>
        <v>11675.949999999997</v>
      </c>
      <c r="F11" s="20">
        <f t="shared" si="1"/>
        <v>11675.949999999997</v>
      </c>
      <c r="G11" s="30">
        <f>SUMSQ($E$3:E11)/A11</f>
        <v>15148103.110844437</v>
      </c>
      <c r="H11" s="20">
        <f>SUM($F$3:F11)/A11</f>
        <v>1313.0644444444438</v>
      </c>
      <c r="I11" s="30">
        <f t="shared" si="2"/>
        <v>28.293672910558065</v>
      </c>
      <c r="J11" s="30">
        <f>AVERAGE($I$3:I11)</f>
        <v>3.183949257918715</v>
      </c>
      <c r="K11" s="30">
        <f>SUM($E$3:E11)/H11</f>
        <v>8.9031883008196253</v>
      </c>
      <c r="W11" s="27"/>
    </row>
    <row r="12" spans="1:23" x14ac:dyDescent="0.3">
      <c r="A12" s="20">
        <v>10</v>
      </c>
      <c r="B12" s="6">
        <v>50326</v>
      </c>
      <c r="C12" s="6">
        <v>45443.72</v>
      </c>
      <c r="D12" s="20"/>
      <c r="E12" s="29">
        <f t="shared" si="0"/>
        <v>-4882.2799999999988</v>
      </c>
      <c r="F12" s="20">
        <f t="shared" si="1"/>
        <v>4882.2799999999988</v>
      </c>
      <c r="G12" s="30">
        <f>SUMSQ($E$3:E12)/A12</f>
        <v>16016958.599599993</v>
      </c>
      <c r="H12" s="20">
        <f>SUM($F$3:F12)/A12</f>
        <v>1669.9859999999994</v>
      </c>
      <c r="I12" s="30">
        <f t="shared" si="2"/>
        <v>9.7013074752612933</v>
      </c>
      <c r="J12" s="30">
        <f>AVERAGE($I$3:I12)</f>
        <v>3.8356850796529729</v>
      </c>
      <c r="K12" s="30">
        <f>SUM($E$3:E12)/H12</f>
        <v>4.0767886676894269</v>
      </c>
      <c r="W12" s="27"/>
    </row>
    <row r="13" spans="1:23" x14ac:dyDescent="0.3">
      <c r="A13" s="20">
        <v>11</v>
      </c>
      <c r="B13" s="6">
        <v>34008</v>
      </c>
      <c r="C13" s="6">
        <v>37015.910000000003</v>
      </c>
      <c r="D13" s="20"/>
      <c r="E13" s="29">
        <f t="shared" si="0"/>
        <v>3007.9100000000035</v>
      </c>
      <c r="F13" s="20">
        <f t="shared" si="1"/>
        <v>3007.9100000000035</v>
      </c>
      <c r="G13" s="30">
        <f>SUMSQ($E$3:E13)/A13</f>
        <v>15383373.50582727</v>
      </c>
      <c r="H13" s="20">
        <f>SUM($F$3:F13)/A13</f>
        <v>1791.6154545454542</v>
      </c>
      <c r="I13" s="30">
        <f t="shared" si="2"/>
        <v>8.8447130087038452</v>
      </c>
      <c r="J13" s="30">
        <f>AVERAGE($I$3:I13)</f>
        <v>4.2910512550212339</v>
      </c>
      <c r="K13" s="30">
        <f>SUM($E$3:E13)/H13</f>
        <v>5.4789045132960243</v>
      </c>
      <c r="W13" s="27"/>
    </row>
    <row r="14" spans="1:23" x14ac:dyDescent="0.3">
      <c r="A14" s="20">
        <v>12</v>
      </c>
      <c r="B14" s="6">
        <v>30696</v>
      </c>
      <c r="C14" s="6">
        <v>28935.69</v>
      </c>
      <c r="D14" s="20"/>
      <c r="E14" s="29">
        <f t="shared" si="0"/>
        <v>-1760.3100000000013</v>
      </c>
      <c r="F14" s="20">
        <f t="shared" si="1"/>
        <v>1760.3100000000013</v>
      </c>
      <c r="G14" s="30">
        <f>SUMSQ($E$3:E14)/A14</f>
        <v>14359649.988349997</v>
      </c>
      <c r="H14" s="20">
        <f>SUM($F$3:F14)/A14</f>
        <v>1789.0066666666664</v>
      </c>
      <c r="I14" s="30">
        <f t="shared" si="2"/>
        <v>5.7346559812353446</v>
      </c>
      <c r="J14" s="30">
        <f>AVERAGE($I$3:I14)</f>
        <v>4.4113516488724098</v>
      </c>
      <c r="K14" s="30">
        <f>SUM($E$3:E14)/H14</f>
        <v>4.5029345893997021</v>
      </c>
      <c r="W14" s="27"/>
    </row>
    <row r="15" spans="1:23" x14ac:dyDescent="0.3">
      <c r="A15" s="20">
        <v>13</v>
      </c>
      <c r="B15" s="6">
        <v>52884</v>
      </c>
      <c r="C15" s="6">
        <v>55520.800000000003</v>
      </c>
      <c r="D15" s="20"/>
      <c r="E15" s="29">
        <f t="shared" ref="E15:E22" si="3">C15-B15</f>
        <v>2636.8000000000029</v>
      </c>
      <c r="F15" s="20">
        <f t="shared" ref="F15:F22" si="4">ABS(E15)</f>
        <v>2636.8000000000029</v>
      </c>
      <c r="G15" s="30">
        <f>SUMSQ($E$3:E15)/A15</f>
        <v>13789885.700015383</v>
      </c>
      <c r="H15" s="20">
        <f>SUM($F$3:F15)/A15</f>
        <v>1854.2215384615386</v>
      </c>
      <c r="I15" s="30">
        <f t="shared" ref="I15:I22" si="5">F15/B15*100</f>
        <v>4.9860071099009211</v>
      </c>
      <c r="J15" s="30">
        <f>AVERAGE($I$3:I15)</f>
        <v>4.4555559151053723</v>
      </c>
      <c r="K15" s="30">
        <f>SUM($E$3:E15)/H15</f>
        <v>5.7666140632104357</v>
      </c>
      <c r="W15" s="27"/>
    </row>
    <row r="16" spans="1:23" x14ac:dyDescent="0.3">
      <c r="A16" s="20">
        <v>14</v>
      </c>
      <c r="B16" s="6">
        <v>43638</v>
      </c>
      <c r="C16" s="6">
        <v>49004.58</v>
      </c>
      <c r="D16" s="20"/>
      <c r="E16" s="29">
        <f t="shared" si="3"/>
        <v>5366.5800000000017</v>
      </c>
      <c r="F16" s="20">
        <f t="shared" si="4"/>
        <v>5366.5800000000017</v>
      </c>
      <c r="G16" s="30">
        <f>SUMSQ($E$3:E16)/A16</f>
        <v>14862049.642614285</v>
      </c>
      <c r="H16" s="20">
        <f>SUM($F$3:F16)/A16</f>
        <v>2105.1042857142861</v>
      </c>
      <c r="I16" s="30">
        <f t="shared" si="5"/>
        <v>12.297951326825247</v>
      </c>
      <c r="J16" s="30">
        <f>AVERAGE($I$3:I16)</f>
        <v>5.0157270159425051</v>
      </c>
      <c r="K16" s="30">
        <f>SUM($E$3:E16)/H16</f>
        <v>7.628676692637554</v>
      </c>
      <c r="W16" s="27"/>
    </row>
    <row r="17" spans="1:23" x14ac:dyDescent="0.3">
      <c r="A17" s="20">
        <v>15</v>
      </c>
      <c r="B17" s="6">
        <v>43593</v>
      </c>
      <c r="C17" s="6">
        <v>42174.97</v>
      </c>
      <c r="D17" s="20"/>
      <c r="E17" s="29">
        <f t="shared" si="3"/>
        <v>-1418.0299999999988</v>
      </c>
      <c r="F17" s="20">
        <f t="shared" si="4"/>
        <v>1418.0299999999988</v>
      </c>
      <c r="G17" s="30">
        <f>SUMSQ($E$3:E17)/A17</f>
        <v>14005300.27183333</v>
      </c>
      <c r="H17" s="20">
        <f>SUM($F$3:F17)/A17</f>
        <v>2059.2993333333334</v>
      </c>
      <c r="I17" s="30">
        <f t="shared" si="5"/>
        <v>3.2528846374417886</v>
      </c>
      <c r="J17" s="30">
        <f>AVERAGE($I$3:I17)</f>
        <v>4.8982041907091247</v>
      </c>
      <c r="K17" s="30">
        <f>SUM($E$3:E17)/H17</f>
        <v>7.1097628999378113</v>
      </c>
      <c r="W17" s="27"/>
    </row>
    <row r="18" spans="1:23" x14ac:dyDescent="0.3">
      <c r="A18" s="20">
        <v>16</v>
      </c>
      <c r="B18" s="6">
        <v>42425</v>
      </c>
      <c r="C18" s="6">
        <v>49187.8</v>
      </c>
      <c r="D18" s="20"/>
      <c r="E18" s="29">
        <f t="shared" si="3"/>
        <v>6762.8000000000029</v>
      </c>
      <c r="F18" s="20">
        <f t="shared" si="4"/>
        <v>6762.8000000000029</v>
      </c>
      <c r="G18" s="30">
        <f>SUMSQ($E$3:E18)/A18</f>
        <v>15988435.494843749</v>
      </c>
      <c r="H18" s="20">
        <f>SUM($F$3:F18)/A18</f>
        <v>2353.2681250000005</v>
      </c>
      <c r="I18" s="30">
        <f t="shared" si="5"/>
        <v>15.94060106069535</v>
      </c>
      <c r="J18" s="30">
        <f>AVERAGE($I$3:I18)</f>
        <v>5.5883539950832635</v>
      </c>
      <c r="K18" s="30">
        <f>SUM($E$3:E18)/H18</f>
        <v>9.0954064148555105</v>
      </c>
      <c r="W18" s="27"/>
    </row>
    <row r="19" spans="1:23" x14ac:dyDescent="0.3">
      <c r="A19" s="20">
        <v>17</v>
      </c>
      <c r="B19" s="6">
        <v>40685</v>
      </c>
      <c r="C19" s="6">
        <v>49145.87</v>
      </c>
      <c r="D19" s="20"/>
      <c r="E19" s="29">
        <f t="shared" si="3"/>
        <v>8460.8700000000026</v>
      </c>
      <c r="F19" s="20">
        <f t="shared" si="4"/>
        <v>8460.8700000000026</v>
      </c>
      <c r="G19" s="30">
        <f>SUMSQ($E$3:E19)/A19</f>
        <v>19258899.357317653</v>
      </c>
      <c r="H19" s="20">
        <f>SUM($F$3:F19)/A19</f>
        <v>2712.5388235294122</v>
      </c>
      <c r="I19" s="30">
        <f t="shared" si="5"/>
        <v>20.796042767604774</v>
      </c>
      <c r="J19" s="30">
        <f>AVERAGE($I$3:I19)</f>
        <v>6.4829239228786468</v>
      </c>
      <c r="K19" s="30">
        <f>SUM($E$3:E19)/H19</f>
        <v>11.009906933291928</v>
      </c>
      <c r="W19" s="27"/>
    </row>
    <row r="20" spans="1:23" x14ac:dyDescent="0.3">
      <c r="A20" s="20">
        <v>18</v>
      </c>
      <c r="B20" s="6">
        <v>32398</v>
      </c>
      <c r="C20" s="6">
        <v>34818.720000000001</v>
      </c>
      <c r="D20" s="20"/>
      <c r="E20" s="29">
        <f t="shared" si="3"/>
        <v>2420.7200000000012</v>
      </c>
      <c r="F20" s="20">
        <f t="shared" si="4"/>
        <v>2420.7200000000012</v>
      </c>
      <c r="G20" s="30">
        <f>SUMSQ($E$3:E20)/A20</f>
        <v>18514509.688488893</v>
      </c>
      <c r="H20" s="20">
        <f>SUM($F$3:F20)/A20</f>
        <v>2696.3266666666673</v>
      </c>
      <c r="I20" s="30">
        <f t="shared" si="5"/>
        <v>7.4718192481017383</v>
      </c>
      <c r="J20" s="30">
        <f>AVERAGE($I$3:I20)</f>
        <v>6.5378625520577067</v>
      </c>
      <c r="K20" s="30">
        <f>SUM($E$3:E20)/H20</f>
        <v>11.973890403981713</v>
      </c>
      <c r="W20" s="27"/>
    </row>
    <row r="21" spans="1:23" x14ac:dyDescent="0.3">
      <c r="A21" s="20">
        <v>19</v>
      </c>
      <c r="B21" s="6">
        <v>29707</v>
      </c>
      <c r="C21" s="6">
        <v>28927.7</v>
      </c>
      <c r="D21" s="20"/>
      <c r="E21" s="29">
        <f t="shared" si="3"/>
        <v>-779.29999999999927</v>
      </c>
      <c r="F21" s="20">
        <f t="shared" si="4"/>
        <v>779.29999999999927</v>
      </c>
      <c r="G21" s="30">
        <f>SUMSQ($E$3:E21)/A21</f>
        <v>17572025.414884217</v>
      </c>
      <c r="H21" s="20">
        <f>SUM($F$3:F21)/A21</f>
        <v>2595.4305263157898</v>
      </c>
      <c r="I21" s="30">
        <f t="shared" si="5"/>
        <v>2.6232874406705466</v>
      </c>
      <c r="J21" s="30">
        <f>AVERAGE($I$3:I21)</f>
        <v>6.3318322830373308</v>
      </c>
      <c r="K21" s="30">
        <f>SUM($E$3:E21)/H21</f>
        <v>12.139111288300613</v>
      </c>
      <c r="W21" s="27"/>
    </row>
    <row r="22" spans="1:23" x14ac:dyDescent="0.3">
      <c r="A22" s="20">
        <v>20</v>
      </c>
      <c r="B22" s="6">
        <v>58064</v>
      </c>
      <c r="C22" s="6">
        <v>53760.639999999999</v>
      </c>
      <c r="D22" s="20"/>
      <c r="E22" s="29">
        <f t="shared" si="3"/>
        <v>-4303.3600000000006</v>
      </c>
      <c r="F22" s="20">
        <f t="shared" si="4"/>
        <v>4303.3600000000006</v>
      </c>
      <c r="G22" s="30">
        <f>SUMSQ($E$3:E22)/A22</f>
        <v>17619369.508620005</v>
      </c>
      <c r="H22" s="20">
        <f>SUM($F$3:F22)/A22</f>
        <v>2680.8270000000002</v>
      </c>
      <c r="I22" s="30">
        <f t="shared" si="5"/>
        <v>7.4114081014053461</v>
      </c>
      <c r="J22" s="30">
        <f>AVERAGE($I$3:I22)</f>
        <v>6.3858110739557308</v>
      </c>
      <c r="K22" s="30">
        <f>SUM($E$3:E22)/H22</f>
        <v>10.14718965453571</v>
      </c>
      <c r="W22" s="27"/>
    </row>
    <row r="23" spans="1:23" x14ac:dyDescent="0.3">
      <c r="A23" s="20">
        <v>21</v>
      </c>
      <c r="B23" s="6">
        <v>49457</v>
      </c>
      <c r="C23" s="6">
        <v>47173.47</v>
      </c>
      <c r="D23" s="20"/>
      <c r="E23" s="29">
        <f t="shared" ref="E23:E33" si="6">C23-B23</f>
        <v>-2283.5299999999988</v>
      </c>
      <c r="F23" s="20">
        <f t="shared" ref="F23:F33" si="7">ABS(E23)</f>
        <v>2283.5299999999988</v>
      </c>
      <c r="G23" s="30">
        <f>SUMSQ($E$3:E23)/A23</f>
        <v>17028661.877776198</v>
      </c>
      <c r="H23" s="20">
        <f>SUM($F$3:F23)/A23</f>
        <v>2661.9080952380955</v>
      </c>
      <c r="I23" s="30">
        <f t="shared" ref="I23:I33" si="8">F23/B23*100</f>
        <v>4.6172028226540203</v>
      </c>
      <c r="J23" s="30">
        <f>AVERAGE($I$3:I23)</f>
        <v>6.3015916334175541</v>
      </c>
      <c r="K23" s="30">
        <f>SUM($E$3:E23)/H23</f>
        <v>9.3614539302008062</v>
      </c>
      <c r="W23" s="27"/>
    </row>
    <row r="24" spans="1:23" x14ac:dyDescent="0.3">
      <c r="A24" s="20">
        <v>22</v>
      </c>
      <c r="B24" s="6">
        <v>39445</v>
      </c>
      <c r="C24" s="6">
        <v>43366.15</v>
      </c>
      <c r="D24" s="20"/>
      <c r="E24" s="29">
        <f t="shared" si="6"/>
        <v>3921.1500000000015</v>
      </c>
      <c r="F24" s="20">
        <f t="shared" si="7"/>
        <v>3921.1500000000015</v>
      </c>
      <c r="G24" s="30">
        <f>SUMSQ($E$3:E24)/A24</f>
        <v>16953514.397990916</v>
      </c>
      <c r="H24" s="20">
        <f>SUM($F$3:F24)/A24</f>
        <v>2719.1463636363642</v>
      </c>
      <c r="I24" s="30">
        <f t="shared" si="8"/>
        <v>9.9408036506528124</v>
      </c>
      <c r="J24" s="30">
        <f>AVERAGE($I$3:I24)</f>
        <v>6.4670103614737027</v>
      </c>
      <c r="K24" s="30">
        <f>SUM($E$3:E24)/H24</f>
        <v>10.606446341281574</v>
      </c>
      <c r="W24" s="27"/>
    </row>
    <row r="25" spans="1:23" x14ac:dyDescent="0.3">
      <c r="A25" s="20">
        <v>23</v>
      </c>
      <c r="B25" s="6">
        <v>42188</v>
      </c>
      <c r="C25" s="6">
        <v>46258.3</v>
      </c>
      <c r="D25" s="20"/>
      <c r="E25" s="29">
        <f t="shared" si="6"/>
        <v>4070.3000000000029</v>
      </c>
      <c r="F25" s="20">
        <f t="shared" si="7"/>
        <v>4070.3000000000029</v>
      </c>
      <c r="G25" s="30">
        <f>SUMSQ($E$3:E25)/A25</f>
        <v>16936724.297643486</v>
      </c>
      <c r="H25" s="20">
        <f>SUM($F$3:F25)/A25</f>
        <v>2777.8921739130442</v>
      </c>
      <c r="I25" s="30">
        <f t="shared" si="8"/>
        <v>9.6480041718024161</v>
      </c>
      <c r="J25" s="30">
        <f>AVERAGE($I$3:I25)</f>
        <v>6.6053144401836468</v>
      </c>
      <c r="K25" s="30">
        <f>SUM($E$3:E25)/H25</f>
        <v>11.847392893454407</v>
      </c>
      <c r="W25" s="27"/>
    </row>
    <row r="26" spans="1:23" x14ac:dyDescent="0.3">
      <c r="A26" s="20">
        <v>24</v>
      </c>
      <c r="B26" s="6">
        <v>46635</v>
      </c>
      <c r="C26" s="6">
        <v>45965.41</v>
      </c>
      <c r="D26" s="20"/>
      <c r="E26" s="29">
        <f t="shared" si="6"/>
        <v>-669.58999999999651</v>
      </c>
      <c r="F26" s="20">
        <f t="shared" si="7"/>
        <v>669.58999999999651</v>
      </c>
      <c r="G26" s="30">
        <f>SUMSQ($E$3:E26)/A26</f>
        <v>16249708.733912507</v>
      </c>
      <c r="H26" s="20">
        <f>SUM($F$3:F26)/A26</f>
        <v>2690.0462500000003</v>
      </c>
      <c r="I26" s="30">
        <f t="shared" si="8"/>
        <v>1.4358100139380219</v>
      </c>
      <c r="J26" s="30">
        <f>AVERAGE($I$3:I26)</f>
        <v>6.3899184224234125</v>
      </c>
      <c r="K26" s="30">
        <f>SUM($E$3:E26)/H26</f>
        <v>11.985366422603335</v>
      </c>
      <c r="W26" s="27"/>
    </row>
    <row r="27" spans="1:23" x14ac:dyDescent="0.3">
      <c r="A27" s="20">
        <v>25</v>
      </c>
      <c r="B27" s="6">
        <v>30360</v>
      </c>
      <c r="C27" s="6">
        <v>35124.6</v>
      </c>
      <c r="D27" s="20"/>
      <c r="E27" s="29">
        <f t="shared" si="6"/>
        <v>4764.5999999999985</v>
      </c>
      <c r="F27" s="20">
        <f t="shared" si="7"/>
        <v>4764.5999999999985</v>
      </c>
      <c r="G27" s="30">
        <f>SUMSQ($E$3:E27)/A27</f>
        <v>16507776.910956006</v>
      </c>
      <c r="H27" s="20">
        <f>SUM($F$3:F27)/A27</f>
        <v>2773.0284000000001</v>
      </c>
      <c r="I27" s="30">
        <f t="shared" si="8"/>
        <v>15.693675889328059</v>
      </c>
      <c r="J27" s="30">
        <f>AVERAGE($I$3:I27)</f>
        <v>6.762068721099598</v>
      </c>
      <c r="K27" s="30">
        <f>SUM($E$3:E27)/H27</f>
        <v>13.344901191780082</v>
      </c>
      <c r="W27" s="27"/>
    </row>
    <row r="28" spans="1:23" x14ac:dyDescent="0.3">
      <c r="A28" s="20">
        <v>26</v>
      </c>
      <c r="B28" s="6">
        <v>28473</v>
      </c>
      <c r="C28" s="6">
        <v>29859.22</v>
      </c>
      <c r="D28" s="20"/>
      <c r="E28" s="29">
        <f t="shared" si="6"/>
        <v>1386.2200000000012</v>
      </c>
      <c r="F28" s="20">
        <f t="shared" si="7"/>
        <v>1386.2200000000012</v>
      </c>
      <c r="G28" s="30">
        <f>SUMSQ($E$3:E28)/A28</f>
        <v>15946770.33316539</v>
      </c>
      <c r="H28" s="20">
        <f>SUM($F$3:F28)/A28</f>
        <v>2719.6896153846155</v>
      </c>
      <c r="I28" s="30">
        <f t="shared" si="8"/>
        <v>4.8685421276296879</v>
      </c>
      <c r="J28" s="30">
        <f>AVERAGE($I$3:I28)</f>
        <v>6.6892407751969092</v>
      </c>
      <c r="K28" s="30">
        <f>SUM($E$3:E28)/H28</f>
        <v>14.116320400249299</v>
      </c>
      <c r="W28" s="27"/>
    </row>
    <row r="29" spans="1:23" x14ac:dyDescent="0.3">
      <c r="A29" s="20">
        <v>27</v>
      </c>
      <c r="B29" s="6">
        <v>55551</v>
      </c>
      <c r="C29" s="6">
        <v>55672.72</v>
      </c>
      <c r="D29" s="20"/>
      <c r="E29" s="29">
        <f t="shared" si="6"/>
        <v>121.72000000000116</v>
      </c>
      <c r="F29" s="20">
        <f t="shared" si="7"/>
        <v>121.72000000000116</v>
      </c>
      <c r="G29" s="30">
        <f>SUMSQ($E$3:E29)/A29</f>
        <v>15356697.941507414</v>
      </c>
      <c r="H29" s="20">
        <f>SUM($F$3:F29)/A29</f>
        <v>2623.468518518519</v>
      </c>
      <c r="I29" s="30">
        <f t="shared" si="8"/>
        <v>0.2191139673453244</v>
      </c>
      <c r="J29" s="30">
        <f>AVERAGE($I$3:I29)</f>
        <v>6.4496064489801839</v>
      </c>
      <c r="K29" s="30">
        <f>SUM($E$3:E29)/H29</f>
        <v>14.680462040287354</v>
      </c>
      <c r="W29" s="27"/>
    </row>
    <row r="30" spans="1:23" x14ac:dyDescent="0.3">
      <c r="A30" s="20">
        <v>28</v>
      </c>
      <c r="B30" s="6">
        <v>42230</v>
      </c>
      <c r="C30" s="6">
        <v>47602.38</v>
      </c>
      <c r="D30" s="20"/>
      <c r="E30" s="29">
        <f t="shared" si="6"/>
        <v>5372.3799999999974</v>
      </c>
      <c r="F30" s="20">
        <f t="shared" si="7"/>
        <v>5372.3799999999974</v>
      </c>
      <c r="G30" s="30">
        <f>SUMSQ($E$3:E30)/A30</f>
        <v>15839046.831610721</v>
      </c>
      <c r="H30" s="20">
        <f>SUM($F$3:F30)/A30</f>
        <v>2721.6439285714287</v>
      </c>
      <c r="I30" s="30">
        <f t="shared" si="8"/>
        <v>12.7217144210277</v>
      </c>
      <c r="J30" s="30">
        <f>AVERAGE($I$3:I30)</f>
        <v>6.6736103051247389</v>
      </c>
      <c r="K30" s="30">
        <f>SUM($E$3:E30)/H30</f>
        <v>16.124853636910366</v>
      </c>
      <c r="W30" s="27"/>
    </row>
    <row r="31" spans="1:23" x14ac:dyDescent="0.3">
      <c r="A31" s="20">
        <v>29</v>
      </c>
      <c r="B31" s="6">
        <v>41807</v>
      </c>
      <c r="C31" s="6">
        <v>40081.49</v>
      </c>
      <c r="D31" s="20"/>
      <c r="E31" s="29">
        <f t="shared" si="6"/>
        <v>-1725.510000000002</v>
      </c>
      <c r="F31" s="20">
        <f t="shared" si="7"/>
        <v>1725.510000000002</v>
      </c>
      <c r="G31" s="30">
        <f>SUMSQ($E$3:E31)/A31</f>
        <v>15395541.242937937</v>
      </c>
      <c r="H31" s="20">
        <f>SUM($F$3:F31)/A31</f>
        <v>2687.2944827586211</v>
      </c>
      <c r="I31" s="30">
        <f t="shared" si="8"/>
        <v>4.1273231755447695</v>
      </c>
      <c r="J31" s="30">
        <f>AVERAGE($I$3:I31)</f>
        <v>6.5858073006564641</v>
      </c>
      <c r="K31" s="30">
        <f>SUM($E$3:E31)/H31</f>
        <v>15.688864867805771</v>
      </c>
      <c r="W31" s="27"/>
    </row>
    <row r="32" spans="1:23" x14ac:dyDescent="0.3">
      <c r="A32" s="20">
        <v>30</v>
      </c>
      <c r="B32" s="6">
        <v>39840</v>
      </c>
      <c r="C32" s="6">
        <v>43795.27</v>
      </c>
      <c r="D32" s="20"/>
      <c r="E32" s="29">
        <f t="shared" si="6"/>
        <v>3955.2699999999968</v>
      </c>
      <c r="F32" s="20">
        <f t="shared" si="7"/>
        <v>3955.2699999999968</v>
      </c>
      <c r="G32" s="30">
        <f>SUMSQ($E$3:E32)/A32</f>
        <v>15403828.560603339</v>
      </c>
      <c r="H32" s="20">
        <f>SUM($F$3:F32)/A32</f>
        <v>2729.5603333333333</v>
      </c>
      <c r="I32" s="30">
        <f t="shared" si="8"/>
        <v>9.9278865461847303</v>
      </c>
      <c r="J32" s="30">
        <f>AVERAGE($I$3:I32)</f>
        <v>6.6972099421740729</v>
      </c>
      <c r="K32" s="30">
        <f>SUM($E$3:E32)/H32</f>
        <v>16.894981010983336</v>
      </c>
      <c r="W32" s="27"/>
    </row>
    <row r="33" spans="1:23" x14ac:dyDescent="0.3">
      <c r="A33" s="20">
        <v>31</v>
      </c>
      <c r="B33" s="6">
        <v>48190</v>
      </c>
      <c r="C33" s="6">
        <v>45036.1</v>
      </c>
      <c r="D33" s="20"/>
      <c r="E33" s="29">
        <f t="shared" si="6"/>
        <v>-3153.9000000000015</v>
      </c>
      <c r="F33" s="20">
        <f t="shared" si="7"/>
        <v>3153.9000000000015</v>
      </c>
      <c r="G33" s="30">
        <f>SUMSQ($E$3:E33)/A33</f>
        <v>15227804.581551617</v>
      </c>
      <c r="H33" s="20">
        <f>SUM($F$3:F33)/A33</f>
        <v>2743.2487096774189</v>
      </c>
      <c r="I33" s="30">
        <f t="shared" si="8"/>
        <v>6.5447188213322294</v>
      </c>
      <c r="J33" s="30">
        <f>AVERAGE($I$3:I33)</f>
        <v>6.6922908737598199</v>
      </c>
      <c r="K33" s="30">
        <f>SUM($E$3:E33)/H33</f>
        <v>15.660982487093539</v>
      </c>
      <c r="W33" s="27"/>
    </row>
    <row r="34" spans="1:23" x14ac:dyDescent="0.3">
      <c r="A34" s="42"/>
      <c r="D34" s="42"/>
      <c r="E34" s="43"/>
      <c r="F34" s="42"/>
      <c r="G34" s="44"/>
      <c r="H34" s="42"/>
      <c r="I34" s="44"/>
      <c r="J34" s="44"/>
      <c r="K34" s="44"/>
      <c r="W34" s="27"/>
    </row>
    <row r="35" spans="1:23" x14ac:dyDescent="0.3">
      <c r="A35" s="42"/>
      <c r="D35" s="42"/>
      <c r="E35" s="43"/>
      <c r="F35" s="42"/>
      <c r="G35" s="44"/>
      <c r="H35" s="42"/>
      <c r="I35" s="44"/>
      <c r="J35" s="44"/>
      <c r="K35" s="44"/>
      <c r="W35" s="27"/>
    </row>
    <row r="37" spans="1:23" x14ac:dyDescent="0.3">
      <c r="A37" s="10" t="s">
        <v>27</v>
      </c>
      <c r="B37" s="11" t="s">
        <v>21</v>
      </c>
      <c r="C37" s="11" t="s">
        <v>22</v>
      </c>
      <c r="D37" s="11" t="s">
        <v>28</v>
      </c>
      <c r="E37" s="11" t="s">
        <v>29</v>
      </c>
      <c r="F37" s="11" t="s">
        <v>30</v>
      </c>
    </row>
    <row r="38" spans="1:23" x14ac:dyDescent="0.3">
      <c r="A38" s="10" t="s">
        <v>54</v>
      </c>
      <c r="B38" s="13">
        <f>H33</f>
        <v>2743.2487096774189</v>
      </c>
      <c r="C38" s="14">
        <f>J33</f>
        <v>6.6922908737598199</v>
      </c>
      <c r="D38" s="15">
        <f>MIN(K3:K33)</f>
        <v>-4.4467881112175656</v>
      </c>
      <c r="E38" s="15">
        <f>MAX(K3:K33)</f>
        <v>16.894981010983336</v>
      </c>
      <c r="F38" s="16">
        <f>1.25*B38</f>
        <v>3429.0608870967735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9484-3E0A-4945-823C-EB95C5ACBB26}">
  <sheetPr codeName="Sheet7"/>
  <dimension ref="A1:F8"/>
  <sheetViews>
    <sheetView workbookViewId="0">
      <selection activeCell="F1" sqref="F1"/>
    </sheetView>
  </sheetViews>
  <sheetFormatPr defaultRowHeight="14.4" x14ac:dyDescent="0.3"/>
  <cols>
    <col min="1" max="1" width="10.44140625" bestFit="1" customWidth="1"/>
    <col min="2" max="2" width="12.44140625" bestFit="1" customWidth="1"/>
    <col min="3" max="3" width="12" bestFit="1" customWidth="1"/>
    <col min="4" max="4" width="14.33203125" bestFit="1" customWidth="1"/>
    <col min="5" max="5" width="13.6640625" bestFit="1" customWidth="1"/>
    <col min="6" max="6" width="12" bestFit="1" customWidth="1"/>
  </cols>
  <sheetData>
    <row r="1" spans="1:6" ht="18" x14ac:dyDescent="0.35">
      <c r="A1" s="62" t="s">
        <v>113</v>
      </c>
      <c r="F1" t="s">
        <v>114</v>
      </c>
    </row>
    <row r="2" spans="1:6" x14ac:dyDescent="0.3">
      <c r="A2" s="66" t="s">
        <v>27</v>
      </c>
      <c r="B2" s="66" t="s">
        <v>21</v>
      </c>
      <c r="C2" s="66" t="s">
        <v>61</v>
      </c>
      <c r="D2" s="66" t="s">
        <v>28</v>
      </c>
      <c r="E2" s="66" t="s">
        <v>29</v>
      </c>
      <c r="F2" s="66" t="s">
        <v>30</v>
      </c>
    </row>
    <row r="3" spans="1:6" x14ac:dyDescent="0.3">
      <c r="A3" s="31" t="s">
        <v>31</v>
      </c>
      <c r="B3" s="28">
        <f>'Holt Anuncios'!C45</f>
        <v>6757.2429760665918</v>
      </c>
      <c r="C3" s="33">
        <f>'Holt Anuncios'!D45</f>
        <v>18.178587682623828</v>
      </c>
      <c r="D3" s="33">
        <f>'Holt Anuncios'!E45</f>
        <v>-2.3016766356870337</v>
      </c>
      <c r="E3" s="33">
        <f>'Holt Anuncios'!F45</f>
        <v>2.9524366255355297</v>
      </c>
      <c r="F3" s="32">
        <f>1.25*B3</f>
        <v>8446.5537200832405</v>
      </c>
    </row>
    <row r="4" spans="1:6" x14ac:dyDescent="0.3">
      <c r="A4" s="67" t="s">
        <v>53</v>
      </c>
      <c r="B4" s="68">
        <f>'Winter Anuncios'!B113</f>
        <v>3851.8824521100878</v>
      </c>
      <c r="C4" s="69">
        <f>'Winter Anuncios'!C113</f>
        <v>9.7761486839641751</v>
      </c>
      <c r="D4" s="69">
        <f>'Winter Anuncios'!D113</f>
        <v>-2.6138741654350208</v>
      </c>
      <c r="E4" s="69">
        <f>'Winter Anuncios'!E113</f>
        <v>3.7597106929993198</v>
      </c>
      <c r="F4" s="70">
        <f t="shared" ref="F4:F6" si="0">1.25*B4</f>
        <v>4814.8530651376095</v>
      </c>
    </row>
    <row r="5" spans="1:6" x14ac:dyDescent="0.3">
      <c r="A5" s="31" t="s">
        <v>54</v>
      </c>
      <c r="B5" s="28">
        <f>Polinomial!B39</f>
        <v>6462.3623225806459</v>
      </c>
      <c r="C5" s="33">
        <f>Polinomial!D39</f>
        <v>17.332438375500505</v>
      </c>
      <c r="D5" s="33">
        <f>Polinomial!E39</f>
        <v>-1.8294507950103578</v>
      </c>
      <c r="E5" s="33">
        <f>Polinomial!F39</f>
        <v>2.9039614274867391</v>
      </c>
      <c r="F5" s="32">
        <f t="shared" si="0"/>
        <v>8077.9529032258069</v>
      </c>
    </row>
    <row r="6" spans="1:6" x14ac:dyDescent="0.3">
      <c r="A6" s="35" t="s">
        <v>60</v>
      </c>
      <c r="B6" s="28">
        <f>ARIMA!B38</f>
        <v>2743.2487096774189</v>
      </c>
      <c r="C6" s="33">
        <f>ARIMA!C38</f>
        <v>6.6922908737598199</v>
      </c>
      <c r="D6" s="33">
        <f>ARIMA!D38</f>
        <v>-4.4467881112175656</v>
      </c>
      <c r="E6" s="33">
        <f>ARIMA!E38</f>
        <v>16.894981010983336</v>
      </c>
      <c r="F6" s="32">
        <f t="shared" si="0"/>
        <v>3429.0608870967735</v>
      </c>
    </row>
    <row r="8" spans="1:6" x14ac:dyDescent="0.3">
      <c r="A8" s="60"/>
      <c r="B8" s="60"/>
      <c r="C8" s="60"/>
    </row>
  </sheetData>
  <mergeCells count="1">
    <mergeCell ref="A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CCFB-0817-4DCE-9BE7-09D16ADB4C7C}">
  <sheetPr codeName="Sheet8"/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 Anuncions</vt:lpstr>
      <vt:lpstr>Solicitudes de Anuncios</vt:lpstr>
      <vt:lpstr>Autocorrelación </vt:lpstr>
      <vt:lpstr>Holt Anuncios</vt:lpstr>
      <vt:lpstr>Winter Anuncios</vt:lpstr>
      <vt:lpstr>Polinomial</vt:lpstr>
      <vt:lpstr>ARIMA</vt:lpstr>
      <vt:lpstr>Resumen</vt:lpstr>
      <vt:lpstr>Info Modelos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Valeria Chan</cp:lastModifiedBy>
  <dcterms:created xsi:type="dcterms:W3CDTF">2024-06-11T02:22:00Z</dcterms:created>
  <dcterms:modified xsi:type="dcterms:W3CDTF">2024-06-18T02:41:07Z</dcterms:modified>
</cp:coreProperties>
</file>