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cer\Desktop\Júlia\I\Certificados\Excel - Santander\"/>
    </mc:Choice>
  </mc:AlternateContent>
  <xr:revisionPtr revIDLastSave="0" documentId="13_ncr:1_{B79BAB16-D5DD-489B-9D54-BC2E34D54A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1" sheetId="2" r:id="rId1"/>
    <sheet name="Planilha2" sheetId="3" r:id="rId2"/>
  </sheets>
  <definedNames>
    <definedName name="Aporte">Planilha1!$C$21</definedName>
    <definedName name="Patrimonio">Planilha1!$C$24</definedName>
    <definedName name="Perfil_investidor">Planilha1!$C$34</definedName>
    <definedName name="Qntd_anos">Planilha1!$C$22</definedName>
    <definedName name="Rendimento_carteira">Planilha1!$C$17</definedName>
    <definedName name="Salario">Planilha1!$C$16</definedName>
    <definedName name="Taxa_mensal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C40" i="2"/>
  <c r="C41" i="2"/>
  <c r="C42" i="2"/>
  <c r="C43" i="2"/>
  <c r="C38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3" i="3"/>
  <c r="C35" i="2"/>
  <c r="C32" i="2"/>
  <c r="D32" i="2" s="1"/>
  <c r="C31" i="2"/>
  <c r="D31" i="2" s="1"/>
  <c r="C30" i="2"/>
  <c r="D30" i="2" s="1"/>
  <c r="C29" i="2"/>
  <c r="D29" i="2" s="1"/>
  <c r="C28" i="2"/>
  <c r="D28" i="2" s="1"/>
  <c r="C18" i="2"/>
  <c r="C24" i="2"/>
  <c r="C25" i="2" s="1"/>
  <c r="D38" i="2" l="1"/>
  <c r="D40" i="2"/>
  <c r="D39" i="2"/>
  <c r="D43" i="2"/>
  <c r="D42" i="2"/>
  <c r="D41" i="2"/>
  <c r="D44" i="2" l="1"/>
</calcChain>
</file>

<file path=xl/sharedStrings.xml><?xml version="1.0" encoding="utf-8"?>
<sst xmlns="http://schemas.openxmlformats.org/spreadsheetml/2006/main" count="69" uniqueCount="35">
  <si>
    <t>INVESTIMENTO MENSAL</t>
  </si>
  <si>
    <t>Patrimônio acumulado:</t>
  </si>
  <si>
    <t>Dividendos mensais:</t>
  </si>
  <si>
    <t>Quanto investir por mês:</t>
  </si>
  <si>
    <t>Por quantos anos investir:</t>
  </si>
  <si>
    <t>Taxa de rendimento mensal: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</si>
  <si>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</si>
  <si>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</si>
  <si>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</si>
  <si>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</si>
  <si>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</si>
  <si>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</si>
  <si>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</si>
  <si>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CONFIGURAÇÕES</t>
  </si>
  <si>
    <t>Rendimento Carteira</t>
  </si>
  <si>
    <t>Salário</t>
  </si>
  <si>
    <t>Sugestão de Investimento</t>
  </si>
  <si>
    <t>Perfil</t>
  </si>
  <si>
    <t>CONSERVADOR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</si>
  <si>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</si>
  <si>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</si>
  <si>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</si>
  <si>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</si>
  <si>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</si>
  <si>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</si>
  <si>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</si>
  <si>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</si>
  <si>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</si>
  <si>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</si>
  <si>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</si>
  <si>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</si>
  <si>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Chave</t>
  </si>
  <si>
    <t>Moderado</t>
  </si>
  <si>
    <t>Agressivo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</si>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</sst>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Segoe UI Semilight"/>
      <family val="2"/>
    </font>
    <font>
      <b/>
      <sz val="12"/>
      <color theme="1"/>
      <name val="Segoe UI Semilight"/>
      <family val="2"/>
    </font>
    <font>
      <sz val="18"/>
      <color theme="1"/>
      <name val="Segoe UI Semibold"/>
      <family val="2"/>
    </font>
    <font>
      <sz val="12"/>
      <color theme="1"/>
      <name val="Segoe UI Semibold"/>
      <family val="2"/>
    </font>
    <font>
      <sz val="11"/>
      <color theme="1"/>
      <name val="Segoe UI Semibold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Segoe UI Light"/>
      <family val="2"/>
    </font>
    <font>
      <sz val="12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 style="medium">
        <color indexed="64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 style="thin">
        <color indexed="64"/>
      </top>
      <bottom/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indexed="64"/>
      </right>
      <top style="thin">
        <color indexed="64"/>
      </top>
      <bottom style="thin">
        <color theme="2" tint="-9.9978637043366805E-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2" tint="-9.9978637043366805E-2"/>
      </right>
      <top/>
      <bottom/>
      <diagonal/>
    </border>
    <border>
      <left style="medium">
        <color indexed="64"/>
      </left>
      <right style="thin">
        <color theme="2" tint="-9.9978637043366805E-2"/>
      </right>
      <top/>
      <bottom style="medium">
        <color indexed="64"/>
      </bottom>
      <diagonal/>
    </border>
    <border>
      <left style="medium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 style="medium">
        <color indexed="64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medium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medium">
        <color indexed="64"/>
      </bottom>
      <diagonal/>
    </border>
    <border>
      <left style="thin">
        <color theme="2" tint="-9.9978637043366805E-2"/>
      </left>
      <right/>
      <top style="thin">
        <color indexed="64"/>
      </top>
      <bottom style="thin">
        <color theme="2" tint="-9.9978637043366805E-2"/>
      </bottom>
      <diagonal/>
    </border>
    <border>
      <left/>
      <right style="medium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/>
      <right style="medium">
        <color indexed="64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medium">
        <color indexed="64"/>
      </right>
      <top/>
      <bottom/>
      <diagonal/>
    </border>
    <border>
      <left style="thin">
        <color theme="2" tint="-9.9978637043366805E-2"/>
      </left>
      <right style="medium">
        <color indexed="64"/>
      </right>
      <top/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2" tint="-9.9978637043366805E-2"/>
      </bottom>
      <diagonal/>
    </border>
    <border>
      <left/>
      <right/>
      <top style="medium">
        <color indexed="64"/>
      </top>
      <bottom style="thin">
        <color theme="2" tint="-9.9978637043366805E-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 vertical="center"/>
    </xf>
    <xf numFmtId="9" fontId="0" fillId="0" borderId="0" xfId="2" applyFont="1"/>
    <xf numFmtId="0" fontId="0" fillId="0" borderId="0" xfId="0" applyFill="1"/>
    <xf numFmtId="0" fontId="2" fillId="3" borderId="18" xfId="0" applyFont="1" applyFill="1" applyBorder="1" applyAlignment="1">
      <alignment horizontal="left" indent="3"/>
    </xf>
    <xf numFmtId="0" fontId="2" fillId="3" borderId="7" xfId="0" applyFont="1" applyFill="1" applyBorder="1" applyAlignment="1">
      <alignment horizontal="left" indent="3"/>
    </xf>
    <xf numFmtId="0" fontId="2" fillId="3" borderId="17" xfId="0" applyFont="1" applyFill="1" applyBorder="1" applyAlignment="1">
      <alignment horizontal="left" indent="3"/>
    </xf>
    <xf numFmtId="0" fontId="2" fillId="0" borderId="2" xfId="0" applyFont="1" applyBorder="1" applyAlignment="1">
      <alignment horizontal="left" indent="3"/>
    </xf>
    <xf numFmtId="0" fontId="2" fillId="0" borderId="7" xfId="0" applyFont="1" applyBorder="1" applyAlignment="1">
      <alignment horizontal="left" indent="3"/>
    </xf>
    <xf numFmtId="0" fontId="3" fillId="3" borderId="7" xfId="0" applyFont="1" applyFill="1" applyBorder="1" applyAlignment="1">
      <alignment horizontal="left" indent="3"/>
    </xf>
    <xf numFmtId="0" fontId="3" fillId="3" borderId="6" xfId="0" applyFont="1" applyFill="1" applyBorder="1" applyAlignment="1">
      <alignment horizontal="left" indent="3"/>
    </xf>
    <xf numFmtId="0" fontId="2" fillId="3" borderId="21" xfId="0" applyFont="1" applyFill="1" applyBorder="1" applyAlignment="1">
      <alignment horizontal="left" indent="3"/>
    </xf>
    <xf numFmtId="0" fontId="2" fillId="3" borderId="16" xfId="0" applyFont="1" applyFill="1" applyBorder="1" applyAlignment="1">
      <alignment horizontal="left" indent="3"/>
    </xf>
    <xf numFmtId="0" fontId="5" fillId="2" borderId="1" xfId="0" applyFont="1" applyFill="1" applyBorder="1" applyAlignment="1">
      <alignment horizontal="left" indent="3"/>
    </xf>
    <xf numFmtId="0" fontId="2" fillId="0" borderId="18" xfId="0" applyFont="1" applyBorder="1" applyAlignment="1">
      <alignment horizontal="left" indent="3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/>
    </xf>
    <xf numFmtId="0" fontId="7" fillId="2" borderId="36" xfId="0" applyFont="1" applyFill="1" applyBorder="1" applyAlignment="1">
      <alignment horizontal="center"/>
    </xf>
    <xf numFmtId="165" fontId="8" fillId="3" borderId="0" xfId="1" applyNumberFormat="1" applyFont="1" applyFill="1" applyBorder="1" applyAlignment="1">
      <alignment horizontal="center"/>
    </xf>
    <xf numFmtId="165" fontId="8" fillId="3" borderId="11" xfId="0" applyNumberFormat="1" applyFont="1" applyFill="1" applyBorder="1" applyAlignment="1">
      <alignment horizontal="center"/>
    </xf>
    <xf numFmtId="165" fontId="8" fillId="3" borderId="24" xfId="0" applyNumberFormat="1" applyFont="1" applyFill="1" applyBorder="1" applyAlignment="1">
      <alignment horizontal="center"/>
    </xf>
    <xf numFmtId="165" fontId="8" fillId="3" borderId="8" xfId="0" applyNumberFormat="1" applyFont="1" applyFill="1" applyBorder="1" applyAlignment="1">
      <alignment horizontal="center"/>
    </xf>
    <xf numFmtId="165" fontId="8" fillId="3" borderId="0" xfId="0" applyNumberFormat="1" applyFont="1" applyFill="1" applyBorder="1" applyAlignment="1">
      <alignment horizontal="center"/>
    </xf>
    <xf numFmtId="165" fontId="8" fillId="3" borderId="12" xfId="0" applyNumberFormat="1" applyFont="1" applyFill="1" applyBorder="1" applyAlignment="1">
      <alignment horizontal="center"/>
    </xf>
    <xf numFmtId="165" fontId="8" fillId="3" borderId="5" xfId="0" applyNumberFormat="1" applyFont="1" applyFill="1" applyBorder="1" applyAlignment="1">
      <alignment horizontal="center"/>
    </xf>
    <xf numFmtId="165" fontId="8" fillId="0" borderId="28" xfId="0" applyNumberFormat="1" applyFont="1" applyBorder="1" applyAlignment="1">
      <alignment horizontal="center"/>
    </xf>
    <xf numFmtId="165" fontId="8" fillId="0" borderId="29" xfId="0" applyNumberFormat="1" applyFont="1" applyBorder="1" applyAlignment="1">
      <alignment horizontal="center"/>
    </xf>
    <xf numFmtId="10" fontId="8" fillId="0" borderId="24" xfId="2" applyNumberFormat="1" applyFont="1" applyBorder="1" applyAlignment="1">
      <alignment horizontal="center"/>
    </xf>
    <xf numFmtId="10" fontId="8" fillId="0" borderId="25" xfId="2" applyNumberFormat="1" applyFont="1" applyBorder="1" applyAlignment="1">
      <alignment horizontal="center"/>
    </xf>
    <xf numFmtId="165" fontId="8" fillId="0" borderId="27" xfId="0" applyNumberFormat="1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165" fontId="8" fillId="0" borderId="26" xfId="1" applyNumberFormat="1" applyFont="1" applyBorder="1" applyAlignment="1">
      <alignment horizontal="center"/>
    </xf>
    <xf numFmtId="165" fontId="8" fillId="0" borderId="3" xfId="1" applyNumberFormat="1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0" fontId="8" fillId="0" borderId="26" xfId="2" applyNumberFormat="1" applyFont="1" applyBorder="1" applyAlignment="1">
      <alignment horizontal="center"/>
    </xf>
    <xf numFmtId="10" fontId="8" fillId="0" borderId="3" xfId="2" applyNumberFormat="1" applyFont="1" applyBorder="1" applyAlignment="1">
      <alignment horizontal="center"/>
    </xf>
    <xf numFmtId="8" fontId="8" fillId="3" borderId="22" xfId="0" applyNumberFormat="1" applyFont="1" applyFill="1" applyBorder="1" applyAlignment="1">
      <alignment horizontal="center"/>
    </xf>
    <xf numFmtId="8" fontId="8" fillId="3" borderId="23" xfId="0" applyNumberFormat="1" applyFont="1" applyFill="1" applyBorder="1" applyAlignment="1">
      <alignment horizontal="center"/>
    </xf>
    <xf numFmtId="8" fontId="8" fillId="3" borderId="30" xfId="0" applyNumberFormat="1" applyFont="1" applyFill="1" applyBorder="1" applyAlignment="1">
      <alignment horizontal="center"/>
    </xf>
    <xf numFmtId="8" fontId="8" fillId="3" borderId="31" xfId="0" applyNumberFormat="1" applyFont="1" applyFill="1" applyBorder="1" applyAlignment="1">
      <alignment horizontal="center"/>
    </xf>
    <xf numFmtId="165" fontId="8" fillId="3" borderId="30" xfId="0" applyNumberFormat="1" applyFont="1" applyFill="1" applyBorder="1" applyAlignment="1">
      <alignment horizontal="center"/>
    </xf>
    <xf numFmtId="165" fontId="8" fillId="3" borderId="31" xfId="0" applyNumberFormat="1" applyFont="1" applyFill="1" applyBorder="1" applyAlignment="1">
      <alignment horizontal="center"/>
    </xf>
    <xf numFmtId="10" fontId="9" fillId="0" borderId="0" xfId="2" applyNumberFormat="1" applyFont="1" applyBorder="1" applyAlignment="1">
      <alignment horizontal="center"/>
    </xf>
    <xf numFmtId="165" fontId="8" fillId="3" borderId="9" xfId="0" applyNumberFormat="1" applyFont="1" applyFill="1" applyBorder="1" applyAlignment="1">
      <alignment horizontal="center"/>
    </xf>
    <xf numFmtId="10" fontId="9" fillId="0" borderId="22" xfId="2" applyNumberFormat="1" applyFont="1" applyBorder="1" applyAlignment="1">
      <alignment horizontal="center"/>
    </xf>
    <xf numFmtId="165" fontId="8" fillId="3" borderId="32" xfId="0" applyNumberFormat="1" applyFont="1" applyFill="1" applyBorder="1" applyAlignment="1">
      <alignment horizontal="center"/>
    </xf>
    <xf numFmtId="10" fontId="9" fillId="0" borderId="19" xfId="2" applyNumberFormat="1" applyFont="1" applyBorder="1" applyAlignment="1">
      <alignment horizontal="center"/>
    </xf>
    <xf numFmtId="165" fontId="8" fillId="3" borderId="10" xfId="0" applyNumberFormat="1" applyFont="1" applyFill="1" applyBorder="1" applyAlignment="1">
      <alignment horizontal="center"/>
    </xf>
    <xf numFmtId="10" fontId="9" fillId="0" borderId="24" xfId="2" applyNumberFormat="1" applyFont="1" applyBorder="1" applyAlignment="1">
      <alignment horizontal="center"/>
    </xf>
    <xf numFmtId="10" fontId="9" fillId="0" borderId="20" xfId="2" applyNumberFormat="1" applyFont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165" fontId="8" fillId="2" borderId="33" xfId="0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3"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AED399"/>
      <color rgb="FFD3F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Planilha1!$C$37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Planilha1!$B$38:$B$43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Planilha1!$C$38:$C$43</c:f>
              <c:numCache>
                <c:formatCode>0.00%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7-4D06-A12F-773BC7229FE1}"/>
            </c:ext>
          </c:extLst>
        </c:ser>
        <c:ser>
          <c:idx val="1"/>
          <c:order val="1"/>
          <c:tx>
            <c:strRef>
              <c:f>Planilha1!$D$37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Planilha1!$B$38:$B$43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Planilha1!$D$38:$D$43</c:f>
              <c:numCache>
                <c:formatCode>"R$"\ #,##0.00</c:formatCode>
                <c:ptCount val="6"/>
                <c:pt idx="0">
                  <c:v>180</c:v>
                </c:pt>
                <c:pt idx="1">
                  <c:v>300</c:v>
                </c:pt>
                <c:pt idx="2">
                  <c:v>60</c:v>
                </c:pt>
                <c:pt idx="3">
                  <c:v>60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7-4D06-A12F-773BC7229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8612303290414878E-2"/>
          <c:y val="0.2442395920022192"/>
          <c:w val="0.13854242332324526"/>
          <c:h val="0.49957243615616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3181</xdr:colOff>
      <xdr:row>0</xdr:row>
      <xdr:rowOff>137160</xdr:rowOff>
    </xdr:from>
    <xdr:to>
      <xdr:col>4</xdr:col>
      <xdr:colOff>11172</xdr:colOff>
      <xdr:row>13</xdr:row>
      <xdr:rowOff>45720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49D982-FEF3-5282-8FA6-D50DD4A20A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749" b="11000"/>
        <a:stretch/>
      </xdr:blipFill>
      <xdr:spPr>
        <a:xfrm>
          <a:off x="285121" y="137160"/>
          <a:ext cx="8877671" cy="2286000"/>
        </a:xfrm>
        <a:prstGeom prst="rect">
          <a:avLst/>
        </a:prstGeom>
      </xdr:spPr>
    </xdr:pic>
    <xdr:clientData/>
  </xdr:twoCellAnchor>
  <xdr:twoCellAnchor>
    <xdr:from>
      <xdr:col>0</xdr:col>
      <xdr:colOff>274320</xdr:colOff>
      <xdr:row>45</xdr:row>
      <xdr:rowOff>7620</xdr:rowOff>
    </xdr:from>
    <xdr:to>
      <xdr:col>4</xdr:col>
      <xdr:colOff>0</xdr:colOff>
      <xdr:row>60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504831-7285-B9B0-7BEB-62A85C67D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47B7-EFB7-4C01-9EF5-D6C66709F9DB}">
  <dimension ref="B1:F75"/>
  <sheetViews>
    <sheetView showGridLines="0" tabSelected="1" topLeftCell="A33" zoomScale="90" zoomScaleNormal="90" workbookViewId="0">
      <selection activeCell="E36" sqref="E36"/>
    </sheetView>
  </sheetViews>
  <sheetFormatPr defaultColWidth="0" defaultRowHeight="14.4" x14ac:dyDescent="0.3"/>
  <cols>
    <col min="1" max="1" width="4.109375" customWidth="1"/>
    <col min="2" max="2" width="60.6640625" customWidth="1"/>
    <col min="3" max="3" width="51.6640625" customWidth="1"/>
    <col min="4" max="4" width="17" customWidth="1"/>
    <col min="5" max="5" width="4.77734375" customWidth="1"/>
    <col min="7" max="16384" width="8.88671875" hidden="1"/>
  </cols>
  <sheetData>
    <row r="1" spans="2:4" s="7" customFormat="1" x14ac:dyDescent="0.3"/>
    <row r="2" spans="2:4" s="7" customFormat="1" x14ac:dyDescent="0.3"/>
    <row r="3" spans="2:4" s="7" customFormat="1" x14ac:dyDescent="0.3"/>
    <row r="4" spans="2:4" s="7" customFormat="1" x14ac:dyDescent="0.3"/>
    <row r="5" spans="2:4" s="7" customFormat="1" x14ac:dyDescent="0.3"/>
    <row r="6" spans="2:4" s="7" customFormat="1" x14ac:dyDescent="0.3"/>
    <row r="7" spans="2:4" s="7" customFormat="1" x14ac:dyDescent="0.3"/>
    <row r="8" spans="2:4" s="7" customFormat="1" x14ac:dyDescent="0.3"/>
    <row r="9" spans="2:4" s="7" customFormat="1" x14ac:dyDescent="0.3"/>
    <row r="10" spans="2:4" s="7" customFormat="1" x14ac:dyDescent="0.3"/>
    <row r="11" spans="2:4" s="7" customFormat="1" x14ac:dyDescent="0.3"/>
    <row r="12" spans="2:4" s="7" customFormat="1" x14ac:dyDescent="0.3"/>
    <row r="13" spans="2:4" s="7" customFormat="1" x14ac:dyDescent="0.3"/>
    <row r="14" spans="2:4" s="7" customFormat="1" ht="15" thickBot="1" x14ac:dyDescent="0.35"/>
    <row r="15" spans="2:4" s="7" customFormat="1" ht="27" x14ac:dyDescent="0.6">
      <c r="B15" s="2" t="s">
        <v>13</v>
      </c>
      <c r="C15" s="3"/>
      <c r="D15" s="4"/>
    </row>
    <row r="16" spans="2:4" s="7" customFormat="1" ht="19.2" x14ac:dyDescent="0.45">
      <c r="B16" s="8" t="s">
        <v>15</v>
      </c>
      <c r="C16" s="32">
        <v>2000</v>
      </c>
      <c r="D16" s="33"/>
    </row>
    <row r="17" spans="2:4" s="7" customFormat="1" ht="19.2" x14ac:dyDescent="0.45">
      <c r="B17" s="9" t="s">
        <v>14</v>
      </c>
      <c r="C17" s="34">
        <v>6.0000000000000001E-3</v>
      </c>
      <c r="D17" s="35"/>
    </row>
    <row r="18" spans="2:4" s="7" customFormat="1" ht="19.8" thickBot="1" x14ac:dyDescent="0.5">
      <c r="B18" s="10" t="s">
        <v>16</v>
      </c>
      <c r="C18" s="36">
        <f>Salario*30%</f>
        <v>600</v>
      </c>
      <c r="D18" s="37"/>
    </row>
    <row r="19" spans="2:4" ht="15" thickBot="1" x14ac:dyDescent="0.35"/>
    <row r="20" spans="2:4" ht="27" x14ac:dyDescent="0.6">
      <c r="B20" s="2" t="s">
        <v>0</v>
      </c>
      <c r="C20" s="3"/>
      <c r="D20" s="4"/>
    </row>
    <row r="21" spans="2:4" ht="19.2" x14ac:dyDescent="0.45">
      <c r="B21" s="11" t="s">
        <v>3</v>
      </c>
      <c r="C21" s="38">
        <v>600</v>
      </c>
      <c r="D21" s="39"/>
    </row>
    <row r="22" spans="2:4" ht="19.2" x14ac:dyDescent="0.45">
      <c r="B22" s="12" t="s">
        <v>4</v>
      </c>
      <c r="C22" s="40">
        <v>5</v>
      </c>
      <c r="D22" s="41"/>
    </row>
    <row r="23" spans="2:4" ht="19.2" x14ac:dyDescent="0.45">
      <c r="B23" s="12" t="s">
        <v>5</v>
      </c>
      <c r="C23" s="42">
        <v>1.0789999999999999E-2</v>
      </c>
      <c r="D23" s="43"/>
    </row>
    <row r="24" spans="2:4" ht="19.2" x14ac:dyDescent="0.45">
      <c r="B24" s="13" t="s">
        <v>1</v>
      </c>
      <c r="C24" s="44">
        <f>FV(Taxa_mensal,(Qntd_anos*12),-Aporte)</f>
        <v>50266.148399092584</v>
      </c>
      <c r="D24" s="45"/>
    </row>
    <row r="25" spans="2:4" ht="19.8" thickBot="1" x14ac:dyDescent="0.5">
      <c r="B25" s="14" t="s">
        <v>2</v>
      </c>
      <c r="C25" s="46">
        <f>Patrimonio*Rendimento_carteira</f>
        <v>301.59689039455549</v>
      </c>
      <c r="D25" s="47"/>
    </row>
    <row r="26" spans="2:4" ht="15" thickBot="1" x14ac:dyDescent="0.35"/>
    <row r="27" spans="2:4" ht="27" x14ac:dyDescent="0.6">
      <c r="B27" s="2" t="s">
        <v>6</v>
      </c>
      <c r="C27" s="3"/>
      <c r="D27" s="5" t="s">
        <v>12</v>
      </c>
    </row>
    <row r="28" spans="2:4" ht="19.2" x14ac:dyDescent="0.45">
      <c r="B28" s="15" t="s">
        <v>7</v>
      </c>
      <c r="C28" s="25">
        <f>FV(Taxa_mensal,(2*12),-Aporte)</f>
        <v>16336.57637858713</v>
      </c>
      <c r="D28" s="26">
        <f>C28*Rendimento_carteira</f>
        <v>98.01945827152278</v>
      </c>
    </row>
    <row r="29" spans="2:4" ht="19.2" x14ac:dyDescent="0.45">
      <c r="B29" s="9" t="s">
        <v>8</v>
      </c>
      <c r="C29" s="27">
        <f>FV(Taxa_mensal,(5*12),-Aporte)</f>
        <v>50266.148399092584</v>
      </c>
      <c r="D29" s="28">
        <f>C29*Rendimento_carteira</f>
        <v>301.59689039455549</v>
      </c>
    </row>
    <row r="30" spans="2:4" ht="19.2" x14ac:dyDescent="0.45">
      <c r="B30" s="16" t="s">
        <v>9</v>
      </c>
      <c r="C30" s="29">
        <f>FV(Taxa_mensal,(10*12),-Aporte)</f>
        <v>145970.52751810331</v>
      </c>
      <c r="D30" s="28">
        <f>C30*Rendimento_carteira</f>
        <v>875.82316510861983</v>
      </c>
    </row>
    <row r="31" spans="2:4" ht="19.2" x14ac:dyDescent="0.45">
      <c r="B31" s="9" t="s">
        <v>10</v>
      </c>
      <c r="C31" s="27">
        <f>FV(Taxa_mensal,(20*12),-Aporte)</f>
        <v>675119.04005824833</v>
      </c>
      <c r="D31" s="28">
        <f>C31*Rendimento_carteira</f>
        <v>4050.71424034949</v>
      </c>
    </row>
    <row r="32" spans="2:4" ht="19.8" thickBot="1" x14ac:dyDescent="0.5">
      <c r="B32" s="10" t="s">
        <v>11</v>
      </c>
      <c r="C32" s="30">
        <f>FV(Taxa_mensal,(30*12),-Aporte)</f>
        <v>2593301.7930028285</v>
      </c>
      <c r="D32" s="31">
        <f>C32*Rendimento_carteira</f>
        <v>15559.810758016971</v>
      </c>
    </row>
    <row r="33" spans="2:4" ht="15" thickBot="1" x14ac:dyDescent="0.35"/>
    <row r="34" spans="2:4" ht="19.2" x14ac:dyDescent="0.45">
      <c r="B34" s="17" t="s">
        <v>19</v>
      </c>
      <c r="C34" s="24" t="s">
        <v>18</v>
      </c>
      <c r="D34" s="23"/>
    </row>
    <row r="35" spans="2:4" ht="19.8" thickBot="1" x14ac:dyDescent="0.5">
      <c r="B35" s="14" t="s">
        <v>20</v>
      </c>
      <c r="C35" s="48">
        <f>Aporte</f>
        <v>600</v>
      </c>
      <c r="D35" s="49"/>
    </row>
    <row r="36" spans="2:4" ht="15" thickBot="1" x14ac:dyDescent="0.35"/>
    <row r="37" spans="2:4" ht="19.2" x14ac:dyDescent="0.45">
      <c r="B37" s="19" t="s">
        <v>21</v>
      </c>
      <c r="C37" s="20" t="s">
        <v>22</v>
      </c>
      <c r="D37" s="21" t="s">
        <v>23</v>
      </c>
    </row>
    <row r="38" spans="2:4" ht="19.2" x14ac:dyDescent="0.45">
      <c r="B38" s="18" t="s">
        <v>24</v>
      </c>
      <c r="C38" s="50">
        <f>VLOOKUP(Perfil_investidor&amp;"-"&amp;B38,Planilha2!B2:E20,4,FALSE)</f>
        <v>0.3</v>
      </c>
      <c r="D38" s="51">
        <f>C38*$C$35</f>
        <v>180</v>
      </c>
    </row>
    <row r="39" spans="2:4" ht="19.2" x14ac:dyDescent="0.45">
      <c r="B39" s="12" t="s">
        <v>25</v>
      </c>
      <c r="C39" s="52">
        <f>VLOOKUP(Perfil_investidor&amp;"-"&amp;B39,Planilha2!B3:E21,4,FALSE)</f>
        <v>0.5</v>
      </c>
      <c r="D39" s="28">
        <f t="shared" ref="D39:D43" si="0">C39*$C$35</f>
        <v>300</v>
      </c>
    </row>
    <row r="40" spans="2:4" ht="19.2" x14ac:dyDescent="0.45">
      <c r="B40" s="12" t="s">
        <v>26</v>
      </c>
      <c r="C40" s="52">
        <f>VLOOKUP(Perfil_investidor&amp;"-"&amp;B40,Planilha2!B4:E22,4,FALSE)</f>
        <v>0.1</v>
      </c>
      <c r="D40" s="53">
        <f t="shared" si="0"/>
        <v>60</v>
      </c>
    </row>
    <row r="41" spans="2:4" ht="19.2" x14ac:dyDescent="0.45">
      <c r="B41" s="12" t="s">
        <v>27</v>
      </c>
      <c r="C41" s="54">
        <f>VLOOKUP(Perfil_investidor&amp;"-"&amp;B41,Planilha2!B5:E23,4,FALSE)</f>
        <v>0.1</v>
      </c>
      <c r="D41" s="55">
        <f t="shared" si="0"/>
        <v>60</v>
      </c>
    </row>
    <row r="42" spans="2:4" ht="19.2" x14ac:dyDescent="0.45">
      <c r="B42" s="12" t="s">
        <v>28</v>
      </c>
      <c r="C42" s="56">
        <f>VLOOKUP(Perfil_investidor&amp;"-"&amp;B42,Planilha2!B6:E24,4,FALSE)</f>
        <v>0</v>
      </c>
      <c r="D42" s="55">
        <f t="shared" si="0"/>
        <v>0</v>
      </c>
    </row>
    <row r="43" spans="2:4" ht="19.2" x14ac:dyDescent="0.45">
      <c r="B43" s="12" t="s">
        <v>29</v>
      </c>
      <c r="C43" s="57">
        <f>VLOOKUP(Perfil_investidor&amp;"-"&amp;B43,Planilha2!B7:E25,4,FALSE)</f>
        <v>0</v>
      </c>
      <c r="D43" s="28">
        <f t="shared" si="0"/>
        <v>0</v>
      </c>
    </row>
    <row r="44" spans="2:4" ht="19.8" thickBot="1" x14ac:dyDescent="0.5">
      <c r="B44" s="22"/>
      <c r="C44" s="58"/>
      <c r="D44" s="59">
        <f>SUM(D38:D43)</f>
        <v>600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ht="13.8" customHeigh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</sheetData>
  <mergeCells count="13">
    <mergeCell ref="C34:D34"/>
    <mergeCell ref="C35:D35"/>
    <mergeCell ref="C21:D21"/>
    <mergeCell ref="C22:D22"/>
    <mergeCell ref="C24:D24"/>
    <mergeCell ref="C25:D25"/>
    <mergeCell ref="C23:D23"/>
    <mergeCell ref="B27:C27"/>
    <mergeCell ref="B15:D15"/>
    <mergeCell ref="C16:D16"/>
    <mergeCell ref="C17:D17"/>
    <mergeCell ref="C18:D18"/>
    <mergeCell ref="B20:D20"/>
  </mergeCells>
  <conditionalFormatting sqref="C34:D34">
    <cfRule type="containsText" dxfId="2" priority="3" operator="containsText" text="conservador">
      <formula>NOT(ISERROR(SEARCH("conservador",C34)))</formula>
    </cfRule>
    <cfRule type="containsText" dxfId="1" priority="2" operator="containsText" text="moderado">
      <formula>NOT(ISERROR(SEARCH("moderado",C34)))</formula>
    </cfRule>
    <cfRule type="containsText" dxfId="0" priority="1" operator="containsText" text="agressivo">
      <formula>NOT(ISERROR(SEARCH("agressivo",C34)))</formula>
    </cfRule>
  </conditionalFormatting>
  <dataValidations count="1">
    <dataValidation type="list" allowBlank="1" showInputMessage="1" showErrorMessage="1" promptTitle="Perfil de Investidor" prompt="Informe o seu perfil de investidor para resultados mais pontuais." sqref="C34:D34" xr:uid="{8666CA0E-B292-4802-9020-A1431F00C063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EA7E-8D49-4B27-854A-CC2EC6263E98}">
  <dimension ref="B2:E20"/>
  <sheetViews>
    <sheetView workbookViewId="0">
      <selection activeCell="E15" sqref="E15"/>
    </sheetView>
  </sheetViews>
  <sheetFormatPr defaultRowHeight="14.4" x14ac:dyDescent="0.3"/>
  <cols>
    <col min="2" max="2" width="26.5546875" bestFit="1" customWidth="1"/>
    <col min="3" max="3" width="11.33203125" bestFit="1" customWidth="1"/>
    <col min="4" max="4" width="15.21875" bestFit="1" customWidth="1"/>
  </cols>
  <sheetData>
    <row r="2" spans="2:5" x14ac:dyDescent="0.3">
      <c r="B2" t="s">
        <v>31</v>
      </c>
      <c r="C2" t="s">
        <v>17</v>
      </c>
      <c r="D2" t="s">
        <v>21</v>
      </c>
      <c r="E2" s="1" t="s">
        <v>34</v>
      </c>
    </row>
    <row r="3" spans="2:5" x14ac:dyDescent="0.3">
      <c r="B3" t="str">
        <f>C3&amp;"-"&amp;D3</f>
        <v>Conservador-Papel</v>
      </c>
      <c r="C3" t="s">
        <v>30</v>
      </c>
      <c r="D3" t="s">
        <v>24</v>
      </c>
      <c r="E3" s="6">
        <v>0.3</v>
      </c>
    </row>
    <row r="4" spans="2:5" x14ac:dyDescent="0.3">
      <c r="B4" t="str">
        <f t="shared" ref="B4:B20" si="0">C4&amp;"-"&amp;D4</f>
        <v>Conservador-Tijolo</v>
      </c>
      <c r="C4" t="s">
        <v>30</v>
      </c>
      <c r="D4" t="s">
        <v>25</v>
      </c>
      <c r="E4" s="6">
        <v>0.5</v>
      </c>
    </row>
    <row r="5" spans="2:5" x14ac:dyDescent="0.3">
      <c r="B5" t="str">
        <f t="shared" si="0"/>
        <v>Conservador-Híbridos</v>
      </c>
      <c r="C5" t="s">
        <v>30</v>
      </c>
      <c r="D5" t="s">
        <v>26</v>
      </c>
      <c r="E5" s="6">
        <v>0.1</v>
      </c>
    </row>
    <row r="6" spans="2:5" x14ac:dyDescent="0.3">
      <c r="B6" t="str">
        <f t="shared" si="0"/>
        <v>Conservador-FOFs</v>
      </c>
      <c r="C6" t="s">
        <v>30</v>
      </c>
      <c r="D6" t="s">
        <v>27</v>
      </c>
      <c r="E6" s="6">
        <v>0.1</v>
      </c>
    </row>
    <row r="7" spans="2:5" x14ac:dyDescent="0.3">
      <c r="B7" t="str">
        <f t="shared" si="0"/>
        <v>Conservador-Desenvolvimento</v>
      </c>
      <c r="C7" t="s">
        <v>30</v>
      </c>
      <c r="D7" t="s">
        <v>28</v>
      </c>
      <c r="E7" s="6">
        <v>0</v>
      </c>
    </row>
    <row r="8" spans="2:5" x14ac:dyDescent="0.3">
      <c r="B8" t="str">
        <f t="shared" si="0"/>
        <v>Conservador-Hotelarias</v>
      </c>
      <c r="C8" t="s">
        <v>30</v>
      </c>
      <c r="D8" t="s">
        <v>29</v>
      </c>
      <c r="E8" s="6">
        <v>0</v>
      </c>
    </row>
    <row r="9" spans="2:5" x14ac:dyDescent="0.3">
      <c r="B9" t="str">
        <f t="shared" si="0"/>
        <v>Moderado-Papel</v>
      </c>
      <c r="C9" t="s">
        <v>32</v>
      </c>
      <c r="D9" t="s">
        <v>24</v>
      </c>
      <c r="E9" s="6">
        <v>0.32</v>
      </c>
    </row>
    <row r="10" spans="2:5" x14ac:dyDescent="0.3">
      <c r="B10" t="str">
        <f t="shared" si="0"/>
        <v>Moderado-Tijolo</v>
      </c>
      <c r="C10" t="s">
        <v>32</v>
      </c>
      <c r="D10" t="s">
        <v>25</v>
      </c>
      <c r="E10" s="6">
        <v>0.4</v>
      </c>
    </row>
    <row r="11" spans="2:5" x14ac:dyDescent="0.3">
      <c r="B11" t="str">
        <f t="shared" si="0"/>
        <v>Moderado-Híbridos</v>
      </c>
      <c r="C11" t="s">
        <v>32</v>
      </c>
      <c r="D11" t="s">
        <v>26</v>
      </c>
      <c r="E11" s="6">
        <v>0.08</v>
      </c>
    </row>
    <row r="12" spans="2:5" x14ac:dyDescent="0.3">
      <c r="B12" t="str">
        <f t="shared" si="0"/>
        <v>Moderado-FOFs</v>
      </c>
      <c r="C12" t="s">
        <v>32</v>
      </c>
      <c r="D12" t="s">
        <v>27</v>
      </c>
      <c r="E12" s="6">
        <v>0.1</v>
      </c>
    </row>
    <row r="13" spans="2:5" x14ac:dyDescent="0.3">
      <c r="B13" t="str">
        <f t="shared" si="0"/>
        <v>Moderado-Desenvolvimento</v>
      </c>
      <c r="C13" t="s">
        <v>32</v>
      </c>
      <c r="D13" t="s">
        <v>28</v>
      </c>
      <c r="E13" s="6">
        <v>0.05</v>
      </c>
    </row>
    <row r="14" spans="2:5" x14ac:dyDescent="0.3">
      <c r="B14" t="str">
        <f t="shared" si="0"/>
        <v>Moderado-Hotelarias</v>
      </c>
      <c r="C14" t="s">
        <v>32</v>
      </c>
      <c r="D14" t="s">
        <v>29</v>
      </c>
      <c r="E14" s="6">
        <v>0.05</v>
      </c>
    </row>
    <row r="15" spans="2:5" x14ac:dyDescent="0.3">
      <c r="B15" t="str">
        <f t="shared" si="0"/>
        <v>Agressivo-Papel</v>
      </c>
      <c r="C15" t="s">
        <v>33</v>
      </c>
      <c r="D15" t="s">
        <v>24</v>
      </c>
      <c r="E15" s="6">
        <v>0.5</v>
      </c>
    </row>
    <row r="16" spans="2:5" x14ac:dyDescent="0.3">
      <c r="B16" t="str">
        <f t="shared" si="0"/>
        <v>Agressivo-Tijolo</v>
      </c>
      <c r="C16" t="s">
        <v>33</v>
      </c>
      <c r="D16" t="s">
        <v>25</v>
      </c>
      <c r="E16" s="6">
        <v>0.1</v>
      </c>
    </row>
    <row r="17" spans="2:5" x14ac:dyDescent="0.3">
      <c r="B17" t="str">
        <f t="shared" si="0"/>
        <v>Agressivo-Híbridos</v>
      </c>
      <c r="C17" t="s">
        <v>33</v>
      </c>
      <c r="D17" t="s">
        <v>26</v>
      </c>
      <c r="E17" s="6">
        <v>0.05</v>
      </c>
    </row>
    <row r="18" spans="2:5" x14ac:dyDescent="0.3">
      <c r="B18" t="str">
        <f t="shared" si="0"/>
        <v>Agressivo-FOFs</v>
      </c>
      <c r="C18" t="s">
        <v>33</v>
      </c>
      <c r="D18" t="s">
        <v>27</v>
      </c>
      <c r="E18" s="6">
        <v>0.05</v>
      </c>
    </row>
    <row r="19" spans="2:5" x14ac:dyDescent="0.3">
      <c r="B19" t="str">
        <f t="shared" si="0"/>
        <v>Agressivo-Desenvolvimento</v>
      </c>
      <c r="C19" t="s">
        <v>33</v>
      </c>
      <c r="D19" t="s">
        <v>28</v>
      </c>
      <c r="E19" s="6">
        <v>0.2</v>
      </c>
    </row>
    <row r="20" spans="2:5" x14ac:dyDescent="0.3">
      <c r="B20" t="str">
        <f t="shared" si="0"/>
        <v>Agressivo-Hotelarias</v>
      </c>
      <c r="C20" t="s">
        <v>33</v>
      </c>
      <c r="D20" t="s">
        <v>29</v>
      </c>
      <c r="E20" s="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Perfil_investidor</vt:lpstr>
      <vt:lpstr>Qntd_anos</vt:lpstr>
      <vt:lpstr>Rendimento_carteira</vt:lpstr>
      <vt:lpstr>Salario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Júlia Schmitt</dc:creator>
  <cp:lastModifiedBy>Júlia Schmitt</cp:lastModifiedBy>
  <dcterms:created xsi:type="dcterms:W3CDTF">2015-06-05T18:19:34Z</dcterms:created>
  <dcterms:modified xsi:type="dcterms:W3CDTF">2025-06-11T00:54:14Z</dcterms:modified>
</cp:coreProperties>
</file>