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60" windowWidth="19740" windowHeight="4275"/>
  </bookViews>
  <sheets>
    <sheet name="guano_caves" sheetId="11" r:id="rId1"/>
    <sheet name="guano_bat houses" sheetId="8" r:id="rId2"/>
    <sheet name="Rocks" sheetId="6" r:id="rId3"/>
    <sheet name="extra info" sheetId="9" r:id="rId4"/>
  </sheets>
  <calcPr calcId="145621"/>
</workbook>
</file>

<file path=xl/calcChain.xml><?xml version="1.0" encoding="utf-8"?>
<calcChain xmlns="http://schemas.openxmlformats.org/spreadsheetml/2006/main">
  <c r="G96" i="11" l="1"/>
  <c r="G93" i="11"/>
  <c r="G89" i="11"/>
  <c r="G84" i="11"/>
  <c r="G78" i="11"/>
  <c r="G73" i="11"/>
  <c r="G67" i="11"/>
  <c r="G60" i="11"/>
  <c r="G50" i="11"/>
  <c r="G45" i="11"/>
  <c r="G38" i="11"/>
  <c r="G36" i="11"/>
  <c r="G31" i="11"/>
  <c r="G25" i="11"/>
  <c r="G16" i="11"/>
  <c r="G9" i="11"/>
  <c r="G15" i="8" l="1"/>
  <c r="G9" i="8"/>
  <c r="G3" i="8"/>
</calcChain>
</file>

<file path=xl/sharedStrings.xml><?xml version="1.0" encoding="utf-8"?>
<sst xmlns="http://schemas.openxmlformats.org/spreadsheetml/2006/main" count="384" uniqueCount="101">
  <si>
    <t>Notes  (*most sampling locations are indicated on cave survey maps)</t>
  </si>
  <si>
    <t>surface guano from 1st room (Tee Pee Room)</t>
  </si>
  <si>
    <t>Barrel Room - fresh guano under bat roost</t>
  </si>
  <si>
    <t>Barrel Room - guano near the entrance</t>
  </si>
  <si>
    <t>Barrel Room - guano under roost near the entrance</t>
  </si>
  <si>
    <t>Barrel Room - 11-inch thick guano pile composite</t>
  </si>
  <si>
    <t>Barrel Room - bottom inch of 11 inch guano pile</t>
  </si>
  <si>
    <t>Barrel Room - composite of 11-inch core on guano on top of rock near C1</t>
  </si>
  <si>
    <t>Region</t>
  </si>
  <si>
    <t>Composite guano from several locations in  Barrel Room</t>
  </si>
  <si>
    <t>bird guano at Catfish Entance</t>
  </si>
  <si>
    <t>bat guano at Catfish Entrance</t>
  </si>
  <si>
    <t>guano sample in alcove at top - surface samples</t>
  </si>
  <si>
    <t>Just pellets</t>
  </si>
  <si>
    <t>bat pellets collected throughout cave</t>
  </si>
  <si>
    <t>small &amp; fresh bat guano pile above and next to stream under roost</t>
  </si>
  <si>
    <t>Mercury concentration(mg/kg) Average if duplicate</t>
  </si>
  <si>
    <t>inside cave at 2nd entrance</t>
  </si>
  <si>
    <t>in the corner of the rotunda room close to wall</t>
  </si>
  <si>
    <t>old gauno on rock ledge in rotunda room close to wall?</t>
  </si>
  <si>
    <t>fresh guano under bat roost</t>
  </si>
  <si>
    <t>old guano on floor</t>
  </si>
  <si>
    <t>old guano on floor of rotunda room</t>
  </si>
  <si>
    <t>Inside big room on guano pile on floor</t>
  </si>
  <si>
    <t>Inside big room on guano pile on rock ledge</t>
  </si>
  <si>
    <t>on thin layer of ground in formation section</t>
  </si>
  <si>
    <t>8" core taken from "Rotunda" room in 1" intervals</t>
  </si>
  <si>
    <t>rock</t>
  </si>
  <si>
    <r>
      <t>Organic Matter Content (530</t>
    </r>
    <r>
      <rPr>
        <b/>
        <sz val="11"/>
        <color theme="1"/>
        <rFont val="Calibri"/>
        <family val="2"/>
      </rPr>
      <t>°C for 4 hours)</t>
    </r>
  </si>
  <si>
    <t>Big Mouth Cave</t>
  </si>
  <si>
    <t>Climax Cave</t>
  </si>
  <si>
    <t>Cottondale</t>
  </si>
  <si>
    <t>Florida Caverns Old Indian Cave</t>
  </si>
  <si>
    <t>Florida Caverns Miller's Cave</t>
  </si>
  <si>
    <t>Judge's Cave</t>
  </si>
  <si>
    <t>Newberry Bat Cave</t>
  </si>
  <si>
    <t>Snead's (aka Pope's Bat Cave)</t>
  </si>
  <si>
    <t>Waterfall Cave</t>
  </si>
  <si>
    <t>stalagmite</t>
  </si>
  <si>
    <t>guano bottom of fissure passage</t>
  </si>
  <si>
    <t>guano at start of big room after end of fissure passage</t>
  </si>
  <si>
    <t>big room composite surface guano - flooded</t>
  </si>
  <si>
    <t>bottom of fissure passage</t>
  </si>
  <si>
    <t>at very top of fissure passage</t>
  </si>
  <si>
    <t>surface guano on rock near data logger</t>
  </si>
  <si>
    <t>Guano taken in water</t>
  </si>
  <si>
    <t>guano up on ledge on wall next to rock</t>
  </si>
  <si>
    <t>guano from same rock as sample 3 - further down, fungus</t>
  </si>
  <si>
    <t>piece of black guano on eye-level ledge above pool</t>
  </si>
  <si>
    <t>black guano on side of pool</t>
  </si>
  <si>
    <t>guano in pool almost under bat roost</t>
  </si>
  <si>
    <t>guano pile in passage on side/floor</t>
  </si>
  <si>
    <t>guano on ledge above start of water</t>
  </si>
  <si>
    <t>composite on side of guano pile about 3 feet high</t>
  </si>
  <si>
    <t>composite 1 foot high on side of guano pile</t>
  </si>
  <si>
    <t>surface composite behind rock</t>
  </si>
  <si>
    <t>rock sample</t>
  </si>
  <si>
    <t>stalagmite sample - broken on floor from previous vandalism</t>
  </si>
  <si>
    <t>6" core (1" intervals) from guano pile on top of boulder breakdown in big room - not flooded?</t>
  </si>
  <si>
    <t>Barrel Room - 10" core - 1 inch intervals from top to bottom of guano pile</t>
  </si>
  <si>
    <t>11" core on gunao pile on top of rock - 1" intervals</t>
  </si>
  <si>
    <t>8" core next to C1 on top of guano pile on top of rock - 1" interval</t>
  </si>
  <si>
    <t>Thornton's Cave (aka Sumter Bat Cave)</t>
  </si>
  <si>
    <t>Climax Rock?</t>
  </si>
  <si>
    <t>Hg conc mg/kg</t>
  </si>
  <si>
    <t>OM%</t>
  </si>
  <si>
    <t>Main bat species</t>
  </si>
  <si>
    <t>TABR</t>
  </si>
  <si>
    <t>MYAU</t>
  </si>
  <si>
    <t>Suwannee NWR Bat House</t>
  </si>
  <si>
    <t>4" compiled middle underneath bat house</t>
  </si>
  <si>
    <t>3" compiled back left corner</t>
  </si>
  <si>
    <t>Back middle ~3" deep  - top inch</t>
  </si>
  <si>
    <t>Back middle ~3" deep  - bottom inch</t>
  </si>
  <si>
    <t>2.5" compiled back right</t>
  </si>
  <si>
    <t>UF Gainesville Bat House</t>
  </si>
  <si>
    <t>1 inch intervals in core of bat guano</t>
  </si>
  <si>
    <t>MFT</t>
  </si>
  <si>
    <t>1 inch intervals in core of bat guano - last 1.5"</t>
  </si>
  <si>
    <t>Cave</t>
  </si>
  <si>
    <t>Collection Date</t>
  </si>
  <si>
    <t>PESU</t>
  </si>
  <si>
    <t>Marianna/Jackson County, FL</t>
  </si>
  <si>
    <t>Pelham Escarpment, GA</t>
  </si>
  <si>
    <t>Gainesville/Ocala/Brooksville, FL</t>
  </si>
  <si>
    <t>Santee, SC</t>
  </si>
  <si>
    <t>bat species</t>
  </si>
  <si>
    <t>abbr.</t>
  </si>
  <si>
    <t>Myotis austroriparius (aka southeastern myotis)</t>
  </si>
  <si>
    <t>Tri-colored (aka perimyotis subflavus aka pipistrelle)</t>
  </si>
  <si>
    <t>Mexican Freetail</t>
  </si>
  <si>
    <t>Tadarida braziliensis</t>
  </si>
  <si>
    <t>Myotis grisescens (aka gray bat)</t>
  </si>
  <si>
    <t>MYGR</t>
  </si>
  <si>
    <t>Cave Regions</t>
  </si>
  <si>
    <t>SAME</t>
  </si>
  <si>
    <t>SPECIES</t>
  </si>
  <si>
    <t>Bat House</t>
  </si>
  <si>
    <t>MFT [ aka TABR]</t>
  </si>
  <si>
    <t>Jerome's Bat Cave</t>
  </si>
  <si>
    <t>Main bat species MYAU [MYAU, PESU, MYGR]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</si>
</sst>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8"/>
  <sheetViews>
    <sheetView tabSelected="1" workbookViewId="0"/>
  </sheetViews>
  <sheetFormatPr defaultRowHeight="15" x14ac:dyDescent="0.25"/>
  <cols>
    <col min="1" max="1" width="34.42578125" style="18" customWidth="1"/>
    <col min="2" max="2" width="16.7109375" style="15" customWidth="1"/>
    <col min="3" max="3" width="16.28515625" style="6" customWidth="1"/>
    <col min="4" max="4" width="8.28515625" style="8" customWidth="1"/>
    <col min="5" max="5" width="70.85546875" style="6" customWidth="1"/>
    <col min="6" max="6" width="15.42578125" style="6" customWidth="1"/>
    <col min="7" max="7" width="22" style="11" customWidth="1"/>
  </cols>
  <sheetData>
    <row r="1" spans="1:18" ht="75" x14ac:dyDescent="0.25">
      <c r="A1" s="19" t="s">
        <v>79</v>
      </c>
      <c r="B1" s="2" t="s">
        <v>100</v>
      </c>
      <c r="C1" s="1" t="s">
        <v>80</v>
      </c>
      <c r="D1" s="3" t="s">
        <v>8</v>
      </c>
      <c r="E1" s="2" t="s">
        <v>0</v>
      </c>
      <c r="F1" s="13" t="s">
        <v>28</v>
      </c>
      <c r="G1" s="12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18" t="s">
        <v>29</v>
      </c>
      <c r="B2" s="14" t="s">
        <v>68</v>
      </c>
      <c r="C2" s="7">
        <v>41468</v>
      </c>
      <c r="D2" s="8">
        <v>3</v>
      </c>
      <c r="E2" s="7" t="s">
        <v>14</v>
      </c>
      <c r="F2" s="8">
        <v>36</v>
      </c>
      <c r="G2" s="16">
        <v>0.72989999999999999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8" t="s">
        <v>30</v>
      </c>
      <c r="B3" s="14" t="s">
        <v>68</v>
      </c>
      <c r="C3" s="7">
        <v>41333</v>
      </c>
      <c r="D3" s="8">
        <v>2</v>
      </c>
      <c r="E3" s="7" t="s">
        <v>9</v>
      </c>
      <c r="F3" s="8">
        <v>76</v>
      </c>
      <c r="G3" s="10">
        <v>0.41670000000000001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8" t="s">
        <v>30</v>
      </c>
      <c r="B4" s="14" t="s">
        <v>68</v>
      </c>
      <c r="C4" s="7">
        <v>41333</v>
      </c>
      <c r="D4" s="8">
        <v>2</v>
      </c>
      <c r="E4" s="7" t="s">
        <v>9</v>
      </c>
      <c r="F4" s="8">
        <v>77</v>
      </c>
      <c r="G4" s="10">
        <v>0.3805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8" t="s">
        <v>30</v>
      </c>
      <c r="B5" s="14" t="s">
        <v>68</v>
      </c>
      <c r="C5" s="7">
        <v>41333</v>
      </c>
      <c r="D5" s="8">
        <v>2</v>
      </c>
      <c r="E5" s="7" t="s">
        <v>9</v>
      </c>
      <c r="F5" s="8">
        <v>75</v>
      </c>
      <c r="G5" s="10">
        <v>0.38800000000000001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8" t="s">
        <v>30</v>
      </c>
      <c r="B6" s="14" t="s">
        <v>68</v>
      </c>
      <c r="C6" s="7">
        <v>41461</v>
      </c>
      <c r="D6" s="8">
        <v>2</v>
      </c>
      <c r="E6" s="7" t="s">
        <v>1</v>
      </c>
      <c r="F6" s="8">
        <v>72</v>
      </c>
      <c r="G6" s="10">
        <v>0.34739999999999999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8" t="s">
        <v>30</v>
      </c>
      <c r="B7" s="14" t="s">
        <v>68</v>
      </c>
      <c r="C7" s="7">
        <v>41461</v>
      </c>
      <c r="D7" s="8">
        <v>2</v>
      </c>
      <c r="E7" s="7" t="s">
        <v>2</v>
      </c>
      <c r="F7" s="8">
        <v>24</v>
      </c>
      <c r="G7" s="10">
        <v>0.18679999999999999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8" t="s">
        <v>30</v>
      </c>
      <c r="B8" s="14" t="s">
        <v>68</v>
      </c>
      <c r="C8" s="7">
        <v>41461</v>
      </c>
      <c r="D8" s="8">
        <v>2</v>
      </c>
      <c r="E8" s="7" t="s">
        <v>3</v>
      </c>
      <c r="F8" s="8">
        <v>68</v>
      </c>
      <c r="G8" s="10">
        <v>0.34460000000000002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8" t="s">
        <v>30</v>
      </c>
      <c r="B9" s="14" t="s">
        <v>68</v>
      </c>
      <c r="C9" s="7">
        <v>41461</v>
      </c>
      <c r="D9" s="8">
        <v>2</v>
      </c>
      <c r="E9" s="7" t="s">
        <v>4</v>
      </c>
      <c r="F9" s="8">
        <v>73</v>
      </c>
      <c r="G9" s="10">
        <f>AVERAGE(0.323,0.322)</f>
        <v>0.32250000000000001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18" t="s">
        <v>30</v>
      </c>
      <c r="B10" s="14" t="s">
        <v>68</v>
      </c>
      <c r="C10" s="7">
        <v>41461</v>
      </c>
      <c r="D10" s="8">
        <v>2</v>
      </c>
      <c r="E10" s="7" t="s">
        <v>5</v>
      </c>
      <c r="F10" s="8">
        <v>83</v>
      </c>
      <c r="G10" s="10">
        <v>0.3206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18" t="s">
        <v>30</v>
      </c>
      <c r="B11" s="14" t="s">
        <v>68</v>
      </c>
      <c r="C11" s="7">
        <v>41461</v>
      </c>
      <c r="D11" s="8">
        <v>2</v>
      </c>
      <c r="E11" s="7" t="s">
        <v>6</v>
      </c>
      <c r="F11" s="8">
        <v>81</v>
      </c>
      <c r="G11" s="10">
        <v>0.46489999999999998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8" t="s">
        <v>30</v>
      </c>
      <c r="B12" s="14" t="s">
        <v>68</v>
      </c>
      <c r="C12" s="7">
        <v>41461</v>
      </c>
      <c r="D12" s="8">
        <v>2</v>
      </c>
      <c r="E12" s="7" t="s">
        <v>59</v>
      </c>
      <c r="F12" s="8">
        <v>87</v>
      </c>
      <c r="G12" s="10">
        <v>0.44140000000000001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18" t="s">
        <v>30</v>
      </c>
      <c r="B13" s="14" t="s">
        <v>68</v>
      </c>
      <c r="C13" s="7">
        <v>41461</v>
      </c>
      <c r="D13" s="8">
        <v>2</v>
      </c>
      <c r="E13" s="7" t="s">
        <v>59</v>
      </c>
      <c r="F13" s="8">
        <v>87</v>
      </c>
      <c r="G13" s="10">
        <v>0.37690000000000001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18" t="s">
        <v>30</v>
      </c>
      <c r="B14" s="14" t="s">
        <v>68</v>
      </c>
      <c r="C14" s="7">
        <v>41461</v>
      </c>
      <c r="D14" s="8">
        <v>2</v>
      </c>
      <c r="E14" s="7" t="s">
        <v>59</v>
      </c>
      <c r="F14" s="8">
        <v>87</v>
      </c>
      <c r="G14" s="10">
        <v>0.43380000000000002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18" t="s">
        <v>30</v>
      </c>
      <c r="B15" s="14" t="s">
        <v>68</v>
      </c>
      <c r="C15" s="7">
        <v>41461</v>
      </c>
      <c r="D15" s="8">
        <v>2</v>
      </c>
      <c r="E15" s="7" t="s">
        <v>59</v>
      </c>
      <c r="F15" s="8">
        <v>87</v>
      </c>
      <c r="G15" s="10">
        <v>0.4481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18" t="s">
        <v>30</v>
      </c>
      <c r="B16" s="14" t="s">
        <v>68</v>
      </c>
      <c r="C16" s="7">
        <v>41461</v>
      </c>
      <c r="D16" s="8">
        <v>2</v>
      </c>
      <c r="E16" s="7" t="s">
        <v>59</v>
      </c>
      <c r="F16" s="8">
        <v>86</v>
      </c>
      <c r="G16" s="10">
        <f>AVERAGE(0.5059,0.4328,0.4162)</f>
        <v>0.45163333333333339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8" t="s">
        <v>30</v>
      </c>
      <c r="B17" s="14" t="s">
        <v>68</v>
      </c>
      <c r="C17" s="7">
        <v>41461</v>
      </c>
      <c r="D17" s="8">
        <v>2</v>
      </c>
      <c r="E17" s="7" t="s">
        <v>59</v>
      </c>
      <c r="F17" s="8">
        <v>87</v>
      </c>
      <c r="G17" s="10">
        <v>0.42459999999999998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8" t="s">
        <v>30</v>
      </c>
      <c r="B18" s="14" t="s">
        <v>68</v>
      </c>
      <c r="C18" s="7">
        <v>41461</v>
      </c>
      <c r="D18" s="8">
        <v>2</v>
      </c>
      <c r="E18" s="7" t="s">
        <v>59</v>
      </c>
      <c r="F18" s="8">
        <v>85</v>
      </c>
      <c r="G18" s="10">
        <v>0.39839999999999998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8" t="s">
        <v>30</v>
      </c>
      <c r="B19" s="14" t="s">
        <v>68</v>
      </c>
      <c r="C19" s="7">
        <v>41461</v>
      </c>
      <c r="D19" s="8">
        <v>2</v>
      </c>
      <c r="E19" s="7" t="s">
        <v>59</v>
      </c>
      <c r="F19" s="8">
        <v>85</v>
      </c>
      <c r="G19" s="10">
        <v>0.41060000000000002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8" t="s">
        <v>30</v>
      </c>
      <c r="B20" s="14" t="s">
        <v>68</v>
      </c>
      <c r="C20" s="7">
        <v>41461</v>
      </c>
      <c r="D20" s="8">
        <v>2</v>
      </c>
      <c r="E20" s="7" t="s">
        <v>59</v>
      </c>
      <c r="F20" s="8">
        <v>85</v>
      </c>
      <c r="G20" s="10">
        <v>0.42870000000000003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18" t="s">
        <v>30</v>
      </c>
      <c r="B21" s="14" t="s">
        <v>68</v>
      </c>
      <c r="C21" s="7">
        <v>41461</v>
      </c>
      <c r="D21" s="8">
        <v>2</v>
      </c>
      <c r="E21" s="7" t="s">
        <v>59</v>
      </c>
      <c r="F21" s="8">
        <v>84</v>
      </c>
      <c r="G21" s="10">
        <v>0.48830000000000001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18" t="s">
        <v>30</v>
      </c>
      <c r="B22" s="14" t="s">
        <v>68</v>
      </c>
      <c r="C22" s="7">
        <v>41461</v>
      </c>
      <c r="D22" s="8">
        <v>2</v>
      </c>
      <c r="E22" s="7" t="s">
        <v>7</v>
      </c>
      <c r="F22" s="8">
        <v>77</v>
      </c>
      <c r="G22" s="10">
        <v>0.46279999999999999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18" t="s">
        <v>31</v>
      </c>
      <c r="B23" s="14" t="s">
        <v>68</v>
      </c>
      <c r="C23" s="7">
        <v>41577</v>
      </c>
      <c r="D23" s="8">
        <v>1</v>
      </c>
      <c r="E23" s="7" t="s">
        <v>39</v>
      </c>
      <c r="F23" s="8">
        <v>76</v>
      </c>
      <c r="G23" s="10">
        <v>0.626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8" t="s">
        <v>31</v>
      </c>
      <c r="B24" s="14" t="s">
        <v>68</v>
      </c>
      <c r="C24" s="7">
        <v>41577</v>
      </c>
      <c r="D24" s="8">
        <v>1</v>
      </c>
      <c r="E24" s="7" t="s">
        <v>40</v>
      </c>
      <c r="F24" s="8">
        <v>22</v>
      </c>
      <c r="G24" s="10">
        <v>6.2799999999999995E-2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8" t="s">
        <v>31</v>
      </c>
      <c r="B25" s="14" t="s">
        <v>68</v>
      </c>
      <c r="C25" s="7">
        <v>41577</v>
      </c>
      <c r="D25" s="8">
        <v>1</v>
      </c>
      <c r="E25" s="7" t="s">
        <v>41</v>
      </c>
      <c r="F25" s="8">
        <v>79</v>
      </c>
      <c r="G25" s="16">
        <f>AVERAGE(0.977,0.9453)</f>
        <v>0.96114999999999995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18" t="s">
        <v>31</v>
      </c>
      <c r="B26" s="14" t="s">
        <v>68</v>
      </c>
      <c r="C26" s="7">
        <v>41577</v>
      </c>
      <c r="D26" s="8">
        <v>1</v>
      </c>
      <c r="E26" s="7" t="s">
        <v>42</v>
      </c>
      <c r="F26" s="8">
        <v>79</v>
      </c>
      <c r="G26" s="10">
        <v>0.46410000000000001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18" t="s">
        <v>31</v>
      </c>
      <c r="B27" s="14" t="s">
        <v>68</v>
      </c>
      <c r="C27" s="7">
        <v>41577</v>
      </c>
      <c r="D27" s="8">
        <v>1</v>
      </c>
      <c r="E27" s="7" t="s">
        <v>43</v>
      </c>
      <c r="F27" s="8">
        <v>31</v>
      </c>
      <c r="G27" s="10">
        <v>0.13539999999999999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18" t="s">
        <v>31</v>
      </c>
      <c r="B28" s="14" t="s">
        <v>68</v>
      </c>
      <c r="C28" s="7">
        <v>41577</v>
      </c>
      <c r="D28" s="8">
        <v>1</v>
      </c>
      <c r="E28" s="7" t="s">
        <v>58</v>
      </c>
      <c r="F28" s="8">
        <v>94</v>
      </c>
      <c r="G28" s="10">
        <v>0.3957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18" t="s">
        <v>31</v>
      </c>
      <c r="B29" s="14" t="s">
        <v>68</v>
      </c>
      <c r="C29" s="7">
        <v>41577</v>
      </c>
      <c r="D29" s="8">
        <v>1</v>
      </c>
      <c r="E29" s="7" t="s">
        <v>58</v>
      </c>
      <c r="F29" s="8">
        <v>87</v>
      </c>
      <c r="G29" s="10">
        <v>0.40749999999999997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18" t="s">
        <v>31</v>
      </c>
      <c r="B30" s="14" t="s">
        <v>68</v>
      </c>
      <c r="C30" s="7">
        <v>41577</v>
      </c>
      <c r="D30" s="8">
        <v>1</v>
      </c>
      <c r="E30" s="7" t="s">
        <v>58</v>
      </c>
      <c r="F30" s="8">
        <v>86</v>
      </c>
      <c r="G30" s="10">
        <v>0.68679999999999997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18" t="s">
        <v>31</v>
      </c>
      <c r="B31" s="14" t="s">
        <v>68</v>
      </c>
      <c r="C31" s="7">
        <v>41577</v>
      </c>
      <c r="D31" s="8">
        <v>1</v>
      </c>
      <c r="E31" s="7" t="s">
        <v>58</v>
      </c>
      <c r="F31" s="8">
        <v>83</v>
      </c>
      <c r="G31" s="10">
        <f>AVERAGE(0.8455,0.2762,0.888)</f>
        <v>0.66990000000000005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18" t="s">
        <v>31</v>
      </c>
      <c r="B32" s="14" t="s">
        <v>68</v>
      </c>
      <c r="C32" s="7">
        <v>41577</v>
      </c>
      <c r="D32" s="8">
        <v>1</v>
      </c>
      <c r="E32" s="7" t="s">
        <v>58</v>
      </c>
      <c r="F32" s="8">
        <v>84</v>
      </c>
      <c r="G32" s="10">
        <v>0.54500000000000004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18" t="s">
        <v>31</v>
      </c>
      <c r="B33" s="14" t="s">
        <v>68</v>
      </c>
      <c r="C33" s="7">
        <v>41577</v>
      </c>
      <c r="D33" s="8">
        <v>1</v>
      </c>
      <c r="E33" s="7" t="s">
        <v>58</v>
      </c>
      <c r="F33" s="8">
        <v>53</v>
      </c>
      <c r="G33" s="10">
        <v>0.66679999999999995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18" t="s">
        <v>32</v>
      </c>
      <c r="B34" s="14" t="s">
        <v>68</v>
      </c>
      <c r="C34" s="7">
        <v>41683</v>
      </c>
      <c r="D34" s="8">
        <v>1</v>
      </c>
      <c r="E34" s="7" t="s">
        <v>26</v>
      </c>
      <c r="F34" s="8">
        <v>86</v>
      </c>
      <c r="G34" s="16">
        <v>0.76539999999999997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18" t="s">
        <v>32</v>
      </c>
      <c r="B35" s="14" t="s">
        <v>68</v>
      </c>
      <c r="C35" s="7">
        <v>41683</v>
      </c>
      <c r="D35" s="8">
        <v>1</v>
      </c>
      <c r="E35" s="7" t="s">
        <v>26</v>
      </c>
      <c r="F35" s="8">
        <v>89</v>
      </c>
      <c r="G35" s="16">
        <v>0.72529999999999994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18" t="s">
        <v>32</v>
      </c>
      <c r="B36" s="14" t="s">
        <v>68</v>
      </c>
      <c r="C36" s="7">
        <v>41683</v>
      </c>
      <c r="D36" s="8">
        <v>1</v>
      </c>
      <c r="E36" s="7" t="s">
        <v>26</v>
      </c>
      <c r="F36" s="8">
        <v>88</v>
      </c>
      <c r="G36" s="10">
        <f>AVERAGE(0.547,0.5009)</f>
        <v>0.52395000000000003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18" t="s">
        <v>32</v>
      </c>
      <c r="B37" s="14" t="s">
        <v>68</v>
      </c>
      <c r="C37" s="7">
        <v>41683</v>
      </c>
      <c r="D37" s="8">
        <v>1</v>
      </c>
      <c r="E37" s="7" t="s">
        <v>26</v>
      </c>
      <c r="F37" s="8">
        <v>89</v>
      </c>
      <c r="G37" s="10">
        <v>0.53029999999999999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18" t="s">
        <v>32</v>
      </c>
      <c r="B38" s="14" t="s">
        <v>68</v>
      </c>
      <c r="C38" s="7">
        <v>41683</v>
      </c>
      <c r="D38" s="8">
        <v>1</v>
      </c>
      <c r="E38" s="7" t="s">
        <v>26</v>
      </c>
      <c r="F38" s="8">
        <v>89</v>
      </c>
      <c r="G38" s="10">
        <f>AVERAGE(0.6029,0.6191)</f>
        <v>0.61099999999999999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18" t="s">
        <v>32</v>
      </c>
      <c r="B39" s="14" t="s">
        <v>68</v>
      </c>
      <c r="C39" s="7">
        <v>41683</v>
      </c>
      <c r="D39" s="8">
        <v>1</v>
      </c>
      <c r="E39" s="7" t="s">
        <v>26</v>
      </c>
      <c r="F39" s="8">
        <v>87</v>
      </c>
      <c r="G39" s="10">
        <v>0.69869999999999999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18" t="s">
        <v>32</v>
      </c>
      <c r="B40" s="14" t="s">
        <v>68</v>
      </c>
      <c r="C40" s="7">
        <v>41683</v>
      </c>
      <c r="D40" s="8">
        <v>1</v>
      </c>
      <c r="E40" s="7" t="s">
        <v>26</v>
      </c>
      <c r="F40" s="8">
        <v>89</v>
      </c>
      <c r="G40" s="16">
        <v>0.71709999999999996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18" t="s">
        <v>32</v>
      </c>
      <c r="B41" s="14" t="s">
        <v>68</v>
      </c>
      <c r="C41" s="7">
        <v>41683</v>
      </c>
      <c r="D41" s="8">
        <v>1</v>
      </c>
      <c r="E41" s="7" t="s">
        <v>26</v>
      </c>
      <c r="F41" s="8">
        <v>89</v>
      </c>
      <c r="G41" s="10">
        <v>0.6895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18" t="s">
        <v>32</v>
      </c>
      <c r="B42" s="14" t="s">
        <v>68</v>
      </c>
      <c r="C42" s="7">
        <v>41683</v>
      </c>
      <c r="D42" s="8">
        <v>1</v>
      </c>
      <c r="E42" s="7" t="s">
        <v>26</v>
      </c>
      <c r="F42" s="8">
        <v>85</v>
      </c>
      <c r="G42" s="10">
        <v>0.5877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18" t="s">
        <v>32</v>
      </c>
      <c r="B43" s="14" t="s">
        <v>68</v>
      </c>
      <c r="C43" s="7">
        <v>41683</v>
      </c>
      <c r="D43" s="8">
        <v>1</v>
      </c>
      <c r="E43" s="7" t="s">
        <v>26</v>
      </c>
      <c r="F43" s="8">
        <v>86</v>
      </c>
      <c r="G43" s="10">
        <v>0.66500000000000004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18" t="s">
        <v>32</v>
      </c>
      <c r="B44" s="14" t="s">
        <v>68</v>
      </c>
      <c r="C44" s="7">
        <v>41683</v>
      </c>
      <c r="D44" s="8">
        <v>1</v>
      </c>
      <c r="E44" s="7" t="s">
        <v>26</v>
      </c>
      <c r="F44" s="8">
        <v>86</v>
      </c>
      <c r="G44" s="10">
        <v>0.54039999999999999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18" t="s">
        <v>32</v>
      </c>
      <c r="B45" s="14" t="s">
        <v>68</v>
      </c>
      <c r="C45" s="7">
        <v>41683</v>
      </c>
      <c r="D45" s="8">
        <v>1</v>
      </c>
      <c r="E45" s="7" t="s">
        <v>26</v>
      </c>
      <c r="F45" s="8">
        <v>88</v>
      </c>
      <c r="G45" s="10">
        <f>AVERAGE(0.4532,0.4722)</f>
        <v>0.4627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18" t="s">
        <v>32</v>
      </c>
      <c r="B46" s="14" t="s">
        <v>68</v>
      </c>
      <c r="C46" s="7">
        <v>41683</v>
      </c>
      <c r="D46" s="8">
        <v>1</v>
      </c>
      <c r="E46" s="7" t="s">
        <v>26</v>
      </c>
      <c r="F46" s="8">
        <v>88</v>
      </c>
      <c r="G46" s="10">
        <v>0.55930000000000002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18" t="s">
        <v>32</v>
      </c>
      <c r="B47" s="14" t="s">
        <v>68</v>
      </c>
      <c r="C47" s="7">
        <v>41683</v>
      </c>
      <c r="D47" s="8">
        <v>1</v>
      </c>
      <c r="E47" s="7" t="s">
        <v>26</v>
      </c>
      <c r="F47" s="8">
        <v>88</v>
      </c>
      <c r="G47" s="10">
        <v>0.50929999999999997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18" t="s">
        <v>32</v>
      </c>
      <c r="B48" s="14" t="s">
        <v>68</v>
      </c>
      <c r="C48" s="7">
        <v>41683</v>
      </c>
      <c r="D48" s="8">
        <v>1</v>
      </c>
      <c r="E48" s="7" t="s">
        <v>26</v>
      </c>
      <c r="F48" s="8">
        <v>88</v>
      </c>
      <c r="G48" s="10">
        <v>0.45689999999999997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18" t="s">
        <v>32</v>
      </c>
      <c r="B49" s="14" t="s">
        <v>68</v>
      </c>
      <c r="C49" s="7">
        <v>41683</v>
      </c>
      <c r="D49" s="8">
        <v>1</v>
      </c>
      <c r="E49" s="7" t="s">
        <v>26</v>
      </c>
      <c r="F49" s="8">
        <v>87</v>
      </c>
      <c r="G49" s="16">
        <v>0.70820000000000005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18" t="s">
        <v>32</v>
      </c>
      <c r="B50" s="14" t="s">
        <v>68</v>
      </c>
      <c r="C50" s="7">
        <v>41683</v>
      </c>
      <c r="D50" s="8">
        <v>1</v>
      </c>
      <c r="E50" s="7" t="s">
        <v>23</v>
      </c>
      <c r="F50" s="8">
        <v>75</v>
      </c>
      <c r="G50" s="10">
        <f>AVERAGE(0.6299,0.629)</f>
        <v>0.62945000000000007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18" t="s">
        <v>32</v>
      </c>
      <c r="B51" s="14" t="s">
        <v>68</v>
      </c>
      <c r="C51" s="7">
        <v>41683</v>
      </c>
      <c r="D51" s="8">
        <v>1</v>
      </c>
      <c r="E51" s="7" t="s">
        <v>24</v>
      </c>
      <c r="F51" s="8">
        <v>90</v>
      </c>
      <c r="G51" s="10">
        <v>0.65669999999999995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18" t="s">
        <v>32</v>
      </c>
      <c r="B52" s="14" t="s">
        <v>68</v>
      </c>
      <c r="C52" s="7">
        <v>41683</v>
      </c>
      <c r="D52" s="8">
        <v>1</v>
      </c>
      <c r="E52" s="7" t="s">
        <v>20</v>
      </c>
      <c r="F52" s="8">
        <v>70</v>
      </c>
      <c r="G52" s="10">
        <v>0.38400000000000001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18" t="s">
        <v>32</v>
      </c>
      <c r="B53" s="14" t="s">
        <v>68</v>
      </c>
      <c r="C53" s="7">
        <v>41683</v>
      </c>
      <c r="D53" s="8">
        <v>1</v>
      </c>
      <c r="E53" s="7" t="s">
        <v>25</v>
      </c>
      <c r="F53" s="8">
        <v>67</v>
      </c>
      <c r="G53" s="10">
        <v>0.57020000000000004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18" t="s">
        <v>32</v>
      </c>
      <c r="B54" s="14" t="s">
        <v>68</v>
      </c>
      <c r="C54" s="7">
        <v>41683</v>
      </c>
      <c r="D54" s="8">
        <v>1</v>
      </c>
      <c r="E54" s="7" t="s">
        <v>20</v>
      </c>
      <c r="F54" s="8">
        <v>91</v>
      </c>
      <c r="G54" s="10">
        <v>0.48089999999999999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18" t="s">
        <v>99</v>
      </c>
      <c r="B55" s="14" t="s">
        <v>68</v>
      </c>
      <c r="C55" s="7">
        <v>41577</v>
      </c>
      <c r="D55" s="8">
        <v>1</v>
      </c>
      <c r="E55" s="7" t="s">
        <v>44</v>
      </c>
      <c r="F55" s="8">
        <v>55</v>
      </c>
      <c r="G55" s="10">
        <v>0.4768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18" t="s">
        <v>99</v>
      </c>
      <c r="B56" s="14" t="s">
        <v>68</v>
      </c>
      <c r="C56" s="7">
        <v>41577</v>
      </c>
      <c r="D56" s="8">
        <v>1</v>
      </c>
      <c r="E56" s="7" t="s">
        <v>45</v>
      </c>
      <c r="F56" s="8">
        <v>42</v>
      </c>
      <c r="G56" s="16">
        <v>0.75660000000000005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18" t="s">
        <v>99</v>
      </c>
      <c r="B57" s="14" t="s">
        <v>68</v>
      </c>
      <c r="C57" s="7">
        <v>41577</v>
      </c>
      <c r="D57" s="8">
        <v>1</v>
      </c>
      <c r="E57" s="7" t="s">
        <v>46</v>
      </c>
      <c r="F57" s="8">
        <v>15</v>
      </c>
      <c r="G57" s="10">
        <v>0.3508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18" t="s">
        <v>99</v>
      </c>
      <c r="B58" s="14" t="s">
        <v>68</v>
      </c>
      <c r="C58" s="7">
        <v>41577</v>
      </c>
      <c r="D58" s="8">
        <v>1</v>
      </c>
      <c r="E58" s="7" t="s">
        <v>47</v>
      </c>
      <c r="F58" s="8">
        <v>73</v>
      </c>
      <c r="G58" s="10">
        <v>0.68269999999999997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18" t="s">
        <v>99</v>
      </c>
      <c r="B59" s="14" t="s">
        <v>68</v>
      </c>
      <c r="C59" s="7">
        <v>41577</v>
      </c>
      <c r="D59" s="8">
        <v>1</v>
      </c>
      <c r="E59" s="7" t="s">
        <v>48</v>
      </c>
      <c r="F59" s="8">
        <v>75</v>
      </c>
      <c r="G59" s="10">
        <v>0.51670000000000005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18" t="s">
        <v>99</v>
      </c>
      <c r="B60" s="14" t="s">
        <v>68</v>
      </c>
      <c r="C60" s="7">
        <v>41577</v>
      </c>
      <c r="D60" s="8">
        <v>1</v>
      </c>
      <c r="E60" s="7" t="s">
        <v>49</v>
      </c>
      <c r="F60" s="8">
        <v>52</v>
      </c>
      <c r="G60" s="10">
        <f>AVERAGE(0.6813,0.6911)</f>
        <v>0.68620000000000003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18" t="s">
        <v>99</v>
      </c>
      <c r="B61" s="14" t="s">
        <v>68</v>
      </c>
      <c r="C61" s="7">
        <v>41577</v>
      </c>
      <c r="D61" s="8">
        <v>1</v>
      </c>
      <c r="E61" s="7" t="s">
        <v>50</v>
      </c>
      <c r="F61" s="8">
        <v>26</v>
      </c>
      <c r="G61" s="16">
        <v>1.6793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18" t="s">
        <v>99</v>
      </c>
      <c r="B62" s="14" t="s">
        <v>68</v>
      </c>
      <c r="C62" s="7">
        <v>41577</v>
      </c>
      <c r="D62" s="8">
        <v>1</v>
      </c>
      <c r="E62" s="7" t="s">
        <v>51</v>
      </c>
      <c r="F62" s="8">
        <v>51</v>
      </c>
      <c r="G62" s="10">
        <v>0.35339999999999999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18" t="s">
        <v>99</v>
      </c>
      <c r="B63" s="14" t="s">
        <v>68</v>
      </c>
      <c r="C63" s="7">
        <v>41577</v>
      </c>
      <c r="D63" s="8">
        <v>1</v>
      </c>
      <c r="E63" s="7" t="s">
        <v>52</v>
      </c>
      <c r="F63" s="8">
        <v>84</v>
      </c>
      <c r="G63" s="10">
        <v>0.68979999999999997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18" t="s">
        <v>99</v>
      </c>
      <c r="B64" s="14" t="s">
        <v>68</v>
      </c>
      <c r="C64" s="7">
        <v>41577</v>
      </c>
      <c r="D64" s="8">
        <v>1</v>
      </c>
      <c r="E64" s="7" t="s">
        <v>53</v>
      </c>
      <c r="F64" s="8">
        <v>77</v>
      </c>
      <c r="G64" s="10">
        <v>0.4677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18" t="s">
        <v>99</v>
      </c>
      <c r="B65" s="14" t="s">
        <v>68</v>
      </c>
      <c r="C65" s="7">
        <v>41577</v>
      </c>
      <c r="D65" s="8">
        <v>1</v>
      </c>
      <c r="E65" s="7" t="s">
        <v>54</v>
      </c>
      <c r="F65" s="8">
        <v>79</v>
      </c>
      <c r="G65" s="10">
        <v>0.42049999999999998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18" t="s">
        <v>99</v>
      </c>
      <c r="B66" s="14" t="s">
        <v>68</v>
      </c>
      <c r="C66" s="7">
        <v>41577</v>
      </c>
      <c r="D66" s="8">
        <v>1</v>
      </c>
      <c r="E66" s="7" t="s">
        <v>55</v>
      </c>
      <c r="F66" s="8">
        <v>36</v>
      </c>
      <c r="G66" s="16">
        <v>1.2121999999999999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18" t="s">
        <v>34</v>
      </c>
      <c r="B67" s="14" t="s">
        <v>68</v>
      </c>
      <c r="C67" s="7">
        <v>41577</v>
      </c>
      <c r="D67" s="8">
        <v>1</v>
      </c>
      <c r="E67" s="7" t="s">
        <v>60</v>
      </c>
      <c r="F67" s="8">
        <v>73</v>
      </c>
      <c r="G67" s="10">
        <f>AVERAGE(0.4358,0.4169)</f>
        <v>0.42635000000000001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18" t="s">
        <v>34</v>
      </c>
      <c r="B68" s="14" t="s">
        <v>68</v>
      </c>
      <c r="C68" s="7">
        <v>41577</v>
      </c>
      <c r="D68" s="8">
        <v>1</v>
      </c>
      <c r="E68" s="7" t="s">
        <v>60</v>
      </c>
      <c r="F68" s="8">
        <v>78</v>
      </c>
      <c r="G68" s="10">
        <v>0.502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18" t="s">
        <v>34</v>
      </c>
      <c r="B69" s="14" t="s">
        <v>68</v>
      </c>
      <c r="C69" s="7">
        <v>41577</v>
      </c>
      <c r="D69" s="8">
        <v>1</v>
      </c>
      <c r="E69" s="7" t="s">
        <v>60</v>
      </c>
      <c r="F69" s="8">
        <v>80</v>
      </c>
      <c r="G69" s="10">
        <v>0.50109999999999999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18" t="s">
        <v>34</v>
      </c>
      <c r="B70" s="14" t="s">
        <v>68</v>
      </c>
      <c r="C70" s="7">
        <v>41577</v>
      </c>
      <c r="D70" s="8">
        <v>1</v>
      </c>
      <c r="E70" s="7" t="s">
        <v>60</v>
      </c>
      <c r="F70" s="8">
        <v>79</v>
      </c>
      <c r="G70" s="10">
        <v>0.54430000000000001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18" t="s">
        <v>34</v>
      </c>
      <c r="B71" s="14" t="s">
        <v>68</v>
      </c>
      <c r="C71" s="7">
        <v>41577</v>
      </c>
      <c r="D71" s="8">
        <v>1</v>
      </c>
      <c r="E71" s="7" t="s">
        <v>60</v>
      </c>
      <c r="F71" s="8">
        <v>74</v>
      </c>
      <c r="G71" s="10">
        <v>0.6149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18" t="s">
        <v>34</v>
      </c>
      <c r="B72" s="14" t="s">
        <v>68</v>
      </c>
      <c r="C72" s="7">
        <v>41577</v>
      </c>
      <c r="D72" s="8">
        <v>1</v>
      </c>
      <c r="E72" s="7" t="s">
        <v>60</v>
      </c>
      <c r="F72" s="8">
        <v>79</v>
      </c>
      <c r="G72" s="10">
        <v>0.66559999999999997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18" t="s">
        <v>34</v>
      </c>
      <c r="B73" s="14" t="s">
        <v>68</v>
      </c>
      <c r="C73" s="7">
        <v>41577</v>
      </c>
      <c r="D73" s="8">
        <v>1</v>
      </c>
      <c r="E73" s="7" t="s">
        <v>60</v>
      </c>
      <c r="F73" s="8">
        <v>77</v>
      </c>
      <c r="G73" s="10">
        <f>AVERAGE(0.7311,0.7229)</f>
        <v>0.72699999999999998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18" t="s">
        <v>34</v>
      </c>
      <c r="B74" s="14" t="s">
        <v>68</v>
      </c>
      <c r="C74" s="7">
        <v>41577</v>
      </c>
      <c r="D74" s="8">
        <v>1</v>
      </c>
      <c r="E74" s="7" t="s">
        <v>60</v>
      </c>
      <c r="F74" s="8">
        <v>75</v>
      </c>
      <c r="G74" s="10">
        <v>0.76239999999999997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18" t="s">
        <v>34</v>
      </c>
      <c r="B75" s="14" t="s">
        <v>68</v>
      </c>
      <c r="C75" s="7">
        <v>41577</v>
      </c>
      <c r="D75" s="8">
        <v>1</v>
      </c>
      <c r="E75" s="7" t="s">
        <v>60</v>
      </c>
      <c r="F75" s="8">
        <v>74</v>
      </c>
      <c r="G75" s="10">
        <v>0.67279999999999995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18" t="s">
        <v>34</v>
      </c>
      <c r="B76" s="14" t="s">
        <v>68</v>
      </c>
      <c r="C76" s="7">
        <v>41577</v>
      </c>
      <c r="D76" s="8">
        <v>1</v>
      </c>
      <c r="E76" s="7" t="s">
        <v>60</v>
      </c>
      <c r="F76" s="8">
        <v>71</v>
      </c>
      <c r="G76" s="10">
        <v>0.66920000000000002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18" t="s">
        <v>34</v>
      </c>
      <c r="B77" s="14" t="s">
        <v>68</v>
      </c>
      <c r="C77" s="7">
        <v>41577</v>
      </c>
      <c r="D77" s="8">
        <v>1</v>
      </c>
      <c r="E77" s="7" t="s">
        <v>60</v>
      </c>
      <c r="F77" s="8">
        <v>73</v>
      </c>
      <c r="G77" s="16">
        <v>0.73050000000000004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18" t="s">
        <v>34</v>
      </c>
      <c r="B78" s="14" t="s">
        <v>68</v>
      </c>
      <c r="C78" s="7">
        <v>41577</v>
      </c>
      <c r="D78" s="8">
        <v>1</v>
      </c>
      <c r="E78" s="7" t="s">
        <v>61</v>
      </c>
      <c r="F78" s="8">
        <v>82</v>
      </c>
      <c r="G78" s="10">
        <f>AVERAGE(0.4371,0.4155)</f>
        <v>0.42630000000000001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18" t="s">
        <v>34</v>
      </c>
      <c r="B79" s="14" t="s">
        <v>68</v>
      </c>
      <c r="C79" s="7">
        <v>41577</v>
      </c>
      <c r="D79" s="8">
        <v>1</v>
      </c>
      <c r="E79" s="7" t="s">
        <v>61</v>
      </c>
      <c r="F79" s="8">
        <v>81</v>
      </c>
      <c r="G79" s="10">
        <v>0.50370000000000004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18" t="s">
        <v>34</v>
      </c>
      <c r="B80" s="14" t="s">
        <v>68</v>
      </c>
      <c r="C80" s="7">
        <v>41577</v>
      </c>
      <c r="D80" s="8">
        <v>1</v>
      </c>
      <c r="E80" s="7" t="s">
        <v>61</v>
      </c>
      <c r="F80" s="8">
        <v>81</v>
      </c>
      <c r="G80" s="10">
        <v>0.63239999999999996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20" x14ac:dyDescent="0.25">
      <c r="A81" s="18" t="s">
        <v>34</v>
      </c>
      <c r="B81" s="14" t="s">
        <v>68</v>
      </c>
      <c r="C81" s="7">
        <v>41577</v>
      </c>
      <c r="D81" s="8">
        <v>1</v>
      </c>
      <c r="E81" s="7" t="s">
        <v>61</v>
      </c>
      <c r="F81" s="8">
        <v>81</v>
      </c>
      <c r="G81" s="10">
        <v>0.6391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20" x14ac:dyDescent="0.25">
      <c r="A82" s="18" t="s">
        <v>34</v>
      </c>
      <c r="B82" s="14" t="s">
        <v>68</v>
      </c>
      <c r="C82" s="7">
        <v>41577</v>
      </c>
      <c r="D82" s="8">
        <v>1</v>
      </c>
      <c r="E82" s="7" t="s">
        <v>61</v>
      </c>
      <c r="F82" s="8">
        <v>77</v>
      </c>
      <c r="G82" s="16">
        <v>0.72289999999999999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20" x14ac:dyDescent="0.25">
      <c r="A83" s="18" t="s">
        <v>34</v>
      </c>
      <c r="B83" s="14" t="s">
        <v>68</v>
      </c>
      <c r="C83" s="7">
        <v>41577</v>
      </c>
      <c r="D83" s="8">
        <v>1</v>
      </c>
      <c r="E83" s="7" t="s">
        <v>61</v>
      </c>
      <c r="F83" s="8">
        <v>75</v>
      </c>
      <c r="G83" s="10">
        <v>0.60629999999999995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20" x14ac:dyDescent="0.25">
      <c r="A84" s="18" t="s">
        <v>34</v>
      </c>
      <c r="B84" s="14" t="s">
        <v>68</v>
      </c>
      <c r="C84" s="7">
        <v>41577</v>
      </c>
      <c r="D84" s="8">
        <v>1</v>
      </c>
      <c r="E84" s="7" t="s">
        <v>61</v>
      </c>
      <c r="F84" s="8">
        <v>71</v>
      </c>
      <c r="G84" s="16">
        <f>AVERAGE(0.8176,0.8391)</f>
        <v>0.82834999999999992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20" x14ac:dyDescent="0.25">
      <c r="A85" s="18" t="s">
        <v>34</v>
      </c>
      <c r="B85" s="14" t="s">
        <v>68</v>
      </c>
      <c r="C85" s="7">
        <v>41577</v>
      </c>
      <c r="D85" s="8">
        <v>1</v>
      </c>
      <c r="E85" s="7" t="s">
        <v>61</v>
      </c>
      <c r="F85" s="8">
        <v>66</v>
      </c>
      <c r="G85" s="10">
        <v>0.31840000000000002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20" x14ac:dyDescent="0.25">
      <c r="A86" s="18" t="s">
        <v>35</v>
      </c>
      <c r="B86" s="14" t="s">
        <v>68</v>
      </c>
      <c r="C86" s="7">
        <v>41532</v>
      </c>
      <c r="D86" s="8">
        <v>3</v>
      </c>
      <c r="E86" s="7" t="s">
        <v>13</v>
      </c>
      <c r="F86" s="8">
        <v>37</v>
      </c>
      <c r="G86" s="10">
        <v>8.8499999999999995E-2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20" x14ac:dyDescent="0.25">
      <c r="A87" s="18" t="s">
        <v>36</v>
      </c>
      <c r="B87" s="14" t="s">
        <v>68</v>
      </c>
      <c r="C87" s="7">
        <v>41577</v>
      </c>
      <c r="D87" s="8">
        <v>1</v>
      </c>
      <c r="E87" s="7" t="s">
        <v>17</v>
      </c>
      <c r="F87" s="8">
        <v>52</v>
      </c>
      <c r="G87" s="16">
        <v>0.72340000000000004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20" x14ac:dyDescent="0.25">
      <c r="A88" s="18" t="s">
        <v>36</v>
      </c>
      <c r="B88" s="14" t="s">
        <v>68</v>
      </c>
      <c r="C88" s="7">
        <v>41577</v>
      </c>
      <c r="D88" s="8">
        <v>1</v>
      </c>
      <c r="E88" s="7" t="s">
        <v>18</v>
      </c>
      <c r="F88" s="8">
        <v>65</v>
      </c>
      <c r="G88" s="16">
        <v>0.70920000000000005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20" x14ac:dyDescent="0.25">
      <c r="A89" s="18" t="s">
        <v>36</v>
      </c>
      <c r="B89" s="14" t="s">
        <v>68</v>
      </c>
      <c r="C89" s="7">
        <v>41577</v>
      </c>
      <c r="D89" s="8">
        <v>1</v>
      </c>
      <c r="E89" s="7" t="s">
        <v>19</v>
      </c>
      <c r="F89" s="8">
        <v>49</v>
      </c>
      <c r="G89" s="10">
        <f>AVERAGE(0.4292,0.4879,0.5839,0.4993)</f>
        <v>0.50007499999999994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20" x14ac:dyDescent="0.25">
      <c r="A90" s="18" t="s">
        <v>36</v>
      </c>
      <c r="B90" s="14" t="s">
        <v>68</v>
      </c>
      <c r="C90" s="7">
        <v>41577</v>
      </c>
      <c r="D90" s="8">
        <v>1</v>
      </c>
      <c r="E90" s="7" t="s">
        <v>20</v>
      </c>
      <c r="F90" s="8">
        <v>72</v>
      </c>
      <c r="G90" s="10">
        <v>0.4209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20" x14ac:dyDescent="0.25">
      <c r="A91" s="18" t="s">
        <v>36</v>
      </c>
      <c r="B91" s="14" t="s">
        <v>68</v>
      </c>
      <c r="C91" s="7">
        <v>41577</v>
      </c>
      <c r="D91" s="8">
        <v>1</v>
      </c>
      <c r="E91" s="7" t="s">
        <v>21</v>
      </c>
      <c r="F91" s="8">
        <v>48</v>
      </c>
      <c r="G91" s="10">
        <v>0.31659999999999999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20" x14ac:dyDescent="0.25">
      <c r="A92" s="18" t="s">
        <v>36</v>
      </c>
      <c r="B92" s="14" t="s">
        <v>68</v>
      </c>
      <c r="C92" s="7">
        <v>41577</v>
      </c>
      <c r="D92" s="8">
        <v>1</v>
      </c>
      <c r="E92" s="7" t="s">
        <v>22</v>
      </c>
      <c r="F92" s="8">
        <v>62</v>
      </c>
      <c r="G92" s="10">
        <v>0.42320000000000002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20" x14ac:dyDescent="0.25">
      <c r="A93" s="18" t="s">
        <v>62</v>
      </c>
      <c r="B93" s="14" t="s">
        <v>68</v>
      </c>
      <c r="C93" s="7">
        <v>41468</v>
      </c>
      <c r="D93" s="8">
        <v>3</v>
      </c>
      <c r="E93" s="6" t="s">
        <v>10</v>
      </c>
      <c r="F93" s="8">
        <v>49</v>
      </c>
      <c r="G93" s="16">
        <f>AVERAGE(0.9221,0.9343,0.7477)</f>
        <v>0.86803333333333332</v>
      </c>
    </row>
    <row r="94" spans="1:20" x14ac:dyDescent="0.25">
      <c r="A94" s="18" t="s">
        <v>62</v>
      </c>
      <c r="B94" s="14" t="s">
        <v>68</v>
      </c>
      <c r="C94" s="7">
        <v>41468</v>
      </c>
      <c r="D94" s="8">
        <v>3</v>
      </c>
      <c r="E94" s="6" t="s">
        <v>11</v>
      </c>
      <c r="F94" s="8">
        <v>41</v>
      </c>
      <c r="G94" s="16">
        <v>0.71970000000000001</v>
      </c>
    </row>
    <row r="95" spans="1:20" s="9" customFormat="1" x14ac:dyDescent="0.25">
      <c r="A95" s="18" t="s">
        <v>37</v>
      </c>
      <c r="B95" s="14" t="s">
        <v>68</v>
      </c>
      <c r="C95" s="7">
        <v>41503</v>
      </c>
      <c r="D95" s="8">
        <v>2</v>
      </c>
      <c r="E95" s="6" t="s">
        <v>15</v>
      </c>
      <c r="F95" s="8">
        <v>84</v>
      </c>
      <c r="G95" s="10">
        <v>0.29370000000000002</v>
      </c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s="9" customFormat="1" x14ac:dyDescent="0.25">
      <c r="A96" s="18" t="s">
        <v>37</v>
      </c>
      <c r="B96" s="14" t="s">
        <v>68</v>
      </c>
      <c r="C96" s="7">
        <v>41503</v>
      </c>
      <c r="D96" s="8">
        <v>2</v>
      </c>
      <c r="E96" s="6" t="s">
        <v>12</v>
      </c>
      <c r="F96" s="8">
        <v>90</v>
      </c>
      <c r="G96" s="10">
        <f>AVERAGE(0.3901,0.3903)</f>
        <v>0.39019999999999999</v>
      </c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 s="9" customFormat="1" x14ac:dyDescent="0.25">
      <c r="A97" s="18"/>
      <c r="B97" s="15"/>
      <c r="C97" s="6"/>
      <c r="D97" s="8"/>
      <c r="E97" s="6"/>
      <c r="F97" s="6"/>
      <c r="G97" s="11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1:20" s="9" customFormat="1" x14ac:dyDescent="0.25">
      <c r="A98" s="18"/>
      <c r="B98" s="15"/>
      <c r="C98" s="6"/>
      <c r="D98" s="8"/>
      <c r="E98" s="6"/>
      <c r="F98" s="6"/>
      <c r="G98" s="11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1:20" s="9" customFormat="1" x14ac:dyDescent="0.25">
      <c r="A99" s="18"/>
      <c r="B99" s="15"/>
      <c r="C99" s="6"/>
      <c r="D99" s="8"/>
      <c r="E99" s="6"/>
      <c r="F99" s="6"/>
      <c r="G99" s="11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0" s="9" customFormat="1" x14ac:dyDescent="0.25">
      <c r="A100" s="18"/>
      <c r="B100" s="15"/>
      <c r="C100" s="6"/>
      <c r="D100" s="8"/>
      <c r="E100" s="6"/>
      <c r="F100" s="6"/>
      <c r="G100" s="11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 s="9" customFormat="1" x14ac:dyDescent="0.25">
      <c r="A101" s="18"/>
      <c r="B101" s="15"/>
      <c r="C101" s="6"/>
      <c r="D101" s="8"/>
      <c r="E101" s="6"/>
      <c r="F101" s="6"/>
      <c r="G101" s="1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 s="9" customFormat="1" x14ac:dyDescent="0.25">
      <c r="A102" s="18"/>
      <c r="B102" s="15"/>
      <c r="C102" s="6"/>
      <c r="D102" s="8"/>
      <c r="E102" s="6"/>
      <c r="F102" s="6"/>
      <c r="G102" s="11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 s="8" customFormat="1" x14ac:dyDescent="0.25">
      <c r="A103" s="18"/>
      <c r="B103" s="15"/>
      <c r="C103" s="6"/>
      <c r="E103" s="6"/>
      <c r="F103" s="6"/>
      <c r="G103" s="11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 s="8" customFormat="1" x14ac:dyDescent="0.25">
      <c r="A104" s="18"/>
      <c r="B104" s="15"/>
      <c r="C104" s="6"/>
      <c r="E104" s="6"/>
      <c r="F104" s="6"/>
      <c r="G104" s="11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 s="8" customFormat="1" x14ac:dyDescent="0.25">
      <c r="A105" s="18"/>
      <c r="B105" s="15"/>
      <c r="C105" s="6"/>
      <c r="E105" s="6"/>
      <c r="F105" s="6"/>
      <c r="G105" s="11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 s="8" customFormat="1" x14ac:dyDescent="0.25">
      <c r="A106" s="18"/>
      <c r="B106" s="15"/>
      <c r="C106" s="6"/>
      <c r="E106" s="6"/>
      <c r="F106" s="6"/>
      <c r="G106" s="11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 s="8" customFormat="1" x14ac:dyDescent="0.25">
      <c r="A107" s="18"/>
      <c r="B107" s="15"/>
      <c r="C107" s="6"/>
      <c r="E107" s="6"/>
      <c r="F107" s="6"/>
      <c r="G107" s="11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 s="8" customFormat="1" x14ac:dyDescent="0.25">
      <c r="A108" s="18"/>
      <c r="B108" s="15"/>
      <c r="C108" s="6"/>
      <c r="E108" s="6"/>
      <c r="F108" s="6"/>
      <c r="G108" s="11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 s="8" customFormat="1" x14ac:dyDescent="0.25">
      <c r="A109" s="18"/>
      <c r="B109" s="15"/>
      <c r="C109" s="6"/>
      <c r="E109" s="6"/>
      <c r="F109" s="6"/>
      <c r="G109" s="11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 s="8" customFormat="1" x14ac:dyDescent="0.25">
      <c r="A110" s="18"/>
      <c r="B110" s="15"/>
      <c r="C110" s="6"/>
      <c r="E110" s="6"/>
      <c r="F110" s="6"/>
      <c r="G110" s="11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 s="8" customFormat="1" x14ac:dyDescent="0.25">
      <c r="A111" s="18"/>
      <c r="B111" s="15"/>
      <c r="C111" s="6"/>
      <c r="E111" s="6"/>
      <c r="F111" s="6"/>
      <c r="G111" s="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 s="8" customFormat="1" x14ac:dyDescent="0.25">
      <c r="A112" s="18"/>
      <c r="B112" s="15"/>
      <c r="C112" s="6"/>
      <c r="E112" s="6"/>
      <c r="F112" s="6"/>
      <c r="G112" s="11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 s="8" customFormat="1" x14ac:dyDescent="0.25">
      <c r="A113" s="18"/>
      <c r="B113" s="15"/>
      <c r="C113" s="6"/>
      <c r="E113" s="6"/>
      <c r="F113" s="6"/>
      <c r="G113" s="11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 s="8" customFormat="1" x14ac:dyDescent="0.25">
      <c r="A114" s="18"/>
      <c r="B114" s="15"/>
      <c r="C114" s="6"/>
      <c r="E114" s="6"/>
      <c r="F114" s="6"/>
      <c r="G114" s="11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 s="8" customFormat="1" x14ac:dyDescent="0.25">
      <c r="A115" s="18"/>
      <c r="B115" s="15"/>
      <c r="C115" s="6"/>
      <c r="E115" s="6"/>
      <c r="F115" s="6"/>
      <c r="G115" s="11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 s="8" customFormat="1" x14ac:dyDescent="0.25">
      <c r="A116" s="18"/>
      <c r="B116" s="15"/>
      <c r="C116" s="6"/>
      <c r="E116" s="6"/>
      <c r="F116" s="6"/>
      <c r="G116" s="11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 s="8" customFormat="1" x14ac:dyDescent="0.25">
      <c r="A117" s="18"/>
      <c r="B117" s="15"/>
      <c r="C117" s="6"/>
      <c r="E117" s="6"/>
      <c r="F117" s="6"/>
      <c r="G117" s="11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 s="8" customFormat="1" x14ac:dyDescent="0.25">
      <c r="A118" s="18"/>
      <c r="B118" s="15"/>
      <c r="C118" s="6"/>
      <c r="E118" s="6"/>
      <c r="F118" s="6"/>
      <c r="G118" s="11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 s="8" customFormat="1" x14ac:dyDescent="0.25">
      <c r="A119" s="18"/>
      <c r="B119" s="15"/>
      <c r="C119" s="6"/>
      <c r="E119" s="6"/>
      <c r="F119" s="6"/>
      <c r="G119" s="11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 s="8" customFormat="1" x14ac:dyDescent="0.25">
      <c r="A120" s="18"/>
      <c r="B120" s="15"/>
      <c r="C120" s="6"/>
      <c r="E120" s="6"/>
      <c r="F120" s="6"/>
      <c r="G120" s="11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 s="8" customFormat="1" x14ac:dyDescent="0.25">
      <c r="A121" s="18"/>
      <c r="B121" s="15"/>
      <c r="C121" s="6"/>
      <c r="E121" s="6"/>
      <c r="F121" s="6"/>
      <c r="G121" s="1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 s="8" customFormat="1" x14ac:dyDescent="0.25">
      <c r="A122" s="18"/>
      <c r="B122" s="15"/>
      <c r="C122" s="6"/>
      <c r="E122" s="6"/>
      <c r="F122" s="6"/>
      <c r="G122" s="11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s="8" customFormat="1" x14ac:dyDescent="0.25">
      <c r="A123" s="18"/>
      <c r="B123" s="15"/>
      <c r="C123" s="6"/>
      <c r="E123" s="6"/>
      <c r="F123" s="6"/>
      <c r="G123" s="11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s="8" customFormat="1" x14ac:dyDescent="0.25">
      <c r="A124" s="18"/>
      <c r="B124" s="15"/>
      <c r="C124" s="6"/>
      <c r="E124" s="6"/>
      <c r="F124" s="6"/>
      <c r="G124" s="11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 s="8" customFormat="1" x14ac:dyDescent="0.25">
      <c r="A125" s="18"/>
      <c r="B125" s="15"/>
      <c r="C125" s="6"/>
      <c r="E125" s="6"/>
      <c r="F125" s="6"/>
      <c r="G125" s="11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 s="8" customFormat="1" x14ac:dyDescent="0.25">
      <c r="A126" s="18"/>
      <c r="B126" s="15"/>
      <c r="C126" s="6"/>
      <c r="E126" s="6"/>
      <c r="F126" s="6"/>
      <c r="G126" s="11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 s="8" customFormat="1" x14ac:dyDescent="0.25">
      <c r="A127" s="18"/>
      <c r="B127" s="15"/>
      <c r="C127" s="6"/>
      <c r="E127" s="6"/>
      <c r="F127" s="6"/>
      <c r="G127" s="11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 s="8" customFormat="1" x14ac:dyDescent="0.25">
      <c r="A128" s="18"/>
      <c r="B128" s="15"/>
      <c r="C128" s="6"/>
      <c r="E128" s="6"/>
      <c r="F128" s="6"/>
      <c r="G128" s="11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 s="8" customFormat="1" x14ac:dyDescent="0.25">
      <c r="A129" s="18"/>
      <c r="B129" s="15"/>
      <c r="C129" s="6"/>
      <c r="E129" s="6"/>
      <c r="F129" s="6"/>
      <c r="G129" s="11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 s="8" customFormat="1" x14ac:dyDescent="0.25">
      <c r="A130" s="18"/>
      <c r="B130" s="15"/>
      <c r="C130" s="6"/>
      <c r="E130" s="6"/>
      <c r="F130" s="6"/>
      <c r="G130" s="11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 s="8" customFormat="1" x14ac:dyDescent="0.25">
      <c r="A131" s="18"/>
      <c r="B131" s="15"/>
      <c r="C131" s="6"/>
      <c r="E131" s="6"/>
      <c r="F131" s="6"/>
      <c r="G131" s="1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s="8" customFormat="1" x14ac:dyDescent="0.25">
      <c r="A132" s="18"/>
      <c r="B132" s="15"/>
      <c r="C132" s="6"/>
      <c r="E132" s="6"/>
      <c r="F132" s="6"/>
      <c r="G132" s="11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s="8" customFormat="1" x14ac:dyDescent="0.25">
      <c r="A133" s="18"/>
      <c r="B133" s="15"/>
      <c r="C133" s="6"/>
      <c r="E133" s="6"/>
      <c r="F133" s="6"/>
      <c r="G133" s="11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s="8" customFormat="1" x14ac:dyDescent="0.25">
      <c r="A134" s="18"/>
      <c r="B134" s="15"/>
      <c r="C134" s="6"/>
      <c r="E134" s="6"/>
      <c r="F134" s="6"/>
      <c r="G134" s="11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s="8" customFormat="1" x14ac:dyDescent="0.25">
      <c r="A135" s="18"/>
      <c r="B135" s="15"/>
      <c r="C135" s="6"/>
      <c r="E135" s="6"/>
      <c r="F135" s="6"/>
      <c r="G135" s="11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s="8" customFormat="1" x14ac:dyDescent="0.25">
      <c r="A136" s="18"/>
      <c r="B136" s="15"/>
      <c r="C136" s="6"/>
      <c r="E136" s="6"/>
      <c r="F136" s="6"/>
      <c r="G136" s="11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 s="8" customFormat="1" x14ac:dyDescent="0.25">
      <c r="A137" s="18"/>
      <c r="B137" s="15"/>
      <c r="C137" s="6"/>
      <c r="E137" s="6"/>
      <c r="F137" s="6"/>
      <c r="G137" s="11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s="8" customFormat="1" x14ac:dyDescent="0.25">
      <c r="A138" s="18"/>
      <c r="B138" s="15"/>
      <c r="C138" s="6"/>
      <c r="E138" s="6"/>
      <c r="F138" s="6"/>
      <c r="G138" s="11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s="8" customFormat="1" x14ac:dyDescent="0.25">
      <c r="A139" s="18"/>
      <c r="B139" s="15"/>
      <c r="C139" s="6"/>
      <c r="E139" s="6"/>
      <c r="F139" s="6"/>
      <c r="G139" s="11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 s="8" customFormat="1" x14ac:dyDescent="0.25">
      <c r="A140" s="18"/>
      <c r="B140" s="15"/>
      <c r="C140" s="6"/>
      <c r="E140" s="6"/>
      <c r="F140" s="6"/>
      <c r="G140" s="11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 s="8" customFormat="1" x14ac:dyDescent="0.25">
      <c r="A141" s="18"/>
      <c r="B141" s="15"/>
      <c r="C141" s="6"/>
      <c r="E141" s="6"/>
      <c r="F141" s="6"/>
      <c r="G141" s="1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 s="8" customFormat="1" x14ac:dyDescent="0.25">
      <c r="A142" s="18"/>
      <c r="B142" s="15"/>
      <c r="C142" s="6"/>
      <c r="E142" s="6"/>
      <c r="F142" s="6"/>
      <c r="G142" s="11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s="8" customFormat="1" x14ac:dyDescent="0.25">
      <c r="A143" s="18"/>
      <c r="B143" s="15"/>
      <c r="C143" s="6"/>
      <c r="E143" s="6"/>
      <c r="F143" s="6"/>
      <c r="G143" s="11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s="8" customFormat="1" x14ac:dyDescent="0.25">
      <c r="A144" s="18"/>
      <c r="B144" s="15"/>
      <c r="C144" s="6"/>
      <c r="E144" s="6"/>
      <c r="F144" s="6"/>
      <c r="G144" s="11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s="8" customFormat="1" x14ac:dyDescent="0.25">
      <c r="A145" s="18"/>
      <c r="B145" s="15"/>
      <c r="C145" s="6"/>
      <c r="E145" s="6"/>
      <c r="F145" s="6"/>
      <c r="G145" s="11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s="8" customFormat="1" x14ac:dyDescent="0.25">
      <c r="A146" s="18"/>
      <c r="B146" s="15"/>
      <c r="C146" s="6"/>
      <c r="E146" s="6"/>
      <c r="F146" s="6"/>
      <c r="G146" s="11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s="8" customFormat="1" x14ac:dyDescent="0.25">
      <c r="A147" s="18"/>
      <c r="B147" s="15"/>
      <c r="C147" s="6"/>
      <c r="E147" s="6"/>
      <c r="F147" s="6"/>
      <c r="G147" s="11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s="8" customFormat="1" x14ac:dyDescent="0.25">
      <c r="A148" s="18"/>
      <c r="B148" s="15"/>
      <c r="C148" s="6"/>
      <c r="E148" s="6"/>
      <c r="F148" s="6"/>
      <c r="G148" s="11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s="8" customFormat="1" x14ac:dyDescent="0.25">
      <c r="A149" s="18"/>
      <c r="B149" s="15"/>
      <c r="C149" s="6"/>
      <c r="E149" s="6"/>
      <c r="F149" s="6"/>
      <c r="G149" s="11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s="8" customFormat="1" x14ac:dyDescent="0.25">
      <c r="A150" s="18"/>
      <c r="B150" s="15"/>
      <c r="C150" s="6"/>
      <c r="E150" s="6"/>
      <c r="F150" s="6"/>
      <c r="G150" s="11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s="8" customFormat="1" x14ac:dyDescent="0.25">
      <c r="A151" s="18"/>
      <c r="B151" s="15"/>
      <c r="C151" s="6"/>
      <c r="E151" s="6"/>
      <c r="F151" s="6"/>
      <c r="G151" s="1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s="8" customFormat="1" x14ac:dyDescent="0.25">
      <c r="A152" s="18"/>
      <c r="B152" s="15"/>
      <c r="C152" s="6"/>
      <c r="E152" s="6"/>
      <c r="F152" s="6"/>
      <c r="G152" s="11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s="8" customFormat="1" x14ac:dyDescent="0.25">
      <c r="A153" s="18"/>
      <c r="B153" s="15"/>
      <c r="C153" s="6"/>
      <c r="E153" s="6"/>
      <c r="F153" s="6"/>
      <c r="G153" s="11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s="8" customFormat="1" x14ac:dyDescent="0.25">
      <c r="A154" s="18"/>
      <c r="B154" s="15"/>
      <c r="C154" s="6"/>
      <c r="E154" s="6"/>
      <c r="F154" s="6"/>
      <c r="G154" s="11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s="8" customFormat="1" x14ac:dyDescent="0.25">
      <c r="A155" s="18"/>
      <c r="B155" s="15"/>
      <c r="C155" s="6"/>
      <c r="E155" s="6"/>
      <c r="F155" s="6"/>
      <c r="G155" s="11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s="8" customFormat="1" x14ac:dyDescent="0.25">
      <c r="A156" s="18"/>
      <c r="B156" s="15"/>
      <c r="C156" s="6"/>
      <c r="E156" s="6"/>
      <c r="F156" s="6"/>
      <c r="G156" s="11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s="8" customFormat="1" x14ac:dyDescent="0.25">
      <c r="A157" s="18"/>
      <c r="B157" s="15"/>
      <c r="C157" s="6"/>
      <c r="E157" s="6"/>
      <c r="F157" s="6"/>
      <c r="G157" s="11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s="8" customFormat="1" x14ac:dyDescent="0.25">
      <c r="A158" s="18"/>
      <c r="B158" s="15"/>
      <c r="C158" s="6"/>
      <c r="E158" s="6"/>
      <c r="F158" s="6"/>
      <c r="G158" s="11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s="8" customFormat="1" x14ac:dyDescent="0.25">
      <c r="A159" s="18"/>
      <c r="B159" s="15"/>
      <c r="C159" s="6"/>
      <c r="E159" s="6"/>
      <c r="F159" s="6"/>
      <c r="G159" s="11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s="8" customFormat="1" x14ac:dyDescent="0.25">
      <c r="A160" s="18"/>
      <c r="B160" s="15"/>
      <c r="C160" s="6"/>
      <c r="E160" s="6"/>
      <c r="F160" s="6"/>
      <c r="G160" s="11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s="8" customFormat="1" x14ac:dyDescent="0.25">
      <c r="A161" s="18"/>
      <c r="B161" s="15"/>
      <c r="C161" s="6"/>
      <c r="E161" s="6"/>
      <c r="F161" s="6"/>
      <c r="G161" s="1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s="8" customFormat="1" x14ac:dyDescent="0.25">
      <c r="A162" s="18"/>
      <c r="B162" s="15"/>
      <c r="C162" s="6"/>
      <c r="E162" s="6"/>
      <c r="F162" s="6"/>
      <c r="G162" s="11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s="8" customFormat="1" x14ac:dyDescent="0.25">
      <c r="A163" s="18"/>
      <c r="B163" s="15"/>
      <c r="C163" s="6"/>
      <c r="E163" s="6"/>
      <c r="F163" s="6"/>
      <c r="G163" s="11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s="8" customFormat="1" x14ac:dyDescent="0.25">
      <c r="A164" s="18"/>
      <c r="B164" s="15"/>
      <c r="C164" s="6"/>
      <c r="E164" s="6"/>
      <c r="F164" s="6"/>
      <c r="G164" s="11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s="8" customFormat="1" x14ac:dyDescent="0.25">
      <c r="A165" s="18"/>
      <c r="B165" s="15"/>
      <c r="C165" s="6"/>
      <c r="E165" s="6"/>
      <c r="F165" s="6"/>
      <c r="G165" s="11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s="8" customFormat="1" x14ac:dyDescent="0.25">
      <c r="A166" s="18"/>
      <c r="B166" s="15"/>
      <c r="C166" s="6"/>
      <c r="E166" s="6"/>
      <c r="F166" s="6"/>
      <c r="G166" s="11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s="8" customFormat="1" x14ac:dyDescent="0.25">
      <c r="A167" s="18"/>
      <c r="B167" s="15"/>
      <c r="C167" s="6"/>
      <c r="E167" s="6"/>
      <c r="F167" s="6"/>
      <c r="G167" s="11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s="8" customFormat="1" x14ac:dyDescent="0.25">
      <c r="A168" s="18"/>
      <c r="B168" s="15"/>
      <c r="C168" s="6"/>
      <c r="E168" s="6"/>
      <c r="F168" s="6"/>
      <c r="G168" s="11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s="8" customFormat="1" x14ac:dyDescent="0.25">
      <c r="A169" s="18"/>
      <c r="B169" s="15"/>
      <c r="C169" s="6"/>
      <c r="E169" s="6"/>
      <c r="F169" s="6"/>
      <c r="G169" s="11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s="8" customFormat="1" x14ac:dyDescent="0.25">
      <c r="A170" s="18"/>
      <c r="B170" s="15"/>
      <c r="C170" s="6"/>
      <c r="E170" s="6"/>
      <c r="F170" s="6"/>
      <c r="G170" s="11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s="8" customFormat="1" x14ac:dyDescent="0.25">
      <c r="A171" s="18"/>
      <c r="B171" s="15"/>
      <c r="C171" s="6"/>
      <c r="E171" s="6"/>
      <c r="F171" s="6"/>
      <c r="G171" s="1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s="8" customFormat="1" x14ac:dyDescent="0.25">
      <c r="A172" s="18"/>
      <c r="B172" s="15"/>
      <c r="C172" s="6"/>
      <c r="E172" s="6"/>
      <c r="F172" s="6"/>
      <c r="G172" s="11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s="8" customFormat="1" x14ac:dyDescent="0.25">
      <c r="A173" s="18"/>
      <c r="B173" s="15"/>
      <c r="C173" s="6"/>
      <c r="E173" s="6"/>
      <c r="F173" s="6"/>
      <c r="G173" s="11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s="8" customFormat="1" x14ac:dyDescent="0.25">
      <c r="A174" s="18"/>
      <c r="B174" s="15"/>
      <c r="C174" s="6"/>
      <c r="E174" s="6"/>
      <c r="F174" s="6"/>
      <c r="G174" s="11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s="8" customFormat="1" x14ac:dyDescent="0.25">
      <c r="A175" s="18"/>
      <c r="B175" s="15"/>
      <c r="C175" s="6"/>
      <c r="E175" s="6"/>
      <c r="F175" s="6"/>
      <c r="G175" s="11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s="8" customFormat="1" x14ac:dyDescent="0.25">
      <c r="A176" s="18"/>
      <c r="B176" s="15"/>
      <c r="C176" s="6"/>
      <c r="E176" s="6"/>
      <c r="F176" s="6"/>
      <c r="G176" s="11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s="8" customFormat="1" x14ac:dyDescent="0.25">
      <c r="A177" s="18"/>
      <c r="B177" s="15"/>
      <c r="C177" s="6"/>
      <c r="E177" s="6"/>
      <c r="F177" s="6"/>
      <c r="G177" s="11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s="8" customFormat="1" x14ac:dyDescent="0.25">
      <c r="A178" s="18"/>
      <c r="B178" s="15"/>
      <c r="C178" s="6"/>
      <c r="E178" s="6"/>
      <c r="F178" s="6"/>
      <c r="G178" s="11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s="8" customFormat="1" x14ac:dyDescent="0.25">
      <c r="A179" s="18"/>
      <c r="B179" s="15"/>
      <c r="C179" s="6"/>
      <c r="E179" s="6"/>
      <c r="F179" s="6"/>
      <c r="G179" s="11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s="8" customFormat="1" x14ac:dyDescent="0.25">
      <c r="A180" s="18"/>
      <c r="B180" s="15"/>
      <c r="C180" s="6"/>
      <c r="E180" s="6"/>
      <c r="F180" s="6"/>
      <c r="G180" s="11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s="8" customFormat="1" x14ac:dyDescent="0.25">
      <c r="A181" s="18"/>
      <c r="B181" s="15"/>
      <c r="C181" s="6"/>
      <c r="E181" s="6"/>
      <c r="F181" s="6"/>
      <c r="G181" s="1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s="8" customFormat="1" x14ac:dyDescent="0.25">
      <c r="A182" s="18"/>
      <c r="B182" s="15"/>
      <c r="C182" s="6"/>
      <c r="E182" s="6"/>
      <c r="F182" s="6"/>
      <c r="G182" s="11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s="8" customFormat="1" x14ac:dyDescent="0.25">
      <c r="A183" s="18"/>
      <c r="B183" s="15"/>
      <c r="C183" s="6"/>
      <c r="E183" s="6"/>
      <c r="F183" s="6"/>
      <c r="G183" s="11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s="8" customFormat="1" x14ac:dyDescent="0.25">
      <c r="A184" s="18"/>
      <c r="B184" s="15"/>
      <c r="C184" s="6"/>
      <c r="E184" s="6"/>
      <c r="F184" s="6"/>
      <c r="G184" s="11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s="8" customFormat="1" x14ac:dyDescent="0.25">
      <c r="A185" s="18"/>
      <c r="B185" s="15"/>
      <c r="C185" s="6"/>
      <c r="E185" s="6"/>
      <c r="F185" s="6"/>
      <c r="G185" s="11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s="8" customFormat="1" x14ac:dyDescent="0.25">
      <c r="A186" s="18"/>
      <c r="B186" s="15"/>
      <c r="C186" s="6"/>
      <c r="E186" s="6"/>
      <c r="F186" s="6"/>
      <c r="G186" s="11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s="8" customFormat="1" x14ac:dyDescent="0.25">
      <c r="A187" s="18"/>
      <c r="B187" s="15"/>
      <c r="C187" s="6"/>
      <c r="E187" s="6"/>
      <c r="F187" s="6"/>
      <c r="G187" s="11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s="8" customFormat="1" x14ac:dyDescent="0.25">
      <c r="A188" s="18"/>
      <c r="B188" s="15"/>
      <c r="C188" s="6"/>
      <c r="E188" s="6"/>
      <c r="F188" s="6"/>
      <c r="G188" s="11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s="8" customFormat="1" x14ac:dyDescent="0.25">
      <c r="A189" s="18"/>
      <c r="B189" s="15"/>
      <c r="C189" s="6"/>
      <c r="E189" s="6"/>
      <c r="F189" s="6"/>
      <c r="G189" s="11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s="8" customFormat="1" x14ac:dyDescent="0.25">
      <c r="A190" s="18"/>
      <c r="B190" s="15"/>
      <c r="C190" s="6"/>
      <c r="E190" s="6"/>
      <c r="F190" s="6"/>
      <c r="G190" s="11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s="8" customFormat="1" x14ac:dyDescent="0.25">
      <c r="A191" s="18"/>
      <c r="B191" s="15"/>
      <c r="C191" s="6"/>
      <c r="E191" s="6"/>
      <c r="F191" s="6"/>
      <c r="G191" s="1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s="8" customFormat="1" x14ac:dyDescent="0.25">
      <c r="A192" s="18"/>
      <c r="B192" s="15"/>
      <c r="C192" s="6"/>
      <c r="E192" s="6"/>
      <c r="F192" s="6"/>
      <c r="G192" s="11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s="8" customFormat="1" x14ac:dyDescent="0.25">
      <c r="A193" s="18"/>
      <c r="B193" s="15"/>
      <c r="C193" s="6"/>
      <c r="E193" s="6"/>
      <c r="F193" s="6"/>
      <c r="G193" s="11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s="8" customFormat="1" x14ac:dyDescent="0.25">
      <c r="A194" s="18"/>
      <c r="B194" s="15"/>
      <c r="C194" s="6"/>
      <c r="E194" s="6"/>
      <c r="F194" s="6"/>
      <c r="G194" s="11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s="8" customFormat="1" x14ac:dyDescent="0.25">
      <c r="A195" s="18"/>
      <c r="B195" s="15"/>
      <c r="C195" s="6"/>
      <c r="E195" s="6"/>
      <c r="F195" s="6"/>
      <c r="G195" s="11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s="8" customFormat="1" x14ac:dyDescent="0.25">
      <c r="A196" s="18"/>
      <c r="B196" s="15"/>
      <c r="C196" s="6"/>
      <c r="E196" s="6"/>
      <c r="F196" s="6"/>
      <c r="G196" s="11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s="8" customFormat="1" x14ac:dyDescent="0.25">
      <c r="A197" s="18"/>
      <c r="B197" s="15"/>
      <c r="C197" s="6"/>
      <c r="E197" s="6"/>
      <c r="F197" s="6"/>
      <c r="G197" s="11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s="8" customFormat="1" x14ac:dyDescent="0.25">
      <c r="A198" s="18"/>
      <c r="B198" s="15"/>
      <c r="C198" s="6"/>
      <c r="E198" s="6"/>
      <c r="F198" s="6"/>
      <c r="G198" s="11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s="8" customFormat="1" x14ac:dyDescent="0.25">
      <c r="A199" s="18"/>
      <c r="B199" s="15"/>
      <c r="C199" s="6"/>
      <c r="E199" s="6"/>
      <c r="F199" s="6"/>
      <c r="G199" s="11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s="8" customFormat="1" x14ac:dyDescent="0.25">
      <c r="A200" s="18"/>
      <c r="B200" s="15"/>
      <c r="C200" s="6"/>
      <c r="E200" s="6"/>
      <c r="F200" s="6"/>
      <c r="G200" s="11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s="8" customFormat="1" x14ac:dyDescent="0.25">
      <c r="A201" s="18"/>
      <c r="B201" s="15"/>
      <c r="C201" s="6"/>
      <c r="E201" s="6"/>
      <c r="F201" s="6"/>
      <c r="G201" s="1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s="8" customFormat="1" x14ac:dyDescent="0.25">
      <c r="A202" s="18"/>
      <c r="B202" s="15"/>
      <c r="C202" s="6"/>
      <c r="E202" s="6"/>
      <c r="F202" s="6"/>
      <c r="G202" s="11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s="8" customFormat="1" x14ac:dyDescent="0.25">
      <c r="A203" s="18"/>
      <c r="B203" s="15"/>
      <c r="C203" s="6"/>
      <c r="E203" s="6"/>
      <c r="F203" s="6"/>
      <c r="G203" s="11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s="8" customFormat="1" x14ac:dyDescent="0.25">
      <c r="A204" s="18"/>
      <c r="B204" s="15"/>
      <c r="C204" s="6"/>
      <c r="E204" s="6"/>
      <c r="F204" s="6"/>
      <c r="G204" s="11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s="8" customFormat="1" x14ac:dyDescent="0.25">
      <c r="A205" s="18"/>
      <c r="B205" s="15"/>
      <c r="C205" s="6"/>
      <c r="E205" s="6"/>
      <c r="F205" s="6"/>
      <c r="G205" s="11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s="8" customFormat="1" x14ac:dyDescent="0.25">
      <c r="A206" s="18"/>
      <c r="B206" s="15"/>
      <c r="C206" s="6"/>
      <c r="E206" s="6"/>
      <c r="F206" s="6"/>
      <c r="G206" s="11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s="8" customFormat="1" x14ac:dyDescent="0.25">
      <c r="A207" s="18"/>
      <c r="B207" s="15"/>
      <c r="C207" s="6"/>
      <c r="E207" s="6"/>
      <c r="F207" s="6"/>
      <c r="G207" s="11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s="8" customFormat="1" x14ac:dyDescent="0.25">
      <c r="A208" s="18"/>
      <c r="B208" s="15"/>
      <c r="C208" s="6"/>
      <c r="E208" s="6"/>
      <c r="F208" s="6"/>
      <c r="G208" s="11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s="8" customFormat="1" x14ac:dyDescent="0.25">
      <c r="A209" s="18"/>
      <c r="B209" s="15"/>
      <c r="C209" s="6"/>
      <c r="E209" s="6"/>
      <c r="F209" s="6"/>
      <c r="G209" s="11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s="8" customFormat="1" x14ac:dyDescent="0.25">
      <c r="A210" s="18"/>
      <c r="B210" s="15"/>
      <c r="C210" s="6"/>
      <c r="E210" s="6"/>
      <c r="F210" s="6"/>
      <c r="G210" s="11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s="8" customFormat="1" x14ac:dyDescent="0.25">
      <c r="A211" s="18"/>
      <c r="B211" s="15"/>
      <c r="C211" s="6"/>
      <c r="E211" s="6"/>
      <c r="F211" s="6"/>
      <c r="G211" s="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s="8" customFormat="1" x14ac:dyDescent="0.25">
      <c r="A212" s="18"/>
      <c r="B212" s="15"/>
      <c r="C212" s="6"/>
      <c r="E212" s="6"/>
      <c r="F212" s="6"/>
      <c r="G212" s="11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s="8" customFormat="1" x14ac:dyDescent="0.25">
      <c r="A213" s="18"/>
      <c r="B213" s="15"/>
      <c r="C213" s="6"/>
      <c r="E213" s="6"/>
      <c r="F213" s="6"/>
      <c r="G213" s="11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s="8" customFormat="1" x14ac:dyDescent="0.25">
      <c r="A214" s="18"/>
      <c r="B214" s="15"/>
      <c r="C214" s="6"/>
      <c r="E214" s="6"/>
      <c r="F214" s="6"/>
      <c r="G214" s="11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s="8" customFormat="1" x14ac:dyDescent="0.25">
      <c r="A215" s="18"/>
      <c r="B215" s="15"/>
      <c r="C215" s="6"/>
      <c r="E215" s="6"/>
      <c r="F215" s="6"/>
      <c r="G215" s="11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s="8" customFormat="1" x14ac:dyDescent="0.25">
      <c r="A216" s="18"/>
      <c r="B216" s="15"/>
      <c r="C216" s="6"/>
      <c r="E216" s="6"/>
      <c r="F216" s="6"/>
      <c r="G216" s="11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s="8" customFormat="1" x14ac:dyDescent="0.25">
      <c r="A217" s="18"/>
      <c r="B217" s="15"/>
      <c r="C217" s="6"/>
      <c r="E217" s="6"/>
      <c r="F217" s="6"/>
      <c r="G217" s="11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s="8" customFormat="1" x14ac:dyDescent="0.25">
      <c r="A218" s="18"/>
      <c r="B218" s="15"/>
      <c r="C218" s="6"/>
      <c r="E218" s="6"/>
      <c r="F218" s="6"/>
      <c r="G218" s="11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s="8" customFormat="1" x14ac:dyDescent="0.25">
      <c r="A219" s="18"/>
      <c r="B219" s="15"/>
      <c r="C219" s="6"/>
      <c r="E219" s="6"/>
      <c r="F219" s="6"/>
      <c r="G219" s="11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s="8" customFormat="1" x14ac:dyDescent="0.25">
      <c r="A220" s="18"/>
      <c r="B220" s="15"/>
      <c r="C220" s="6"/>
      <c r="E220" s="6"/>
      <c r="F220" s="6"/>
      <c r="G220" s="11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s="8" customFormat="1" x14ac:dyDescent="0.25">
      <c r="A221" s="18"/>
      <c r="B221" s="15"/>
      <c r="C221" s="6"/>
      <c r="E221" s="6"/>
      <c r="F221" s="6"/>
      <c r="G221" s="1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s="8" customFormat="1" x14ac:dyDescent="0.25">
      <c r="A222" s="18"/>
      <c r="B222" s="15"/>
      <c r="C222" s="6"/>
      <c r="E222" s="6"/>
      <c r="F222" s="6"/>
      <c r="G222" s="11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s="8" customFormat="1" x14ac:dyDescent="0.25">
      <c r="A223" s="18"/>
      <c r="B223" s="15"/>
      <c r="C223" s="6"/>
      <c r="E223" s="6"/>
      <c r="F223" s="6"/>
      <c r="G223" s="11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s="8" customFormat="1" x14ac:dyDescent="0.25">
      <c r="A224" s="18"/>
      <c r="B224" s="15"/>
      <c r="C224" s="6"/>
      <c r="E224" s="6"/>
      <c r="F224" s="6"/>
      <c r="G224" s="11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s="8" customFormat="1" x14ac:dyDescent="0.25">
      <c r="A225" s="18"/>
      <c r="B225" s="15"/>
      <c r="C225" s="6"/>
      <c r="E225" s="6"/>
      <c r="F225" s="6"/>
      <c r="G225" s="11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s="8" customFormat="1" x14ac:dyDescent="0.25">
      <c r="A226" s="18"/>
      <c r="B226" s="15"/>
      <c r="C226" s="6"/>
      <c r="E226" s="6"/>
      <c r="F226" s="6"/>
      <c r="G226" s="11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s="8" customFormat="1" x14ac:dyDescent="0.25">
      <c r="A227" s="18"/>
      <c r="B227" s="15"/>
      <c r="C227" s="6"/>
      <c r="E227" s="6"/>
      <c r="F227" s="6"/>
      <c r="G227" s="11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s="8" customFormat="1" x14ac:dyDescent="0.25">
      <c r="A228" s="18"/>
      <c r="B228" s="15"/>
      <c r="C228" s="6"/>
      <c r="E228" s="6"/>
      <c r="F228" s="6"/>
      <c r="G228" s="11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s="8" customFormat="1" x14ac:dyDescent="0.25">
      <c r="A229" s="18"/>
      <c r="B229" s="15"/>
      <c r="C229" s="6"/>
      <c r="E229" s="6"/>
      <c r="F229" s="6"/>
      <c r="G229" s="11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s="8" customFormat="1" x14ac:dyDescent="0.25">
      <c r="A230" s="18"/>
      <c r="B230" s="15"/>
      <c r="C230" s="6"/>
      <c r="E230" s="6"/>
      <c r="F230" s="6"/>
      <c r="G230" s="11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s="8" customFormat="1" x14ac:dyDescent="0.25">
      <c r="A231" s="18"/>
      <c r="B231" s="15"/>
      <c r="C231" s="6"/>
      <c r="E231" s="6"/>
      <c r="F231" s="6"/>
      <c r="G231" s="1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s="8" customFormat="1" x14ac:dyDescent="0.25">
      <c r="A232" s="18"/>
      <c r="B232" s="15"/>
      <c r="C232" s="6"/>
      <c r="E232" s="6"/>
      <c r="F232" s="6"/>
      <c r="G232" s="11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s="8" customFormat="1" x14ac:dyDescent="0.25">
      <c r="A233" s="18"/>
      <c r="B233" s="15"/>
      <c r="C233" s="6"/>
      <c r="E233" s="6"/>
      <c r="F233" s="6"/>
      <c r="G233" s="11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s="8" customFormat="1" x14ac:dyDescent="0.25">
      <c r="A234" s="18"/>
      <c r="B234" s="15"/>
      <c r="C234" s="6"/>
      <c r="E234" s="6"/>
      <c r="F234" s="6"/>
      <c r="G234" s="11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s="8" customFormat="1" x14ac:dyDescent="0.25">
      <c r="A235" s="18"/>
      <c r="B235" s="15"/>
      <c r="C235" s="6"/>
      <c r="E235" s="6"/>
      <c r="F235" s="6"/>
      <c r="G235" s="11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s="8" customFormat="1" x14ac:dyDescent="0.25">
      <c r="A236" s="18"/>
      <c r="B236" s="15"/>
      <c r="C236" s="6"/>
      <c r="E236" s="6"/>
      <c r="F236" s="6"/>
      <c r="G236" s="11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s="8" customFormat="1" x14ac:dyDescent="0.25">
      <c r="A237" s="18"/>
      <c r="B237" s="15"/>
      <c r="C237" s="6"/>
      <c r="E237" s="6"/>
      <c r="F237" s="6"/>
      <c r="G237" s="11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s="8" customFormat="1" x14ac:dyDescent="0.25">
      <c r="A238" s="18"/>
      <c r="B238" s="15"/>
      <c r="C238" s="6"/>
      <c r="E238" s="6"/>
      <c r="F238" s="6"/>
      <c r="G238" s="11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s="8" customFormat="1" x14ac:dyDescent="0.25">
      <c r="A239" s="18"/>
      <c r="B239" s="15"/>
      <c r="C239" s="6"/>
      <c r="E239" s="6"/>
      <c r="F239" s="6"/>
      <c r="G239" s="11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s="8" customFormat="1" x14ac:dyDescent="0.25">
      <c r="A240" s="18"/>
      <c r="B240" s="15"/>
      <c r="C240" s="6"/>
      <c r="E240" s="6"/>
      <c r="F240" s="6"/>
      <c r="G240" s="11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s="8" customFormat="1" x14ac:dyDescent="0.25">
      <c r="A241" s="18"/>
      <c r="B241" s="15"/>
      <c r="C241" s="6"/>
      <c r="E241" s="6"/>
      <c r="F241" s="6"/>
      <c r="G241" s="1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s="8" customFormat="1" x14ac:dyDescent="0.25">
      <c r="A242" s="18"/>
      <c r="B242" s="15"/>
      <c r="C242" s="6"/>
      <c r="E242" s="6"/>
      <c r="F242" s="6"/>
      <c r="G242" s="11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s="8" customFormat="1" x14ac:dyDescent="0.25">
      <c r="A243" s="18"/>
      <c r="B243" s="15"/>
      <c r="C243" s="6"/>
      <c r="E243" s="6"/>
      <c r="F243" s="6"/>
      <c r="G243" s="11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s="8" customFormat="1" x14ac:dyDescent="0.25">
      <c r="A244" s="18"/>
      <c r="B244" s="15"/>
      <c r="C244" s="6"/>
      <c r="E244" s="6"/>
      <c r="F244" s="6"/>
      <c r="G244" s="11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s="8" customFormat="1" x14ac:dyDescent="0.25">
      <c r="A245" s="18"/>
      <c r="B245" s="15"/>
      <c r="C245" s="6"/>
      <c r="E245" s="6"/>
      <c r="F245" s="6"/>
      <c r="G245" s="11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s="8" customFormat="1" x14ac:dyDescent="0.25">
      <c r="A246" s="18"/>
      <c r="B246" s="15"/>
      <c r="C246" s="6"/>
      <c r="E246" s="6"/>
      <c r="F246" s="6"/>
      <c r="G246" s="11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s="8" customFormat="1" x14ac:dyDescent="0.25">
      <c r="A247" s="18"/>
      <c r="B247" s="15"/>
      <c r="C247" s="6"/>
      <c r="E247" s="6"/>
      <c r="F247" s="6"/>
      <c r="G247" s="11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s="8" customFormat="1" x14ac:dyDescent="0.25">
      <c r="A248" s="18"/>
      <c r="B248" s="15"/>
      <c r="C248" s="6"/>
      <c r="E248" s="6"/>
      <c r="F248" s="6"/>
      <c r="G248" s="11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s="8" customFormat="1" x14ac:dyDescent="0.25">
      <c r="A249" s="18"/>
      <c r="B249" s="15"/>
      <c r="C249" s="6"/>
      <c r="E249" s="6"/>
      <c r="F249" s="6"/>
      <c r="G249" s="11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s="8" customFormat="1" x14ac:dyDescent="0.25">
      <c r="A250" s="18"/>
      <c r="B250" s="15"/>
      <c r="C250" s="6"/>
      <c r="E250" s="6"/>
      <c r="F250" s="6"/>
      <c r="G250" s="11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s="8" customFormat="1" x14ac:dyDescent="0.25">
      <c r="A251" s="18"/>
      <c r="B251" s="15"/>
      <c r="C251" s="6"/>
      <c r="E251" s="6"/>
      <c r="F251" s="6"/>
      <c r="G251" s="1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s="8" customFormat="1" x14ac:dyDescent="0.25">
      <c r="A252" s="18"/>
      <c r="B252" s="15"/>
      <c r="C252" s="6"/>
      <c r="E252" s="6"/>
      <c r="F252" s="6"/>
      <c r="G252" s="11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s="8" customFormat="1" x14ac:dyDescent="0.25">
      <c r="A253" s="18"/>
      <c r="B253" s="15"/>
      <c r="C253" s="6"/>
      <c r="E253" s="6"/>
      <c r="F253" s="6"/>
      <c r="G253" s="11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s="8" customFormat="1" x14ac:dyDescent="0.25">
      <c r="A254" s="18"/>
      <c r="B254" s="15"/>
      <c r="C254" s="6"/>
      <c r="E254" s="6"/>
      <c r="F254" s="6"/>
      <c r="G254" s="11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s="8" customFormat="1" x14ac:dyDescent="0.25">
      <c r="A255" s="18"/>
      <c r="B255" s="15"/>
      <c r="C255" s="6"/>
      <c r="E255" s="6"/>
      <c r="F255" s="6"/>
      <c r="G255" s="11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s="8" customFormat="1" x14ac:dyDescent="0.25">
      <c r="A256" s="18"/>
      <c r="B256" s="15"/>
      <c r="C256" s="6"/>
      <c r="E256" s="6"/>
      <c r="F256" s="6"/>
      <c r="G256" s="11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s="8" customFormat="1" x14ac:dyDescent="0.25">
      <c r="A257" s="18"/>
      <c r="B257" s="15"/>
      <c r="C257" s="6"/>
      <c r="E257" s="6"/>
      <c r="F257" s="6"/>
      <c r="G257" s="11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s="8" customFormat="1" x14ac:dyDescent="0.25">
      <c r="A258" s="18"/>
      <c r="B258" s="15"/>
      <c r="C258" s="6"/>
      <c r="E258" s="6"/>
      <c r="F258" s="6"/>
      <c r="G258" s="11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s="8" customFormat="1" x14ac:dyDescent="0.25">
      <c r="A259" s="18"/>
      <c r="B259" s="15"/>
      <c r="C259" s="6"/>
      <c r="E259" s="6"/>
      <c r="F259" s="6"/>
      <c r="G259" s="11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s="8" customFormat="1" x14ac:dyDescent="0.25">
      <c r="A260" s="18"/>
      <c r="B260" s="15"/>
      <c r="C260" s="6"/>
      <c r="E260" s="6"/>
      <c r="F260" s="6"/>
      <c r="G260" s="11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s="8" customFormat="1" x14ac:dyDescent="0.25">
      <c r="A261" s="18"/>
      <c r="B261" s="15"/>
      <c r="C261" s="6"/>
      <c r="E261" s="6"/>
      <c r="F261" s="6"/>
      <c r="G261" s="1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s="8" customFormat="1" x14ac:dyDescent="0.25">
      <c r="A262" s="18"/>
      <c r="B262" s="15"/>
      <c r="C262" s="6"/>
      <c r="E262" s="6"/>
      <c r="F262" s="6"/>
      <c r="G262" s="11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s="8" customFormat="1" x14ac:dyDescent="0.25">
      <c r="A263" s="18"/>
      <c r="B263" s="15"/>
      <c r="C263" s="6"/>
      <c r="E263" s="6"/>
      <c r="F263" s="6"/>
      <c r="G263" s="11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s="8" customFormat="1" x14ac:dyDescent="0.25">
      <c r="A264" s="18"/>
      <c r="B264" s="15"/>
      <c r="C264" s="6"/>
      <c r="E264" s="6"/>
      <c r="F264" s="6"/>
      <c r="G264" s="11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s="8" customFormat="1" x14ac:dyDescent="0.25">
      <c r="A265" s="18"/>
      <c r="B265" s="15"/>
      <c r="C265" s="6"/>
      <c r="E265" s="6"/>
      <c r="F265" s="6"/>
      <c r="G265" s="11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s="8" customFormat="1" x14ac:dyDescent="0.25">
      <c r="A266" s="18"/>
      <c r="B266" s="15"/>
      <c r="C266" s="6"/>
      <c r="E266" s="6"/>
      <c r="F266" s="6"/>
      <c r="G266" s="11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s="8" customFormat="1" x14ac:dyDescent="0.25">
      <c r="A267" s="18"/>
      <c r="B267" s="15"/>
      <c r="C267" s="6"/>
      <c r="E267" s="6"/>
      <c r="F267" s="6"/>
      <c r="G267" s="11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s="8" customFormat="1" x14ac:dyDescent="0.25">
      <c r="A268" s="18"/>
      <c r="B268" s="15"/>
      <c r="C268" s="6"/>
      <c r="E268" s="6"/>
      <c r="F268" s="6"/>
      <c r="G268" s="11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s="8" customFormat="1" x14ac:dyDescent="0.25">
      <c r="A269" s="18"/>
      <c r="B269" s="15"/>
      <c r="C269" s="6"/>
      <c r="E269" s="6"/>
      <c r="F269" s="6"/>
      <c r="G269" s="11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s="8" customFormat="1" x14ac:dyDescent="0.25">
      <c r="A270" s="18"/>
      <c r="B270" s="15"/>
      <c r="C270" s="6"/>
      <c r="E270" s="6"/>
      <c r="F270" s="6"/>
      <c r="G270" s="11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s="8" customFormat="1" x14ac:dyDescent="0.25">
      <c r="A271" s="18"/>
      <c r="B271" s="15"/>
      <c r="C271" s="6"/>
      <c r="E271" s="6"/>
      <c r="F271" s="6"/>
      <c r="G271" s="1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s="8" customFormat="1" x14ac:dyDescent="0.25">
      <c r="A272" s="18"/>
      <c r="B272" s="15"/>
      <c r="C272" s="6"/>
      <c r="E272" s="6"/>
      <c r="F272" s="6"/>
      <c r="G272" s="11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s="8" customFormat="1" x14ac:dyDescent="0.25">
      <c r="A273" s="18"/>
      <c r="B273" s="15"/>
      <c r="C273" s="6"/>
      <c r="E273" s="6"/>
      <c r="F273" s="6"/>
      <c r="G273" s="11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s="8" customFormat="1" x14ac:dyDescent="0.25">
      <c r="A274" s="18"/>
      <c r="B274" s="15"/>
      <c r="C274" s="6"/>
      <c r="E274" s="6"/>
      <c r="F274" s="6"/>
      <c r="G274" s="11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s="8" customFormat="1" x14ac:dyDescent="0.25">
      <c r="A275" s="18"/>
      <c r="B275" s="15"/>
      <c r="C275" s="6"/>
      <c r="E275" s="6"/>
      <c r="F275" s="6"/>
      <c r="G275" s="11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s="8" customFormat="1" x14ac:dyDescent="0.25">
      <c r="A276" s="18"/>
      <c r="B276" s="15"/>
      <c r="C276" s="6"/>
      <c r="E276" s="6"/>
      <c r="F276" s="6"/>
      <c r="G276" s="11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s="8" customFormat="1" x14ac:dyDescent="0.25">
      <c r="A277" s="18"/>
      <c r="B277" s="15"/>
      <c r="C277" s="6"/>
      <c r="E277" s="6"/>
      <c r="F277" s="6"/>
      <c r="G277" s="11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s="8" customFormat="1" x14ac:dyDescent="0.25">
      <c r="A278" s="18"/>
      <c r="B278" s="15"/>
      <c r="C278" s="6"/>
      <c r="E278" s="6"/>
      <c r="F278" s="6"/>
      <c r="G278" s="11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s="8" customFormat="1" x14ac:dyDescent="0.25">
      <c r="A279" s="18"/>
      <c r="B279" s="15"/>
      <c r="C279" s="6"/>
      <c r="E279" s="6"/>
      <c r="F279" s="6"/>
      <c r="G279" s="11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s="8" customFormat="1" x14ac:dyDescent="0.25">
      <c r="A280" s="18"/>
      <c r="B280" s="15"/>
      <c r="C280" s="6"/>
      <c r="E280" s="6"/>
      <c r="F280" s="6"/>
      <c r="G280" s="11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s="8" customFormat="1" x14ac:dyDescent="0.25">
      <c r="A281" s="18"/>
      <c r="B281" s="15"/>
      <c r="C281" s="6"/>
      <c r="E281" s="6"/>
      <c r="F281" s="6"/>
      <c r="G281" s="1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s="8" customFormat="1" x14ac:dyDescent="0.25">
      <c r="A282" s="18"/>
      <c r="B282" s="15"/>
      <c r="C282" s="6"/>
      <c r="E282" s="6"/>
      <c r="F282" s="6"/>
      <c r="G282" s="11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s="8" customFormat="1" x14ac:dyDescent="0.25">
      <c r="A283" s="18"/>
      <c r="B283" s="15"/>
      <c r="C283" s="6"/>
      <c r="E283" s="6"/>
      <c r="F283" s="6"/>
      <c r="G283" s="11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s="8" customFormat="1" x14ac:dyDescent="0.25">
      <c r="A284" s="18"/>
      <c r="B284" s="15"/>
      <c r="C284" s="6"/>
      <c r="E284" s="6"/>
      <c r="F284" s="6"/>
      <c r="G284" s="11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s="8" customFormat="1" x14ac:dyDescent="0.25">
      <c r="A285" s="18"/>
      <c r="B285" s="15"/>
      <c r="C285" s="6"/>
      <c r="E285" s="6"/>
      <c r="F285" s="6"/>
      <c r="G285" s="11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s="8" customFormat="1" x14ac:dyDescent="0.25">
      <c r="A286" s="18"/>
      <c r="B286" s="15"/>
      <c r="C286" s="6"/>
      <c r="E286" s="6"/>
      <c r="F286" s="6"/>
      <c r="G286" s="11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s="8" customFormat="1" x14ac:dyDescent="0.25">
      <c r="A287" s="18"/>
      <c r="B287" s="15"/>
      <c r="C287" s="6"/>
      <c r="E287" s="6"/>
      <c r="F287" s="6"/>
      <c r="G287" s="11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s="8" customFormat="1" x14ac:dyDescent="0.25">
      <c r="A288" s="18"/>
      <c r="B288" s="15"/>
      <c r="C288" s="6"/>
      <c r="E288" s="6"/>
      <c r="F288" s="6"/>
      <c r="G288" s="11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s="8" customFormat="1" x14ac:dyDescent="0.25">
      <c r="A289" s="18"/>
      <c r="B289" s="15"/>
      <c r="C289" s="6"/>
      <c r="E289" s="6"/>
      <c r="F289" s="6"/>
      <c r="G289" s="11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s="8" customFormat="1" x14ac:dyDescent="0.25">
      <c r="A290" s="18"/>
      <c r="B290" s="15"/>
      <c r="C290" s="6"/>
      <c r="E290" s="6"/>
      <c r="F290" s="6"/>
      <c r="G290" s="11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s="8" customFormat="1" x14ac:dyDescent="0.25">
      <c r="A291" s="18"/>
      <c r="B291" s="15"/>
      <c r="C291" s="6"/>
      <c r="E291" s="6"/>
      <c r="F291" s="6"/>
      <c r="G291" s="1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s="8" customFormat="1" x14ac:dyDescent="0.25">
      <c r="A292" s="18"/>
      <c r="B292" s="15"/>
      <c r="C292" s="6"/>
      <c r="E292" s="6"/>
      <c r="F292" s="6"/>
      <c r="G292" s="11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s="8" customFormat="1" x14ac:dyDescent="0.25">
      <c r="A293" s="18"/>
      <c r="B293" s="15"/>
      <c r="C293" s="6"/>
      <c r="E293" s="6"/>
      <c r="F293" s="6"/>
      <c r="G293" s="11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s="8" customFormat="1" x14ac:dyDescent="0.25">
      <c r="A294" s="18"/>
      <c r="B294" s="15"/>
      <c r="C294" s="6"/>
      <c r="E294" s="6"/>
      <c r="F294" s="6"/>
      <c r="G294" s="11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s="8" customFormat="1" x14ac:dyDescent="0.25">
      <c r="A295" s="18"/>
      <c r="B295" s="15"/>
      <c r="C295" s="6"/>
      <c r="E295" s="6"/>
      <c r="F295" s="6"/>
      <c r="G295" s="11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s="8" customFormat="1" x14ac:dyDescent="0.25">
      <c r="A296" s="18"/>
      <c r="B296" s="15"/>
      <c r="C296" s="6"/>
      <c r="E296" s="6"/>
      <c r="F296" s="6"/>
      <c r="G296" s="11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s="8" customFormat="1" x14ac:dyDescent="0.25">
      <c r="A297" s="18"/>
      <c r="B297" s="15"/>
      <c r="C297" s="6"/>
      <c r="E297" s="6"/>
      <c r="F297" s="6"/>
      <c r="G297" s="11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s="8" customFormat="1" x14ac:dyDescent="0.25">
      <c r="A298" s="18"/>
      <c r="B298" s="15"/>
      <c r="C298" s="6"/>
      <c r="E298" s="6"/>
      <c r="F298" s="6"/>
      <c r="G298" s="11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s="8" customFormat="1" x14ac:dyDescent="0.25">
      <c r="A299" s="18"/>
      <c r="B299" s="15"/>
      <c r="C299" s="6"/>
      <c r="E299" s="6"/>
      <c r="F299" s="6"/>
      <c r="G299" s="11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s="8" customFormat="1" x14ac:dyDescent="0.25">
      <c r="A300" s="18"/>
      <c r="B300" s="15"/>
      <c r="C300" s="6"/>
      <c r="E300" s="6"/>
      <c r="F300" s="6"/>
      <c r="G300" s="11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s="8" customFormat="1" x14ac:dyDescent="0.25">
      <c r="A301" s="18"/>
      <c r="B301" s="15"/>
      <c r="C301" s="6"/>
      <c r="E301" s="6"/>
      <c r="F301" s="6"/>
      <c r="G301" s="1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s="8" customFormat="1" x14ac:dyDescent="0.25">
      <c r="A302" s="18"/>
      <c r="B302" s="15"/>
      <c r="C302" s="6"/>
      <c r="E302" s="6"/>
      <c r="F302" s="6"/>
      <c r="G302" s="11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s="8" customFormat="1" x14ac:dyDescent="0.25">
      <c r="A303" s="18"/>
      <c r="B303" s="15"/>
      <c r="C303" s="6"/>
      <c r="E303" s="6"/>
      <c r="F303" s="6"/>
      <c r="G303" s="11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s="8" customFormat="1" x14ac:dyDescent="0.25">
      <c r="A304" s="18"/>
      <c r="B304" s="15"/>
      <c r="C304" s="6"/>
      <c r="E304" s="6"/>
      <c r="F304" s="6"/>
      <c r="G304" s="11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s="8" customFormat="1" x14ac:dyDescent="0.25">
      <c r="A305" s="18"/>
      <c r="B305" s="15"/>
      <c r="C305" s="6"/>
      <c r="E305" s="6"/>
      <c r="F305" s="6"/>
      <c r="G305" s="11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s="8" customFormat="1" x14ac:dyDescent="0.25">
      <c r="A306" s="18"/>
      <c r="B306" s="15"/>
      <c r="C306" s="6"/>
      <c r="E306" s="6"/>
      <c r="F306" s="6"/>
      <c r="G306" s="11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s="8" customFormat="1" x14ac:dyDescent="0.25">
      <c r="A307" s="18"/>
      <c r="B307" s="15"/>
      <c r="C307" s="6"/>
      <c r="E307" s="6"/>
      <c r="F307" s="6"/>
      <c r="G307" s="11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s="8" customFormat="1" x14ac:dyDescent="0.25">
      <c r="A308" s="18"/>
      <c r="B308" s="15"/>
      <c r="C308" s="6"/>
      <c r="E308" s="6"/>
      <c r="F308" s="6"/>
      <c r="G308" s="11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s="8" customFormat="1" x14ac:dyDescent="0.25">
      <c r="A309" s="18"/>
      <c r="B309" s="15"/>
      <c r="C309" s="6"/>
      <c r="E309" s="6"/>
      <c r="F309" s="6"/>
      <c r="G309" s="11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s="8" customFormat="1" x14ac:dyDescent="0.25">
      <c r="A310" s="18"/>
      <c r="B310" s="15"/>
      <c r="C310" s="6"/>
      <c r="E310" s="6"/>
      <c r="F310" s="6"/>
      <c r="G310" s="11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s="8" customFormat="1" x14ac:dyDescent="0.25">
      <c r="A311" s="18"/>
      <c r="B311" s="15"/>
      <c r="C311" s="6"/>
      <c r="E311" s="6"/>
      <c r="F311" s="6"/>
      <c r="G311" s="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s="8" customFormat="1" x14ac:dyDescent="0.25">
      <c r="A312" s="18"/>
      <c r="B312" s="15"/>
      <c r="C312" s="6"/>
      <c r="E312" s="6"/>
      <c r="F312" s="6"/>
      <c r="G312" s="11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s="8" customFormat="1" x14ac:dyDescent="0.25">
      <c r="A313" s="18"/>
      <c r="B313" s="15"/>
      <c r="C313" s="6"/>
      <c r="E313" s="6"/>
      <c r="F313" s="6"/>
      <c r="G313" s="11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s="8" customFormat="1" x14ac:dyDescent="0.25">
      <c r="A314" s="18"/>
      <c r="B314" s="15"/>
      <c r="C314" s="6"/>
      <c r="E314" s="6"/>
      <c r="F314" s="6"/>
      <c r="G314" s="11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s="8" customFormat="1" x14ac:dyDescent="0.25">
      <c r="A315" s="18"/>
      <c r="B315" s="15"/>
      <c r="C315" s="6"/>
      <c r="E315" s="6"/>
      <c r="F315" s="6"/>
      <c r="G315" s="11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s="8" customFormat="1" x14ac:dyDescent="0.25">
      <c r="A316" s="18"/>
      <c r="B316" s="15"/>
      <c r="C316" s="6"/>
      <c r="E316" s="6"/>
      <c r="F316" s="6"/>
      <c r="G316" s="11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s="8" customFormat="1" x14ac:dyDescent="0.25">
      <c r="A317" s="18"/>
      <c r="B317" s="15"/>
      <c r="C317" s="6"/>
      <c r="E317" s="6"/>
      <c r="F317" s="6"/>
      <c r="G317" s="11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s="8" customFormat="1" x14ac:dyDescent="0.25">
      <c r="A318" s="18"/>
      <c r="B318" s="15"/>
      <c r="C318" s="6"/>
      <c r="E318" s="6"/>
      <c r="F318" s="6"/>
      <c r="G318" s="11"/>
      <c r="H318"/>
      <c r="I318"/>
      <c r="J318"/>
      <c r="K318"/>
      <c r="L318"/>
      <c r="M318"/>
      <c r="N318"/>
      <c r="O318"/>
      <c r="P318"/>
      <c r="Q318"/>
      <c r="R318"/>
      <c r="S318"/>
      <c r="T318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/>
  </sheetViews>
  <sheetFormatPr defaultRowHeight="15" x14ac:dyDescent="0.25"/>
  <cols>
    <col min="1" max="1" width="35.140625" style="14" customWidth="1"/>
    <col min="2" max="2" width="19.7109375" style="15" customWidth="1"/>
    <col min="3" max="3" width="16.28515625" style="6" customWidth="1"/>
    <col min="4" max="4" width="8.28515625" style="8" customWidth="1"/>
    <col min="5" max="5" width="66.7109375" style="6" customWidth="1"/>
    <col min="6" max="6" width="12.28515625" style="6" customWidth="1"/>
    <col min="7" max="7" width="23.5703125" style="11" customWidth="1"/>
  </cols>
  <sheetData>
    <row r="1" spans="1:18" ht="75" x14ac:dyDescent="0.25">
      <c r="A1" s="2" t="s">
        <v>97</v>
      </c>
      <c r="B1" s="2" t="s">
        <v>66</v>
      </c>
      <c r="C1" s="1" t="s">
        <v>80</v>
      </c>
      <c r="D1" s="3" t="s">
        <v>8</v>
      </c>
      <c r="E1" s="2" t="s">
        <v>0</v>
      </c>
      <c r="F1" s="13" t="s">
        <v>28</v>
      </c>
      <c r="G1" s="12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14" t="s">
        <v>69</v>
      </c>
      <c r="B2" s="15" t="s">
        <v>98</v>
      </c>
      <c r="C2" s="7">
        <v>41665</v>
      </c>
      <c r="D2" s="8">
        <v>3</v>
      </c>
      <c r="E2" s="7" t="s">
        <v>70</v>
      </c>
      <c r="F2" s="8">
        <v>92</v>
      </c>
      <c r="G2" s="16">
        <v>0.79800000000000004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4" t="s">
        <v>69</v>
      </c>
      <c r="B3" s="15" t="s">
        <v>98</v>
      </c>
      <c r="C3" s="7">
        <v>41665</v>
      </c>
      <c r="D3" s="8">
        <v>3</v>
      </c>
      <c r="E3" s="7" t="s">
        <v>71</v>
      </c>
      <c r="F3" s="8">
        <v>91</v>
      </c>
      <c r="G3" s="10">
        <f>AVERAGE(0.6431,0.6699)</f>
        <v>0.65650000000000008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4" t="s">
        <v>69</v>
      </c>
      <c r="B4" s="15" t="s">
        <v>98</v>
      </c>
      <c r="C4" s="7">
        <v>41665</v>
      </c>
      <c r="D4" s="8">
        <v>3</v>
      </c>
      <c r="E4" s="7" t="s">
        <v>72</v>
      </c>
      <c r="F4" s="8">
        <v>92</v>
      </c>
      <c r="G4" s="10">
        <v>0.64739999999999998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4" t="s">
        <v>69</v>
      </c>
      <c r="B5" s="15" t="s">
        <v>98</v>
      </c>
      <c r="C5" s="7">
        <v>41665</v>
      </c>
      <c r="D5" s="8">
        <v>3</v>
      </c>
      <c r="E5" s="7" t="s">
        <v>73</v>
      </c>
      <c r="F5" s="8">
        <v>93</v>
      </c>
      <c r="G5" s="10">
        <v>0.54769999999999996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4" t="s">
        <v>69</v>
      </c>
      <c r="B6" s="15" t="s">
        <v>98</v>
      </c>
      <c r="C6" s="7">
        <v>41665</v>
      </c>
      <c r="D6" s="8">
        <v>3</v>
      </c>
      <c r="E6" s="7" t="s">
        <v>74</v>
      </c>
      <c r="F6" s="8">
        <v>90</v>
      </c>
      <c r="G6" s="16">
        <v>0.82489999999999997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4" t="s">
        <v>75</v>
      </c>
      <c r="B7" s="15" t="s">
        <v>98</v>
      </c>
      <c r="C7" s="7">
        <v>41530</v>
      </c>
      <c r="D7" s="8">
        <v>3</v>
      </c>
      <c r="E7" s="6" t="s">
        <v>76</v>
      </c>
      <c r="F7" s="8">
        <v>92</v>
      </c>
      <c r="G7" s="10">
        <v>0.31630000000000003</v>
      </c>
    </row>
    <row r="8" spans="1:18" x14ac:dyDescent="0.25">
      <c r="A8" s="14" t="s">
        <v>75</v>
      </c>
      <c r="B8" s="15" t="s">
        <v>98</v>
      </c>
      <c r="C8" s="7">
        <v>41530</v>
      </c>
      <c r="D8" s="8">
        <v>3</v>
      </c>
      <c r="E8" s="6" t="s">
        <v>76</v>
      </c>
      <c r="F8" s="8">
        <v>93</v>
      </c>
      <c r="G8" s="10">
        <v>0.28899999999999998</v>
      </c>
    </row>
    <row r="9" spans="1:18" x14ac:dyDescent="0.25">
      <c r="A9" s="14" t="s">
        <v>75</v>
      </c>
      <c r="B9" s="15" t="s">
        <v>98</v>
      </c>
      <c r="C9" s="7">
        <v>41530</v>
      </c>
      <c r="D9" s="8">
        <v>3</v>
      </c>
      <c r="E9" s="6" t="s">
        <v>76</v>
      </c>
      <c r="F9" s="8">
        <v>93</v>
      </c>
      <c r="G9" s="10">
        <f>AVERAGE(0.3296,0.2502,0.256)</f>
        <v>0.27860000000000001</v>
      </c>
    </row>
    <row r="10" spans="1:18" x14ac:dyDescent="0.25">
      <c r="A10" s="14" t="s">
        <v>75</v>
      </c>
      <c r="B10" s="15" t="s">
        <v>98</v>
      </c>
      <c r="C10" s="7">
        <v>41530</v>
      </c>
      <c r="D10" s="8">
        <v>3</v>
      </c>
      <c r="E10" s="6" t="s">
        <v>76</v>
      </c>
      <c r="F10" s="8">
        <v>92</v>
      </c>
      <c r="G10" s="10">
        <v>0.27300000000000002</v>
      </c>
    </row>
    <row r="11" spans="1:18" x14ac:dyDescent="0.25">
      <c r="A11" s="14" t="s">
        <v>75</v>
      </c>
      <c r="B11" s="15" t="s">
        <v>98</v>
      </c>
      <c r="C11" s="7">
        <v>41530</v>
      </c>
      <c r="D11" s="8">
        <v>3</v>
      </c>
      <c r="E11" s="6" t="s">
        <v>76</v>
      </c>
      <c r="F11" s="8">
        <v>91</v>
      </c>
      <c r="G11" s="10">
        <v>0.30809999999999998</v>
      </c>
    </row>
    <row r="12" spans="1:18" x14ac:dyDescent="0.25">
      <c r="A12" s="14" t="s">
        <v>75</v>
      </c>
      <c r="B12" s="15" t="s">
        <v>98</v>
      </c>
      <c r="C12" s="7">
        <v>41530</v>
      </c>
      <c r="D12" s="8">
        <v>3</v>
      </c>
      <c r="E12" s="6" t="s">
        <v>78</v>
      </c>
      <c r="F12" s="8">
        <v>91</v>
      </c>
      <c r="G12" s="10">
        <v>0.29210000000000003</v>
      </c>
    </row>
    <row r="13" spans="1:18" x14ac:dyDescent="0.25">
      <c r="A13" s="14" t="s">
        <v>75</v>
      </c>
      <c r="B13" s="15" t="s">
        <v>98</v>
      </c>
      <c r="C13" s="7">
        <v>41530</v>
      </c>
      <c r="D13" s="8">
        <v>3</v>
      </c>
      <c r="E13" s="6" t="s">
        <v>76</v>
      </c>
      <c r="F13" s="8">
        <v>90</v>
      </c>
      <c r="G13" s="10">
        <v>0.34029999999999999</v>
      </c>
    </row>
    <row r="14" spans="1:18" x14ac:dyDescent="0.25">
      <c r="A14" s="14" t="s">
        <v>75</v>
      </c>
      <c r="B14" s="15" t="s">
        <v>98</v>
      </c>
      <c r="C14" s="7">
        <v>41530</v>
      </c>
      <c r="D14" s="8">
        <v>3</v>
      </c>
      <c r="E14" s="6" t="s">
        <v>76</v>
      </c>
      <c r="F14" s="8">
        <v>90</v>
      </c>
      <c r="G14" s="10">
        <v>0.40860000000000002</v>
      </c>
    </row>
    <row r="15" spans="1:18" x14ac:dyDescent="0.25">
      <c r="A15" s="14" t="s">
        <v>75</v>
      </c>
      <c r="B15" s="15" t="s">
        <v>98</v>
      </c>
      <c r="C15" s="7">
        <v>41530</v>
      </c>
      <c r="D15" s="8">
        <v>3</v>
      </c>
      <c r="E15" s="6" t="s">
        <v>76</v>
      </c>
      <c r="F15" s="8">
        <v>90</v>
      </c>
      <c r="G15" s="10">
        <f>AVERAGE(0.3686,0.3623)</f>
        <v>0.36545</v>
      </c>
    </row>
    <row r="16" spans="1:18" x14ac:dyDescent="0.25">
      <c r="A16" s="14" t="s">
        <v>75</v>
      </c>
      <c r="B16" s="15" t="s">
        <v>98</v>
      </c>
      <c r="C16" s="7">
        <v>41530</v>
      </c>
      <c r="D16" s="8">
        <v>3</v>
      </c>
      <c r="E16" s="6" t="s">
        <v>76</v>
      </c>
      <c r="F16" s="8">
        <v>89</v>
      </c>
      <c r="G16" s="10">
        <v>0.40579999999999999</v>
      </c>
    </row>
    <row r="17" spans="1:7" x14ac:dyDescent="0.25">
      <c r="A17" s="14" t="s">
        <v>75</v>
      </c>
      <c r="B17" s="15" t="s">
        <v>98</v>
      </c>
      <c r="C17" s="7">
        <v>41530</v>
      </c>
      <c r="D17" s="8">
        <v>3</v>
      </c>
      <c r="E17" s="6" t="s">
        <v>76</v>
      </c>
      <c r="F17" s="8">
        <v>90</v>
      </c>
      <c r="G17" s="10">
        <v>0.3871</v>
      </c>
    </row>
    <row r="18" spans="1:7" x14ac:dyDescent="0.25">
      <c r="A18" s="14" t="s">
        <v>75</v>
      </c>
      <c r="B18" s="15" t="s">
        <v>98</v>
      </c>
      <c r="C18" s="7">
        <v>41530</v>
      </c>
      <c r="D18" s="8">
        <v>3</v>
      </c>
      <c r="E18" s="6" t="s">
        <v>76</v>
      </c>
      <c r="F18" s="8">
        <v>74</v>
      </c>
      <c r="G18" s="10">
        <v>0.28989999999999999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" sqref="B2"/>
    </sheetView>
  </sheetViews>
  <sheetFormatPr defaultRowHeight="15" x14ac:dyDescent="0.25"/>
  <cols>
    <col min="1" max="1" width="29.5703125" customWidth="1"/>
    <col min="3" max="3" width="59.42578125" customWidth="1"/>
    <col min="4" max="4" width="18.42578125" customWidth="1"/>
    <col min="6" max="6" width="17.28515625" customWidth="1"/>
  </cols>
  <sheetData>
    <row r="1" spans="1:8" x14ac:dyDescent="0.25">
      <c r="E1" t="s">
        <v>65</v>
      </c>
      <c r="F1" t="s">
        <v>64</v>
      </c>
    </row>
    <row r="2" spans="1:8" s="5" customFormat="1" x14ac:dyDescent="0.25">
      <c r="A2" s="14" t="s">
        <v>33</v>
      </c>
      <c r="B2" s="8">
        <v>1</v>
      </c>
      <c r="C2" s="7" t="s">
        <v>56</v>
      </c>
      <c r="D2" s="6" t="s">
        <v>27</v>
      </c>
      <c r="E2" s="8">
        <v>1</v>
      </c>
      <c r="F2" s="10">
        <v>5.6300000000000003E-2</v>
      </c>
      <c r="G2" s="9"/>
      <c r="H2" s="9"/>
    </row>
    <row r="3" spans="1:8" s="5" customFormat="1" x14ac:dyDescent="0.25">
      <c r="A3" s="14" t="s">
        <v>33</v>
      </c>
      <c r="B3" s="8">
        <v>1</v>
      </c>
      <c r="C3" s="7" t="s">
        <v>57</v>
      </c>
      <c r="D3" s="6" t="s">
        <v>38</v>
      </c>
      <c r="E3" s="8">
        <v>5</v>
      </c>
      <c r="F3" s="10">
        <v>2.3E-3</v>
      </c>
      <c r="G3" s="9"/>
      <c r="H3" s="9"/>
    </row>
    <row r="4" spans="1:8" s="5" customFormat="1" x14ac:dyDescent="0.25">
      <c r="A4" s="14" t="s">
        <v>34</v>
      </c>
      <c r="B4" s="8">
        <v>1</v>
      </c>
      <c r="C4" s="7" t="s">
        <v>56</v>
      </c>
      <c r="D4" s="6" t="s">
        <v>27</v>
      </c>
      <c r="E4" s="8">
        <v>3</v>
      </c>
      <c r="F4" s="10">
        <v>1.47E-2</v>
      </c>
      <c r="G4" s="9"/>
      <c r="H4" s="9"/>
    </row>
    <row r="5" spans="1:8" s="5" customFormat="1" x14ac:dyDescent="0.25">
      <c r="A5" s="14" t="s">
        <v>36</v>
      </c>
      <c r="B5" s="8">
        <v>1</v>
      </c>
      <c r="C5" s="7" t="s">
        <v>56</v>
      </c>
      <c r="D5" s="6" t="s">
        <v>27</v>
      </c>
      <c r="E5" s="8">
        <v>7</v>
      </c>
      <c r="F5" s="10">
        <v>1.2699999999999999E-2</v>
      </c>
      <c r="G5" s="9"/>
      <c r="H5" s="9"/>
    </row>
    <row r="6" spans="1:8" x14ac:dyDescent="0.25">
      <c r="A6" s="1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7"/>
  <sheetViews>
    <sheetView workbookViewId="0">
      <selection activeCell="C5" sqref="C5"/>
    </sheetView>
  </sheetViews>
  <sheetFormatPr defaultRowHeight="15" x14ac:dyDescent="0.25"/>
  <cols>
    <col min="1" max="1" width="5.85546875" customWidth="1"/>
    <col min="3" max="3" width="50.28515625" customWidth="1"/>
    <col min="4" max="4" width="18.7109375" customWidth="1"/>
    <col min="5" max="5" width="11.140625" customWidth="1"/>
  </cols>
  <sheetData>
    <row r="3" spans="2:4" x14ac:dyDescent="0.25">
      <c r="D3" t="s">
        <v>94</v>
      </c>
    </row>
    <row r="4" spans="2:4" x14ac:dyDescent="0.25">
      <c r="C4">
        <v>1</v>
      </c>
      <c r="D4" t="s">
        <v>82</v>
      </c>
    </row>
    <row r="5" spans="2:4" x14ac:dyDescent="0.25">
      <c r="C5">
        <v>2</v>
      </c>
      <c r="D5" t="s">
        <v>83</v>
      </c>
    </row>
    <row r="6" spans="2:4" x14ac:dyDescent="0.25">
      <c r="C6">
        <v>3</v>
      </c>
      <c r="D6" t="s">
        <v>84</v>
      </c>
    </row>
    <row r="7" spans="2:4" x14ac:dyDescent="0.25">
      <c r="C7">
        <v>4</v>
      </c>
      <c r="D7" t="s">
        <v>85</v>
      </c>
    </row>
    <row r="11" spans="2:4" x14ac:dyDescent="0.25">
      <c r="C11" s="17" t="s">
        <v>86</v>
      </c>
      <c r="D11" s="17" t="s">
        <v>87</v>
      </c>
    </row>
    <row r="12" spans="2:4" x14ac:dyDescent="0.25">
      <c r="C12" t="s">
        <v>88</v>
      </c>
      <c r="D12" t="s">
        <v>68</v>
      </c>
    </row>
    <row r="13" spans="2:4" x14ac:dyDescent="0.25">
      <c r="C13" t="s">
        <v>89</v>
      </c>
      <c r="D13" t="s">
        <v>81</v>
      </c>
    </row>
    <row r="14" spans="2:4" x14ac:dyDescent="0.25">
      <c r="B14" t="s">
        <v>95</v>
      </c>
      <c r="C14" t="s">
        <v>90</v>
      </c>
      <c r="D14" t="s">
        <v>77</v>
      </c>
    </row>
    <row r="15" spans="2:4" x14ac:dyDescent="0.25">
      <c r="B15" t="s">
        <v>96</v>
      </c>
      <c r="C15" t="s">
        <v>91</v>
      </c>
      <c r="D15" t="s">
        <v>67</v>
      </c>
    </row>
    <row r="16" spans="2:4" x14ac:dyDescent="0.25">
      <c r="C16" t="s">
        <v>92</v>
      </c>
      <c r="D16" t="s">
        <v>93</v>
      </c>
    </row>
    <row r="17" spans="4:4" x14ac:dyDescent="0.25">
      <c r="D1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guano_caves</vt:lpstr>
      <vt:lpstr>guano_bat houses</vt:lpstr>
      <vt:lpstr>Rocks</vt:lpstr>
      <vt:lpstr>extra info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Dell</cp:lastModifiedBy>
  <dcterms:created xsi:type="dcterms:W3CDTF">2013-08-29T19:20:54Z</dcterms:created>
  <dcterms:modified xsi:type="dcterms:W3CDTF">2017-05-15T01:21:03Z</dcterms:modified>
</cp:coreProperties>
</file>