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5" yWindow="60" windowWidth="19740" windowHeight="4275"/>
  </bookViews>
  <sheets>
    <sheet name="All cave Hg data" sheetId="5" r:id="rId1"/>
    <sheet name="Rocks" sheetId="6" r:id="rId2"/>
  </sheets>
  <calcPr calcId="145621"/>
</workbook>
</file>

<file path=xl/calcChain.xml><?xml version="1.0" encoding="utf-8"?>
<calcChain xmlns="http://schemas.openxmlformats.org/spreadsheetml/2006/main">
  <c r="E6" i="6" l="1"/>
  <c r="C84" i="5" l="1"/>
  <c r="C144" i="5" l="1"/>
  <c r="C138" i="5"/>
  <c r="C133" i="5"/>
  <c r="C127" i="5"/>
  <c r="C121" i="5"/>
  <c r="C116" i="5"/>
  <c r="C110" i="5"/>
  <c r="C56" i="5"/>
  <c r="C50" i="5"/>
  <c r="C173" i="5"/>
  <c r="C89" i="5"/>
  <c r="C98" i="5"/>
  <c r="C87" i="5"/>
  <c r="C77" i="5"/>
  <c r="C72" i="5"/>
  <c r="C65" i="5"/>
  <c r="C63" i="5"/>
  <c r="C188" i="5"/>
  <c r="C187" i="5"/>
  <c r="C186" i="5"/>
  <c r="C150" i="5"/>
  <c r="C146" i="5"/>
  <c r="C164" i="5"/>
  <c r="C162" i="5"/>
  <c r="C179" i="5"/>
  <c r="C175" i="5"/>
  <c r="C206" i="5" l="1"/>
  <c r="C202" i="5"/>
  <c r="C196" i="5"/>
  <c r="C193" i="5"/>
  <c r="C192" i="5"/>
  <c r="C169" i="5"/>
  <c r="C155" i="5"/>
  <c r="C59" i="5"/>
  <c r="C38" i="5"/>
  <c r="C33" i="5"/>
  <c r="C28" i="5"/>
  <c r="C22" i="5"/>
  <c r="C16" i="5"/>
  <c r="C6" i="5"/>
  <c r="C4" i="5"/>
</calcChain>
</file>

<file path=xl/sharedStrings.xml><?xml version="1.0" encoding="utf-8"?>
<sst xmlns="http://schemas.openxmlformats.org/spreadsheetml/2006/main" count="228" uniqueCount="35">
  <si>
    <t>Region</t>
  </si>
  <si>
    <t>Mercury concentration(mg/kg) Average if duplicate</t>
  </si>
  <si>
    <t>rock</t>
  </si>
  <si>
    <t>Biscuits and Gravy</t>
  </si>
  <si>
    <t>Big Mouth Cave</t>
  </si>
  <si>
    <t>Climax Cave</t>
  </si>
  <si>
    <t>Cottondale</t>
  </si>
  <si>
    <t>Florida Caverns Old Indian Cave</t>
  </si>
  <si>
    <t>Florida Caverns China Cave</t>
  </si>
  <si>
    <t>Florida Caverns Miller's Cave</t>
  </si>
  <si>
    <t>Falling Waters State Park</t>
  </si>
  <si>
    <t>Glory Hole</t>
  </si>
  <si>
    <t>Hollow Ridge Cave</t>
  </si>
  <si>
    <t>Jerome's Cave</t>
  </si>
  <si>
    <t>Judge's Cave</t>
  </si>
  <si>
    <t>Mefford's (aka Meffert's)</t>
  </si>
  <si>
    <t>Newberry Bat Cave</t>
  </si>
  <si>
    <t xml:space="preserve">Old Blowing Hole </t>
  </si>
  <si>
    <t>Riverside/Devils Dungeon</t>
  </si>
  <si>
    <t>Shangri-La Cave</t>
  </si>
  <si>
    <t>Snead's (aka Pope's Bat Cave)</t>
  </si>
  <si>
    <t>Sweet Gum</t>
  </si>
  <si>
    <t>Waterfall Cave</t>
  </si>
  <si>
    <t>Robert's Bat Cave</t>
  </si>
  <si>
    <t>stalagmite</t>
  </si>
  <si>
    <t>rock sample</t>
  </si>
  <si>
    <t>stalagmite sample - broken on floor from previous vandalism</t>
  </si>
  <si>
    <t>Thornton's Cave (aka Sumter Bat Cave)</t>
  </si>
  <si>
    <t>Crumbling Rock Cave (aka Floral City Cave, Lance's Cave)</t>
  </si>
  <si>
    <t>Warren Cave</t>
  </si>
  <si>
    <t>Hg conc mg/kg</t>
  </si>
  <si>
    <t>Cave</t>
  </si>
  <si>
    <t>Climax Rock</t>
  </si>
  <si>
    <t>region</t>
  </si>
  <si>
    <t>.0337, .0289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</si>
</sst>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1" fontId="1" fillId="0" borderId="1" xfId="0" applyNumberFormat="1" applyFont="1" applyBorder="1" applyAlignment="1">
      <alignment horizontal="center" vertical="center"/>
    </xf>
    <xf numFmtId="0" fontId="4" fillId="0" borderId="1" xfId="0" applyFont="1" applyBorder="1"/>
    <xf numFmtId="0" fontId="4" fillId="0" borderId="0" xfId="0" applyFont="1"/>
    <xf numFmtId="0" fontId="0" fillId="0" borderId="1" xfId="0" applyFont="1" applyBorder="1"/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0" borderId="0" xfId="0" applyFont="1"/>
    <xf numFmtId="164" fontId="2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 vertical="center" wrapText="1"/>
    </xf>
    <xf numFmtId="164" fontId="0" fillId="0" borderId="0" xfId="0" applyNumberFormat="1" applyFont="1"/>
    <xf numFmtId="164" fontId="4" fillId="0" borderId="0" xfId="0" applyNumberFormat="1" applyFont="1"/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1" fontId="0" fillId="2" borderId="0" xfId="0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4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8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66" sqref="H166"/>
    </sheetView>
  </sheetViews>
  <sheetFormatPr defaultRowHeight="15" x14ac:dyDescent="0.25"/>
  <cols>
    <col min="1" max="1" width="42.28515625" style="16" customWidth="1"/>
    <col min="2" max="2" width="8.28515625" style="9" customWidth="1"/>
    <col min="3" max="3" width="23.5703125" style="12" customWidth="1"/>
    <col min="4" max="5" width="9.140625" style="10"/>
  </cols>
  <sheetData>
    <row r="1" spans="1:6" s="4" customFormat="1" ht="81" customHeight="1" x14ac:dyDescent="0.25">
      <c r="A1" s="1" t="s">
        <v>31</v>
      </c>
      <c r="B1" s="3" t="s">
        <v>0</v>
      </c>
      <c r="C1" s="13" t="s">
        <v>1</v>
      </c>
      <c r="D1" s="2"/>
      <c r="E1" s="6"/>
    </row>
    <row r="2" spans="1:6" s="5" customFormat="1" x14ac:dyDescent="0.25">
      <c r="A2" s="16" t="s">
        <v>3</v>
      </c>
      <c r="B2" s="9">
        <v>2</v>
      </c>
      <c r="C2" s="11">
        <v>6.1899999999999997E-2</v>
      </c>
      <c r="D2" s="14"/>
      <c r="E2" s="14"/>
      <c r="F2" s="15"/>
    </row>
    <row r="3" spans="1:6" s="5" customFormat="1" x14ac:dyDescent="0.25">
      <c r="A3" s="16" t="s">
        <v>3</v>
      </c>
      <c r="B3" s="9">
        <v>2</v>
      </c>
      <c r="C3" s="11">
        <v>7.2300000000000003E-2</v>
      </c>
      <c r="D3" s="14"/>
      <c r="E3" s="14"/>
      <c r="F3" s="15"/>
    </row>
    <row r="4" spans="1:6" s="5" customFormat="1" x14ac:dyDescent="0.25">
      <c r="A4" s="16" t="s">
        <v>3</v>
      </c>
      <c r="B4" s="9">
        <v>2</v>
      </c>
      <c r="C4" s="11">
        <f>AVERAGE(0.7221,0.6855)</f>
        <v>0.70379999999999998</v>
      </c>
      <c r="D4" s="14"/>
      <c r="E4" s="14"/>
      <c r="F4" s="15"/>
    </row>
    <row r="5" spans="1:6" s="5" customFormat="1" x14ac:dyDescent="0.25">
      <c r="A5" s="16" t="s">
        <v>3</v>
      </c>
      <c r="B5" s="9">
        <v>2</v>
      </c>
      <c r="C5" s="11">
        <v>0.1143</v>
      </c>
      <c r="D5" s="14"/>
      <c r="E5" s="14"/>
      <c r="F5" s="15"/>
    </row>
    <row r="6" spans="1:6" s="5" customFormat="1" x14ac:dyDescent="0.25">
      <c r="A6" s="16" t="s">
        <v>3</v>
      </c>
      <c r="B6" s="9">
        <v>2</v>
      </c>
      <c r="C6" s="11">
        <f>AVERAGE(0.0397,0.041)</f>
        <v>4.0349999999999997E-2</v>
      </c>
      <c r="D6" s="14"/>
      <c r="E6" s="14"/>
      <c r="F6" s="15"/>
    </row>
    <row r="7" spans="1:6" s="5" customFormat="1" x14ac:dyDescent="0.25">
      <c r="A7" s="16" t="s">
        <v>4</v>
      </c>
      <c r="B7" s="9">
        <v>3</v>
      </c>
      <c r="C7" s="11">
        <v>4.99E-2</v>
      </c>
      <c r="D7" s="14"/>
      <c r="E7" s="14"/>
      <c r="F7" s="15"/>
    </row>
    <row r="8" spans="1:6" s="5" customFormat="1" x14ac:dyDescent="0.25">
      <c r="A8" s="16" t="s">
        <v>4</v>
      </c>
      <c r="B8" s="9">
        <v>3</v>
      </c>
      <c r="C8" s="11">
        <v>4.0000000000000001E-3</v>
      </c>
      <c r="D8" s="14"/>
      <c r="E8" s="14"/>
      <c r="F8" s="15"/>
    </row>
    <row r="9" spans="1:6" s="5" customFormat="1" x14ac:dyDescent="0.25">
      <c r="A9" s="16" t="s">
        <v>4</v>
      </c>
      <c r="B9" s="9">
        <v>3</v>
      </c>
      <c r="C9" s="11">
        <v>0.72989999999999999</v>
      </c>
      <c r="D9" s="14"/>
      <c r="E9" s="14"/>
      <c r="F9" s="15"/>
    </row>
    <row r="10" spans="1:6" s="5" customFormat="1" x14ac:dyDescent="0.25">
      <c r="A10" s="16" t="s">
        <v>4</v>
      </c>
      <c r="B10" s="9">
        <v>3</v>
      </c>
      <c r="C10" s="11">
        <v>1.83E-2</v>
      </c>
      <c r="D10" s="14"/>
      <c r="E10" s="14"/>
      <c r="F10" s="15"/>
    </row>
    <row r="11" spans="1:6" s="5" customFormat="1" x14ac:dyDescent="0.25">
      <c r="A11" s="17" t="s">
        <v>5</v>
      </c>
      <c r="B11" s="18">
        <v>2</v>
      </c>
      <c r="C11" s="19">
        <v>0.41670000000000001</v>
      </c>
      <c r="D11" s="14"/>
      <c r="E11" s="14"/>
      <c r="F11" s="15"/>
    </row>
    <row r="12" spans="1:6" s="5" customFormat="1" x14ac:dyDescent="0.25">
      <c r="A12" s="17" t="s">
        <v>5</v>
      </c>
      <c r="B12" s="18">
        <v>2</v>
      </c>
      <c r="C12" s="19">
        <v>0.3805</v>
      </c>
      <c r="D12" s="14"/>
      <c r="E12" s="14"/>
      <c r="F12" s="15"/>
    </row>
    <row r="13" spans="1:6" s="5" customFormat="1" x14ac:dyDescent="0.25">
      <c r="A13" s="17" t="s">
        <v>5</v>
      </c>
      <c r="B13" s="18">
        <v>2</v>
      </c>
      <c r="C13" s="19">
        <v>0.38800000000000001</v>
      </c>
      <c r="D13" s="14"/>
      <c r="E13" s="14"/>
      <c r="F13" s="15"/>
    </row>
    <row r="14" spans="1:6" s="5" customFormat="1" x14ac:dyDescent="0.25">
      <c r="A14" s="17" t="s">
        <v>5</v>
      </c>
      <c r="B14" s="18">
        <v>2</v>
      </c>
      <c r="C14" s="19">
        <v>5.7500000000000002E-2</v>
      </c>
      <c r="D14" s="14"/>
      <c r="E14" s="14"/>
      <c r="F14" s="15"/>
    </row>
    <row r="15" spans="1:6" s="5" customFormat="1" x14ac:dyDescent="0.25">
      <c r="A15" s="17" t="s">
        <v>5</v>
      </c>
      <c r="B15" s="18">
        <v>2</v>
      </c>
      <c r="C15" s="19">
        <v>1.4999999999999999E-2</v>
      </c>
      <c r="D15" s="14"/>
      <c r="E15" s="14"/>
      <c r="F15" s="15"/>
    </row>
    <row r="16" spans="1:6" s="5" customFormat="1" x14ac:dyDescent="0.25">
      <c r="A16" s="17" t="s">
        <v>5</v>
      </c>
      <c r="B16" s="18">
        <v>2</v>
      </c>
      <c r="C16" s="19">
        <f>AVERAGE(0.0241,0.0245)</f>
        <v>2.4300000000000002E-2</v>
      </c>
      <c r="D16" s="14"/>
      <c r="E16" s="14"/>
      <c r="F16" s="15"/>
    </row>
    <row r="17" spans="1:6" s="5" customFormat="1" x14ac:dyDescent="0.25">
      <c r="A17" s="17" t="s">
        <v>5</v>
      </c>
      <c r="B17" s="18">
        <v>2</v>
      </c>
      <c r="C17" s="19">
        <v>0.34739999999999999</v>
      </c>
      <c r="D17" s="14"/>
      <c r="E17" s="14"/>
      <c r="F17" s="15"/>
    </row>
    <row r="18" spans="1:6" s="5" customFormat="1" x14ac:dyDescent="0.25">
      <c r="A18" s="17" t="s">
        <v>5</v>
      </c>
      <c r="B18" s="18">
        <v>2</v>
      </c>
      <c r="C18" s="19">
        <v>7.0000000000000001E-3</v>
      </c>
      <c r="D18" s="14"/>
      <c r="E18" s="14"/>
      <c r="F18" s="15"/>
    </row>
    <row r="19" spans="1:6" s="5" customFormat="1" x14ac:dyDescent="0.25">
      <c r="A19" s="17" t="s">
        <v>5</v>
      </c>
      <c r="B19" s="18">
        <v>2</v>
      </c>
      <c r="C19" s="19">
        <v>0.41889999999999999</v>
      </c>
      <c r="D19" s="14"/>
      <c r="E19" s="14"/>
      <c r="F19" s="15"/>
    </row>
    <row r="20" spans="1:6" s="5" customFormat="1" x14ac:dyDescent="0.25">
      <c r="A20" s="17" t="s">
        <v>5</v>
      </c>
      <c r="B20" s="18">
        <v>2</v>
      </c>
      <c r="C20" s="19">
        <v>0.18679999999999999</v>
      </c>
      <c r="D20" s="14"/>
      <c r="E20" s="14"/>
      <c r="F20" s="15"/>
    </row>
    <row r="21" spans="1:6" s="5" customFormat="1" x14ac:dyDescent="0.25">
      <c r="A21" s="17" t="s">
        <v>5</v>
      </c>
      <c r="B21" s="18">
        <v>2</v>
      </c>
      <c r="C21" s="19">
        <v>0.34460000000000002</v>
      </c>
      <c r="D21" s="14"/>
      <c r="E21" s="14"/>
      <c r="F21" s="15"/>
    </row>
    <row r="22" spans="1:6" s="5" customFormat="1" x14ac:dyDescent="0.25">
      <c r="A22" s="17" t="s">
        <v>5</v>
      </c>
      <c r="B22" s="18">
        <v>2</v>
      </c>
      <c r="C22" s="19">
        <f>AVERAGE(0.323,0.322)</f>
        <v>0.32250000000000001</v>
      </c>
      <c r="D22" s="14"/>
      <c r="E22" s="14"/>
      <c r="F22" s="15"/>
    </row>
    <row r="23" spans="1:6" s="5" customFormat="1" x14ac:dyDescent="0.25">
      <c r="A23" s="17" t="s">
        <v>5</v>
      </c>
      <c r="B23" s="18">
        <v>2</v>
      </c>
      <c r="C23" s="19">
        <v>0.3206</v>
      </c>
      <c r="D23" s="10"/>
      <c r="E23" s="10"/>
    </row>
    <row r="24" spans="1:6" s="5" customFormat="1" x14ac:dyDescent="0.25">
      <c r="A24" s="17" t="s">
        <v>5</v>
      </c>
      <c r="B24" s="18">
        <v>2</v>
      </c>
      <c r="C24" s="19">
        <v>2.98E-2</v>
      </c>
      <c r="D24" s="10"/>
      <c r="E24" s="10"/>
    </row>
    <row r="25" spans="1:6" s="5" customFormat="1" x14ac:dyDescent="0.25">
      <c r="A25" s="17" t="s">
        <v>5</v>
      </c>
      <c r="B25" s="18">
        <v>2</v>
      </c>
      <c r="C25" s="19">
        <v>0.46489999999999998</v>
      </c>
      <c r="D25" s="10"/>
      <c r="E25" s="10"/>
    </row>
    <row r="26" spans="1:6" s="5" customFormat="1" x14ac:dyDescent="0.25">
      <c r="A26" s="17" t="s">
        <v>5</v>
      </c>
      <c r="B26" s="18">
        <v>2</v>
      </c>
      <c r="C26" s="19">
        <v>8.2799999999999999E-2</v>
      </c>
      <c r="D26" s="10"/>
      <c r="E26" s="10"/>
    </row>
    <row r="27" spans="1:6" s="5" customFormat="1" x14ac:dyDescent="0.25">
      <c r="A27" s="17" t="s">
        <v>5</v>
      </c>
      <c r="B27" s="18">
        <v>2</v>
      </c>
      <c r="C27" s="19">
        <v>5.16E-2</v>
      </c>
      <c r="D27" s="10"/>
      <c r="E27" s="10"/>
    </row>
    <row r="28" spans="1:6" s="5" customFormat="1" x14ac:dyDescent="0.25">
      <c r="A28" s="17" t="s">
        <v>5</v>
      </c>
      <c r="B28" s="18">
        <v>2</v>
      </c>
      <c r="C28" s="19">
        <f>AVERAGE(0.1186,0.1247)</f>
        <v>0.12165000000000001</v>
      </c>
      <c r="D28" s="10"/>
      <c r="E28" s="10"/>
    </row>
    <row r="29" spans="1:6" s="5" customFormat="1" x14ac:dyDescent="0.25">
      <c r="A29" s="17" t="s">
        <v>5</v>
      </c>
      <c r="B29" s="18">
        <v>2</v>
      </c>
      <c r="C29" s="19">
        <v>1.14E-2</v>
      </c>
      <c r="D29" s="10"/>
      <c r="E29" s="10"/>
    </row>
    <row r="30" spans="1:6" s="5" customFormat="1" x14ac:dyDescent="0.25">
      <c r="A30" s="17" t="s">
        <v>5</v>
      </c>
      <c r="B30" s="18">
        <v>2</v>
      </c>
      <c r="C30" s="19">
        <v>8.5300000000000001E-2</v>
      </c>
      <c r="D30" s="10"/>
      <c r="E30" s="10"/>
    </row>
    <row r="31" spans="1:6" s="5" customFormat="1" x14ac:dyDescent="0.25">
      <c r="A31" s="17" t="s">
        <v>5</v>
      </c>
      <c r="B31" s="18">
        <v>2</v>
      </c>
      <c r="C31" s="19">
        <v>0.16980000000000001</v>
      </c>
      <c r="D31" s="10"/>
      <c r="E31" s="10"/>
    </row>
    <row r="32" spans="1:6" s="5" customFormat="1" x14ac:dyDescent="0.25">
      <c r="A32" s="17" t="s">
        <v>5</v>
      </c>
      <c r="B32" s="18">
        <v>2</v>
      </c>
      <c r="C32" s="19">
        <v>0.2243</v>
      </c>
      <c r="D32" s="10"/>
      <c r="E32" s="10"/>
    </row>
    <row r="33" spans="1:5" s="5" customFormat="1" x14ac:dyDescent="0.25">
      <c r="A33" s="17" t="s">
        <v>5</v>
      </c>
      <c r="B33" s="18">
        <v>2</v>
      </c>
      <c r="C33" s="19">
        <f>AVERAGE(0.5566,0.5579)</f>
        <v>0.55725000000000002</v>
      </c>
      <c r="D33" s="10"/>
      <c r="E33" s="10"/>
    </row>
    <row r="34" spans="1:5" s="5" customFormat="1" x14ac:dyDescent="0.25">
      <c r="A34" s="17" t="s">
        <v>5</v>
      </c>
      <c r="B34" s="18">
        <v>2</v>
      </c>
      <c r="C34" s="19">
        <v>0.44140000000000001</v>
      </c>
      <c r="D34" s="10"/>
      <c r="E34" s="10"/>
    </row>
    <row r="35" spans="1:5" s="5" customFormat="1" x14ac:dyDescent="0.25">
      <c r="A35" s="17" t="s">
        <v>5</v>
      </c>
      <c r="B35" s="18">
        <v>2</v>
      </c>
      <c r="C35" s="19">
        <v>0.37690000000000001</v>
      </c>
      <c r="D35" s="10"/>
      <c r="E35" s="10"/>
    </row>
    <row r="36" spans="1:5" s="5" customFormat="1" x14ac:dyDescent="0.25">
      <c r="A36" s="17" t="s">
        <v>5</v>
      </c>
      <c r="B36" s="18">
        <v>2</v>
      </c>
      <c r="C36" s="19">
        <v>0.43380000000000002</v>
      </c>
      <c r="D36" s="10"/>
      <c r="E36" s="10"/>
    </row>
    <row r="37" spans="1:5" s="5" customFormat="1" x14ac:dyDescent="0.25">
      <c r="A37" s="17" t="s">
        <v>5</v>
      </c>
      <c r="B37" s="18">
        <v>2</v>
      </c>
      <c r="C37" s="19">
        <v>0.4481</v>
      </c>
      <c r="D37" s="10"/>
      <c r="E37" s="10"/>
    </row>
    <row r="38" spans="1:5" s="5" customFormat="1" x14ac:dyDescent="0.25">
      <c r="A38" s="17" t="s">
        <v>5</v>
      </c>
      <c r="B38" s="18">
        <v>2</v>
      </c>
      <c r="C38" s="19">
        <f>AVERAGE(0.5059,0.4328,0.4162)</f>
        <v>0.45163333333333339</v>
      </c>
      <c r="D38" s="10"/>
      <c r="E38" s="10"/>
    </row>
    <row r="39" spans="1:5" s="5" customFormat="1" x14ac:dyDescent="0.25">
      <c r="A39" s="17" t="s">
        <v>5</v>
      </c>
      <c r="B39" s="18">
        <v>2</v>
      </c>
      <c r="C39" s="19">
        <v>0.42459999999999998</v>
      </c>
      <c r="D39" s="10"/>
      <c r="E39" s="10"/>
    </row>
    <row r="40" spans="1:5" s="5" customFormat="1" x14ac:dyDescent="0.25">
      <c r="A40" s="17" t="s">
        <v>5</v>
      </c>
      <c r="B40" s="18">
        <v>2</v>
      </c>
      <c r="C40" s="19">
        <v>0.39839999999999998</v>
      </c>
      <c r="D40" s="10"/>
      <c r="E40" s="10"/>
    </row>
    <row r="41" spans="1:5" s="5" customFormat="1" x14ac:dyDescent="0.25">
      <c r="A41" s="17" t="s">
        <v>5</v>
      </c>
      <c r="B41" s="18">
        <v>2</v>
      </c>
      <c r="C41" s="19">
        <v>0.41060000000000002</v>
      </c>
      <c r="D41" s="10"/>
      <c r="E41" s="10"/>
    </row>
    <row r="42" spans="1:5" s="5" customFormat="1" x14ac:dyDescent="0.25">
      <c r="A42" s="17" t="s">
        <v>5</v>
      </c>
      <c r="B42" s="18">
        <v>2</v>
      </c>
      <c r="C42" s="19">
        <v>0.42870000000000003</v>
      </c>
      <c r="D42" s="10"/>
      <c r="E42" s="10"/>
    </row>
    <row r="43" spans="1:5" s="5" customFormat="1" x14ac:dyDescent="0.25">
      <c r="A43" s="17" t="s">
        <v>5</v>
      </c>
      <c r="B43" s="18">
        <v>2</v>
      </c>
      <c r="C43" s="19">
        <v>0.48830000000000001</v>
      </c>
      <c r="D43" s="10"/>
      <c r="E43" s="10"/>
    </row>
    <row r="44" spans="1:5" s="5" customFormat="1" x14ac:dyDescent="0.25">
      <c r="A44" s="17" t="s">
        <v>5</v>
      </c>
      <c r="B44" s="18">
        <v>2</v>
      </c>
      <c r="C44" s="19">
        <v>0.46279999999999999</v>
      </c>
      <c r="D44" s="10"/>
      <c r="E44" s="10"/>
    </row>
    <row r="45" spans="1:5" s="5" customFormat="1" x14ac:dyDescent="0.25">
      <c r="A45" s="16" t="s">
        <v>6</v>
      </c>
      <c r="B45" s="9">
        <v>1</v>
      </c>
      <c r="C45" s="11">
        <v>0.10639999999999999</v>
      </c>
      <c r="D45" s="10"/>
      <c r="E45" s="10"/>
    </row>
    <row r="46" spans="1:5" s="5" customFormat="1" x14ac:dyDescent="0.25">
      <c r="A46" s="16" t="s">
        <v>6</v>
      </c>
      <c r="B46" s="9">
        <v>1</v>
      </c>
      <c r="C46" s="11">
        <v>0.12330000000000001</v>
      </c>
      <c r="D46" s="10"/>
      <c r="E46" s="10"/>
    </row>
    <row r="47" spans="1:5" s="5" customFormat="1" x14ac:dyDescent="0.25">
      <c r="A47" s="16" t="s">
        <v>6</v>
      </c>
      <c r="B47" s="9">
        <v>1</v>
      </c>
      <c r="C47" s="11">
        <v>0.626</v>
      </c>
      <c r="D47" s="10"/>
      <c r="E47" s="10"/>
    </row>
    <row r="48" spans="1:5" s="5" customFormat="1" x14ac:dyDescent="0.25">
      <c r="A48" s="16" t="s">
        <v>6</v>
      </c>
      <c r="B48" s="9">
        <v>1</v>
      </c>
      <c r="C48" s="11">
        <v>6.2799999999999995E-2</v>
      </c>
      <c r="D48" s="10"/>
      <c r="E48" s="10"/>
    </row>
    <row r="49" spans="1:5" s="5" customFormat="1" x14ac:dyDescent="0.25">
      <c r="A49" s="16" t="s">
        <v>6</v>
      </c>
      <c r="B49" s="9">
        <v>1</v>
      </c>
      <c r="C49" s="11">
        <v>6.4699999999999994E-2</v>
      </c>
      <c r="D49" s="10"/>
      <c r="E49" s="10"/>
    </row>
    <row r="50" spans="1:5" s="5" customFormat="1" x14ac:dyDescent="0.25">
      <c r="A50" s="16" t="s">
        <v>6</v>
      </c>
      <c r="B50" s="9">
        <v>1</v>
      </c>
      <c r="C50" s="11">
        <f>AVERAGE(0.977,0.9453)</f>
        <v>0.96114999999999995</v>
      </c>
      <c r="D50" s="10"/>
      <c r="E50" s="10"/>
    </row>
    <row r="51" spans="1:5" s="5" customFormat="1" x14ac:dyDescent="0.25">
      <c r="A51" s="16" t="s">
        <v>6</v>
      </c>
      <c r="B51" s="9">
        <v>1</v>
      </c>
      <c r="C51" s="11">
        <v>0.46410000000000001</v>
      </c>
      <c r="D51" s="10"/>
      <c r="E51" s="10"/>
    </row>
    <row r="52" spans="1:5" s="5" customFormat="1" x14ac:dyDescent="0.25">
      <c r="A52" s="16" t="s">
        <v>6</v>
      </c>
      <c r="B52" s="9">
        <v>1</v>
      </c>
      <c r="C52" s="11">
        <v>0.13539999999999999</v>
      </c>
      <c r="D52" s="10"/>
      <c r="E52" s="10"/>
    </row>
    <row r="53" spans="1:5" s="5" customFormat="1" x14ac:dyDescent="0.25">
      <c r="A53" s="16" t="s">
        <v>6</v>
      </c>
      <c r="B53" s="9">
        <v>1</v>
      </c>
      <c r="C53" s="11">
        <v>0.3957</v>
      </c>
      <c r="D53" s="10"/>
      <c r="E53" s="10"/>
    </row>
    <row r="54" spans="1:5" s="5" customFormat="1" x14ac:dyDescent="0.25">
      <c r="A54" s="16" t="s">
        <v>6</v>
      </c>
      <c r="B54" s="9">
        <v>1</v>
      </c>
      <c r="C54" s="11">
        <v>0.40749999999999997</v>
      </c>
      <c r="D54" s="10"/>
      <c r="E54" s="10"/>
    </row>
    <row r="55" spans="1:5" s="5" customFormat="1" x14ac:dyDescent="0.25">
      <c r="A55" s="16" t="s">
        <v>6</v>
      </c>
      <c r="B55" s="9">
        <v>1</v>
      </c>
      <c r="C55" s="11">
        <v>0.68679999999999997</v>
      </c>
      <c r="D55" s="10"/>
      <c r="E55" s="10"/>
    </row>
    <row r="56" spans="1:5" s="5" customFormat="1" x14ac:dyDescent="0.25">
      <c r="A56" s="16" t="s">
        <v>6</v>
      </c>
      <c r="B56" s="9">
        <v>1</v>
      </c>
      <c r="C56" s="11">
        <f>AVERAGE(0.8455,0.2762,0.888)</f>
        <v>0.66990000000000005</v>
      </c>
      <c r="D56" s="10"/>
      <c r="E56" s="10"/>
    </row>
    <row r="57" spans="1:5" s="5" customFormat="1" x14ac:dyDescent="0.25">
      <c r="A57" s="16" t="s">
        <v>6</v>
      </c>
      <c r="B57" s="9">
        <v>1</v>
      </c>
      <c r="C57" s="11">
        <v>0.54500000000000004</v>
      </c>
      <c r="D57" s="10"/>
      <c r="E57" s="10"/>
    </row>
    <row r="58" spans="1:5" s="5" customFormat="1" x14ac:dyDescent="0.25">
      <c r="A58" s="16" t="s">
        <v>6</v>
      </c>
      <c r="B58" s="9">
        <v>1</v>
      </c>
      <c r="C58" s="11">
        <v>0.66679999999999995</v>
      </c>
      <c r="D58" s="10"/>
      <c r="E58" s="10"/>
    </row>
    <row r="59" spans="1:5" s="5" customFormat="1" x14ac:dyDescent="0.25">
      <c r="A59" s="16" t="s">
        <v>28</v>
      </c>
      <c r="B59" s="9">
        <v>3</v>
      </c>
      <c r="C59" s="11">
        <f>AVERAGE(0.059,0.0586)</f>
        <v>5.8799999999999998E-2</v>
      </c>
      <c r="D59" s="10"/>
      <c r="E59" s="10"/>
    </row>
    <row r="60" spans="1:5" s="5" customFormat="1" x14ac:dyDescent="0.25">
      <c r="A60" s="16" t="s">
        <v>28</v>
      </c>
      <c r="B60" s="9">
        <v>3</v>
      </c>
      <c r="C60" s="11">
        <v>0.2727</v>
      </c>
      <c r="D60" s="10"/>
      <c r="E60" s="10"/>
    </row>
    <row r="61" spans="1:5" s="5" customFormat="1" x14ac:dyDescent="0.25">
      <c r="A61" s="16" t="s">
        <v>7</v>
      </c>
      <c r="B61" s="9">
        <v>1</v>
      </c>
      <c r="C61" s="11">
        <v>0.76539999999999997</v>
      </c>
      <c r="D61" s="10"/>
      <c r="E61" s="10"/>
    </row>
    <row r="62" spans="1:5" s="5" customFormat="1" x14ac:dyDescent="0.25">
      <c r="A62" s="16" t="s">
        <v>7</v>
      </c>
      <c r="B62" s="9">
        <v>1</v>
      </c>
      <c r="C62" s="11">
        <v>0.72529999999999994</v>
      </c>
      <c r="D62" s="10"/>
      <c r="E62" s="10"/>
    </row>
    <row r="63" spans="1:5" s="5" customFormat="1" x14ac:dyDescent="0.25">
      <c r="A63" s="16" t="s">
        <v>7</v>
      </c>
      <c r="B63" s="9">
        <v>1</v>
      </c>
      <c r="C63" s="11">
        <f>AVERAGE(0.547,0.5009)</f>
        <v>0.52395000000000003</v>
      </c>
      <c r="D63" s="10"/>
      <c r="E63" s="10"/>
    </row>
    <row r="64" spans="1:5" s="5" customFormat="1" x14ac:dyDescent="0.25">
      <c r="A64" s="16" t="s">
        <v>7</v>
      </c>
      <c r="B64" s="9">
        <v>1</v>
      </c>
      <c r="C64" s="11">
        <v>0.53029999999999999</v>
      </c>
      <c r="D64" s="10"/>
      <c r="E64" s="10"/>
    </row>
    <row r="65" spans="1:5" s="5" customFormat="1" x14ac:dyDescent="0.25">
      <c r="A65" s="16" t="s">
        <v>7</v>
      </c>
      <c r="B65" s="9">
        <v>1</v>
      </c>
      <c r="C65" s="11">
        <f>AVERAGE(0.6029,0.6191)</f>
        <v>0.61099999999999999</v>
      </c>
      <c r="D65" s="10"/>
      <c r="E65" s="10"/>
    </row>
    <row r="66" spans="1:5" s="5" customFormat="1" x14ac:dyDescent="0.25">
      <c r="A66" s="16" t="s">
        <v>7</v>
      </c>
      <c r="B66" s="9">
        <v>1</v>
      </c>
      <c r="C66" s="11">
        <v>0.69869999999999999</v>
      </c>
      <c r="D66" s="10"/>
      <c r="E66" s="10"/>
    </row>
    <row r="67" spans="1:5" s="5" customFormat="1" x14ac:dyDescent="0.25">
      <c r="A67" s="16" t="s">
        <v>7</v>
      </c>
      <c r="B67" s="9">
        <v>1</v>
      </c>
      <c r="C67" s="11">
        <v>0.71709999999999996</v>
      </c>
      <c r="D67" s="10"/>
      <c r="E67" s="10"/>
    </row>
    <row r="68" spans="1:5" s="5" customFormat="1" x14ac:dyDescent="0.25">
      <c r="A68" s="16" t="s">
        <v>7</v>
      </c>
      <c r="B68" s="9">
        <v>1</v>
      </c>
      <c r="C68" s="11">
        <v>0.6895</v>
      </c>
      <c r="D68" s="10"/>
      <c r="E68" s="10"/>
    </row>
    <row r="69" spans="1:5" s="5" customFormat="1" x14ac:dyDescent="0.25">
      <c r="A69" s="16" t="s">
        <v>7</v>
      </c>
      <c r="B69" s="9">
        <v>1</v>
      </c>
      <c r="C69" s="11">
        <v>0.5877</v>
      </c>
      <c r="D69" s="10"/>
      <c r="E69" s="10"/>
    </row>
    <row r="70" spans="1:5" s="5" customFormat="1" x14ac:dyDescent="0.25">
      <c r="A70" s="16" t="s">
        <v>7</v>
      </c>
      <c r="B70" s="9">
        <v>1</v>
      </c>
      <c r="C70" s="11">
        <v>0.66500000000000004</v>
      </c>
      <c r="D70" s="10"/>
      <c r="E70" s="10"/>
    </row>
    <row r="71" spans="1:5" s="5" customFormat="1" x14ac:dyDescent="0.25">
      <c r="A71" s="16" t="s">
        <v>7</v>
      </c>
      <c r="B71" s="9">
        <v>1</v>
      </c>
      <c r="C71" s="11">
        <v>0.54039999999999999</v>
      </c>
      <c r="D71" s="10"/>
      <c r="E71" s="10"/>
    </row>
    <row r="72" spans="1:5" s="5" customFormat="1" x14ac:dyDescent="0.25">
      <c r="A72" s="16" t="s">
        <v>7</v>
      </c>
      <c r="B72" s="9">
        <v>1</v>
      </c>
      <c r="C72" s="11">
        <f>AVERAGE(0.4532,0.4722)</f>
        <v>0.4627</v>
      </c>
      <c r="D72" s="10"/>
      <c r="E72" s="10"/>
    </row>
    <row r="73" spans="1:5" s="5" customFormat="1" x14ac:dyDescent="0.25">
      <c r="A73" s="16" t="s">
        <v>7</v>
      </c>
      <c r="B73" s="9">
        <v>1</v>
      </c>
      <c r="C73" s="11">
        <v>0.55930000000000002</v>
      </c>
      <c r="D73" s="10"/>
      <c r="E73" s="10"/>
    </row>
    <row r="74" spans="1:5" s="5" customFormat="1" x14ac:dyDescent="0.25">
      <c r="A74" s="16" t="s">
        <v>7</v>
      </c>
      <c r="B74" s="9">
        <v>1</v>
      </c>
      <c r="C74" s="11">
        <v>0.50929999999999997</v>
      </c>
      <c r="D74" s="10"/>
      <c r="E74" s="10"/>
    </row>
    <row r="75" spans="1:5" s="5" customFormat="1" x14ac:dyDescent="0.25">
      <c r="A75" s="16" t="s">
        <v>7</v>
      </c>
      <c r="B75" s="9">
        <v>1</v>
      </c>
      <c r="C75" s="11">
        <v>0.45689999999999997</v>
      </c>
      <c r="D75" s="10"/>
      <c r="E75" s="10"/>
    </row>
    <row r="76" spans="1:5" s="5" customFormat="1" x14ac:dyDescent="0.25">
      <c r="A76" s="16" t="s">
        <v>7</v>
      </c>
      <c r="B76" s="9">
        <v>1</v>
      </c>
      <c r="C76" s="11">
        <v>0.70820000000000005</v>
      </c>
      <c r="D76" s="10"/>
      <c r="E76" s="10"/>
    </row>
    <row r="77" spans="1:5" s="5" customFormat="1" x14ac:dyDescent="0.25">
      <c r="A77" s="16" t="s">
        <v>7</v>
      </c>
      <c r="B77" s="9">
        <v>1</v>
      </c>
      <c r="C77" s="11">
        <f>AVERAGE(0.6299,0.629)</f>
        <v>0.62945000000000007</v>
      </c>
      <c r="D77" s="10"/>
      <c r="E77" s="10"/>
    </row>
    <row r="78" spans="1:5" s="5" customFormat="1" x14ac:dyDescent="0.25">
      <c r="A78" s="16" t="s">
        <v>7</v>
      </c>
      <c r="B78" s="9">
        <v>1</v>
      </c>
      <c r="C78" s="11">
        <v>0.65669999999999995</v>
      </c>
      <c r="D78" s="10"/>
      <c r="E78" s="10"/>
    </row>
    <row r="79" spans="1:5" s="5" customFormat="1" x14ac:dyDescent="0.25">
      <c r="A79" s="16" t="s">
        <v>7</v>
      </c>
      <c r="B79" s="9">
        <v>1</v>
      </c>
      <c r="C79" s="11">
        <v>0.38400000000000001</v>
      </c>
      <c r="D79" s="10"/>
      <c r="E79" s="10"/>
    </row>
    <row r="80" spans="1:5" s="5" customFormat="1" x14ac:dyDescent="0.25">
      <c r="A80" s="16" t="s">
        <v>7</v>
      </c>
      <c r="B80" s="9">
        <v>1</v>
      </c>
      <c r="C80" s="11">
        <v>0.57020000000000004</v>
      </c>
      <c r="D80" s="10"/>
      <c r="E80" s="10"/>
    </row>
    <row r="81" spans="1:5" s="5" customFormat="1" x14ac:dyDescent="0.25">
      <c r="A81" s="16" t="s">
        <v>7</v>
      </c>
      <c r="B81" s="9">
        <v>1</v>
      </c>
      <c r="C81" s="11">
        <v>0.48089999999999999</v>
      </c>
      <c r="D81" s="10"/>
      <c r="E81" s="10"/>
    </row>
    <row r="82" spans="1:5" s="5" customFormat="1" x14ac:dyDescent="0.25">
      <c r="A82" s="16" t="s">
        <v>7</v>
      </c>
      <c r="B82" s="9">
        <v>1</v>
      </c>
      <c r="C82" s="11">
        <v>0.13769999999999999</v>
      </c>
      <c r="D82" s="10"/>
      <c r="E82" s="10"/>
    </row>
    <row r="83" spans="1:5" s="5" customFormat="1" x14ac:dyDescent="0.25">
      <c r="A83" s="16" t="s">
        <v>7</v>
      </c>
      <c r="B83" s="9">
        <v>1</v>
      </c>
      <c r="C83" s="11">
        <v>0.16270000000000001</v>
      </c>
      <c r="D83" s="10"/>
      <c r="E83" s="10"/>
    </row>
    <row r="84" spans="1:5" s="5" customFormat="1" x14ac:dyDescent="0.25">
      <c r="A84" s="16" t="s">
        <v>8</v>
      </c>
      <c r="B84" s="9">
        <v>1</v>
      </c>
      <c r="C84" s="11">
        <f>AVERAGE(0.0746,0.0779)</f>
        <v>7.6249999999999998E-2</v>
      </c>
      <c r="D84" s="10"/>
      <c r="E84" s="10"/>
    </row>
    <row r="85" spans="1:5" s="5" customFormat="1" x14ac:dyDescent="0.25">
      <c r="A85" s="16" t="s">
        <v>8</v>
      </c>
      <c r="B85" s="9">
        <v>1</v>
      </c>
      <c r="C85" s="11">
        <v>6.88E-2</v>
      </c>
      <c r="D85" s="10"/>
      <c r="E85" s="10"/>
    </row>
    <row r="86" spans="1:5" s="5" customFormat="1" x14ac:dyDescent="0.25">
      <c r="A86" s="16" t="s">
        <v>8</v>
      </c>
      <c r="B86" s="9">
        <v>1</v>
      </c>
      <c r="C86" s="11">
        <v>0.1469</v>
      </c>
      <c r="D86" s="10"/>
      <c r="E86" s="10"/>
    </row>
    <row r="87" spans="1:5" s="5" customFormat="1" x14ac:dyDescent="0.25">
      <c r="A87" s="16" t="s">
        <v>9</v>
      </c>
      <c r="B87" s="9">
        <v>1</v>
      </c>
      <c r="C87" s="11">
        <f>AVERAGE(0.1264,0.0949,0.1231)</f>
        <v>0.1148</v>
      </c>
      <c r="D87" s="10"/>
      <c r="E87" s="10"/>
    </row>
    <row r="88" spans="1:5" s="5" customFormat="1" x14ac:dyDescent="0.25">
      <c r="A88" s="16" t="s">
        <v>9</v>
      </c>
      <c r="B88" s="9">
        <v>1</v>
      </c>
      <c r="C88" s="11">
        <v>0.15540000000000001</v>
      </c>
      <c r="D88" s="10"/>
      <c r="E88" s="10"/>
    </row>
    <row r="89" spans="1:5" s="5" customFormat="1" x14ac:dyDescent="0.25">
      <c r="A89" s="16" t="s">
        <v>9</v>
      </c>
      <c r="B89" s="9">
        <v>1</v>
      </c>
      <c r="C89" s="11">
        <f>AVERAGE(0.1154,0.1161)</f>
        <v>0.11574999999999999</v>
      </c>
      <c r="D89" s="10"/>
      <c r="E89" s="10"/>
    </row>
    <row r="90" spans="1:5" s="5" customFormat="1" x14ac:dyDescent="0.25">
      <c r="A90" s="16" t="s">
        <v>9</v>
      </c>
      <c r="B90" s="9">
        <v>1</v>
      </c>
      <c r="C90" s="11">
        <v>7.2400000000000006E-2</v>
      </c>
      <c r="D90" s="10"/>
      <c r="E90" s="10"/>
    </row>
    <row r="91" spans="1:5" s="5" customFormat="1" x14ac:dyDescent="0.25">
      <c r="A91" s="16" t="s">
        <v>9</v>
      </c>
      <c r="B91" s="9">
        <v>1</v>
      </c>
      <c r="C91" s="11">
        <v>8.9399999999999993E-2</v>
      </c>
      <c r="D91" s="10"/>
      <c r="E91" s="10"/>
    </row>
    <row r="92" spans="1:5" s="5" customFormat="1" x14ac:dyDescent="0.25">
      <c r="A92" s="16" t="s">
        <v>10</v>
      </c>
      <c r="B92" s="9">
        <v>1</v>
      </c>
      <c r="C92" s="11">
        <v>3.3000000000000002E-2</v>
      </c>
      <c r="D92" s="10"/>
      <c r="E92" s="10"/>
    </row>
    <row r="93" spans="1:5" s="5" customFormat="1" x14ac:dyDescent="0.25">
      <c r="A93" s="16" t="s">
        <v>10</v>
      </c>
      <c r="B93" s="9">
        <v>1</v>
      </c>
      <c r="C93" s="11">
        <v>6.7100000000000007E-2</v>
      </c>
      <c r="D93" s="10"/>
      <c r="E93" s="10"/>
    </row>
    <row r="94" spans="1:5" s="5" customFormat="1" x14ac:dyDescent="0.25">
      <c r="A94" s="20" t="s">
        <v>11</v>
      </c>
      <c r="B94" s="21">
        <v>2</v>
      </c>
      <c r="C94" s="22">
        <v>3.6200000000000003E-2</v>
      </c>
      <c r="D94" s="10"/>
      <c r="E94" s="10"/>
    </row>
    <row r="95" spans="1:5" s="5" customFormat="1" x14ac:dyDescent="0.25">
      <c r="A95" s="20" t="s">
        <v>11</v>
      </c>
      <c r="B95" s="21">
        <v>2</v>
      </c>
      <c r="C95" s="22">
        <v>7.0000000000000001E-3</v>
      </c>
      <c r="D95" s="10"/>
      <c r="E95" s="10"/>
    </row>
    <row r="96" spans="1:5" s="5" customFormat="1" x14ac:dyDescent="0.25">
      <c r="A96" s="20" t="s">
        <v>11</v>
      </c>
      <c r="B96" s="21">
        <v>2</v>
      </c>
      <c r="C96" s="22">
        <v>1.77E-2</v>
      </c>
      <c r="D96" s="10"/>
      <c r="E96" s="10"/>
    </row>
    <row r="97" spans="1:5" s="5" customFormat="1" x14ac:dyDescent="0.25">
      <c r="A97" s="20" t="s">
        <v>11</v>
      </c>
      <c r="B97" s="21">
        <v>2</v>
      </c>
      <c r="C97" s="22">
        <v>7.5700000000000003E-2</v>
      </c>
      <c r="D97" s="10"/>
      <c r="E97" s="10"/>
    </row>
    <row r="98" spans="1:5" s="5" customFormat="1" x14ac:dyDescent="0.25">
      <c r="A98" s="20" t="s">
        <v>11</v>
      </c>
      <c r="B98" s="21">
        <v>2</v>
      </c>
      <c r="C98" s="22">
        <f>AVERAGE(0.0244,0.0256)</f>
        <v>2.5000000000000001E-2</v>
      </c>
      <c r="D98" s="10"/>
      <c r="E98" s="10"/>
    </row>
    <row r="99" spans="1:5" s="5" customFormat="1" x14ac:dyDescent="0.25">
      <c r="A99" s="20" t="s">
        <v>11</v>
      </c>
      <c r="B99" s="21">
        <v>2</v>
      </c>
      <c r="C99" s="22">
        <v>4.9799999999999997E-2</v>
      </c>
      <c r="D99" s="10"/>
      <c r="E99" s="10"/>
    </row>
    <row r="100" spans="1:5" s="5" customFormat="1" x14ac:dyDescent="0.25">
      <c r="A100" s="20" t="s">
        <v>11</v>
      </c>
      <c r="B100" s="21">
        <v>2</v>
      </c>
      <c r="C100" s="22">
        <v>0.38190000000000002</v>
      </c>
      <c r="D100" s="10"/>
      <c r="E100" s="10"/>
    </row>
    <row r="101" spans="1:5" s="5" customFormat="1" x14ac:dyDescent="0.25">
      <c r="A101" s="20" t="s">
        <v>11</v>
      </c>
      <c r="B101" s="21">
        <v>2</v>
      </c>
      <c r="C101" s="22">
        <v>0.17630000000000001</v>
      </c>
      <c r="D101" s="10"/>
      <c r="E101" s="10"/>
    </row>
    <row r="102" spans="1:5" s="5" customFormat="1" x14ac:dyDescent="0.25">
      <c r="A102" s="20" t="s">
        <v>11</v>
      </c>
      <c r="B102" s="21">
        <v>2</v>
      </c>
      <c r="C102" s="22">
        <v>5.3600000000000002E-2</v>
      </c>
      <c r="D102" s="10"/>
      <c r="E102" s="10"/>
    </row>
    <row r="103" spans="1:5" s="5" customFormat="1" x14ac:dyDescent="0.25">
      <c r="A103" s="20" t="s">
        <v>11</v>
      </c>
      <c r="B103" s="21">
        <v>2</v>
      </c>
      <c r="C103" s="22">
        <v>0.05</v>
      </c>
      <c r="D103" s="10"/>
      <c r="E103" s="10"/>
    </row>
    <row r="104" spans="1:5" s="5" customFormat="1" x14ac:dyDescent="0.25">
      <c r="A104" s="16" t="s">
        <v>12</v>
      </c>
      <c r="B104" s="9">
        <v>1</v>
      </c>
      <c r="C104" s="11">
        <v>0.15409999999999999</v>
      </c>
      <c r="D104" s="10"/>
      <c r="E104" s="10"/>
    </row>
    <row r="105" spans="1:5" s="5" customFormat="1" x14ac:dyDescent="0.25">
      <c r="A105" s="16" t="s">
        <v>12</v>
      </c>
      <c r="B105" s="9">
        <v>1</v>
      </c>
      <c r="C105" s="11">
        <v>8.4199999999999997E-2</v>
      </c>
      <c r="D105" s="10"/>
      <c r="E105" s="10"/>
    </row>
    <row r="106" spans="1:5" s="5" customFormat="1" x14ac:dyDescent="0.25">
      <c r="A106" s="16" t="s">
        <v>12</v>
      </c>
      <c r="B106" s="9">
        <v>1</v>
      </c>
      <c r="C106" s="11">
        <v>0.1396</v>
      </c>
      <c r="D106" s="10"/>
      <c r="E106" s="10"/>
    </row>
    <row r="107" spans="1:5" s="5" customFormat="1" x14ac:dyDescent="0.25">
      <c r="A107" s="16" t="s">
        <v>12</v>
      </c>
      <c r="B107" s="9">
        <v>1</v>
      </c>
      <c r="C107" s="11">
        <v>0.18340000000000001</v>
      </c>
      <c r="D107" s="10"/>
      <c r="E107" s="10"/>
    </row>
    <row r="108" spans="1:5" s="5" customFormat="1" x14ac:dyDescent="0.25">
      <c r="A108" s="16" t="s">
        <v>12</v>
      </c>
      <c r="B108" s="9">
        <v>1</v>
      </c>
      <c r="C108" s="11">
        <v>0.18329999999999999</v>
      </c>
      <c r="D108" s="10"/>
      <c r="E108" s="10"/>
    </row>
    <row r="109" spans="1:5" s="5" customFormat="1" x14ac:dyDescent="0.25">
      <c r="A109" s="16" t="s">
        <v>13</v>
      </c>
      <c r="B109" s="9">
        <v>1</v>
      </c>
      <c r="C109" s="11">
        <v>8.7599999999999997E-2</v>
      </c>
      <c r="D109" s="10"/>
      <c r="E109" s="10"/>
    </row>
    <row r="110" spans="1:5" s="5" customFormat="1" x14ac:dyDescent="0.25">
      <c r="A110" s="16" t="s">
        <v>13</v>
      </c>
      <c r="B110" s="9">
        <v>1</v>
      </c>
      <c r="C110" s="11">
        <f>AVERAGE(0.1704,0.1834)</f>
        <v>0.1769</v>
      </c>
      <c r="D110" s="10"/>
      <c r="E110" s="10"/>
    </row>
    <row r="111" spans="1:5" s="5" customFormat="1" x14ac:dyDescent="0.25">
      <c r="A111" s="16" t="s">
        <v>13</v>
      </c>
      <c r="B111" s="9">
        <v>1</v>
      </c>
      <c r="C111" s="11">
        <v>0.4768</v>
      </c>
      <c r="D111" s="10"/>
      <c r="E111" s="10"/>
    </row>
    <row r="112" spans="1:5" s="5" customFormat="1" x14ac:dyDescent="0.25">
      <c r="A112" s="16" t="s">
        <v>13</v>
      </c>
      <c r="B112" s="9">
        <v>1</v>
      </c>
      <c r="C112" s="11">
        <v>0.75660000000000005</v>
      </c>
      <c r="D112" s="10"/>
      <c r="E112" s="10"/>
    </row>
    <row r="113" spans="1:5" s="5" customFormat="1" x14ac:dyDescent="0.25">
      <c r="A113" s="16" t="s">
        <v>13</v>
      </c>
      <c r="B113" s="9">
        <v>1</v>
      </c>
      <c r="C113" s="11">
        <v>0.3508</v>
      </c>
      <c r="D113" s="10"/>
      <c r="E113" s="10"/>
    </row>
    <row r="114" spans="1:5" s="5" customFormat="1" x14ac:dyDescent="0.25">
      <c r="A114" s="16" t="s">
        <v>13</v>
      </c>
      <c r="B114" s="9">
        <v>1</v>
      </c>
      <c r="C114" s="11">
        <v>0.68269999999999997</v>
      </c>
      <c r="D114" s="10"/>
      <c r="E114" s="10"/>
    </row>
    <row r="115" spans="1:5" s="5" customFormat="1" x14ac:dyDescent="0.25">
      <c r="A115" s="16" t="s">
        <v>13</v>
      </c>
      <c r="B115" s="9">
        <v>1</v>
      </c>
      <c r="C115" s="11">
        <v>0.51670000000000005</v>
      </c>
      <c r="D115" s="10"/>
      <c r="E115" s="10"/>
    </row>
    <row r="116" spans="1:5" s="5" customFormat="1" x14ac:dyDescent="0.25">
      <c r="A116" s="16" t="s">
        <v>13</v>
      </c>
      <c r="B116" s="9">
        <v>1</v>
      </c>
      <c r="C116" s="11">
        <f>AVERAGE(0.6813,0.6911)</f>
        <v>0.68620000000000003</v>
      </c>
      <c r="D116" s="10"/>
      <c r="E116" s="10"/>
    </row>
    <row r="117" spans="1:5" s="5" customFormat="1" x14ac:dyDescent="0.25">
      <c r="A117" s="16" t="s">
        <v>13</v>
      </c>
      <c r="B117" s="9">
        <v>1</v>
      </c>
      <c r="C117" s="11">
        <v>1.6793</v>
      </c>
      <c r="D117" s="10"/>
      <c r="E117" s="10"/>
    </row>
    <row r="118" spans="1:5" s="5" customFormat="1" x14ac:dyDescent="0.25">
      <c r="A118" s="16" t="s">
        <v>13</v>
      </c>
      <c r="B118" s="9">
        <v>1</v>
      </c>
      <c r="C118" s="11">
        <v>0.35339999999999999</v>
      </c>
      <c r="D118" s="10"/>
      <c r="E118" s="10"/>
    </row>
    <row r="119" spans="1:5" s="5" customFormat="1" x14ac:dyDescent="0.25">
      <c r="A119" s="16" t="s">
        <v>13</v>
      </c>
      <c r="B119" s="9">
        <v>1</v>
      </c>
      <c r="C119" s="11">
        <v>0.12989999999999999</v>
      </c>
      <c r="D119" s="10"/>
      <c r="E119" s="10"/>
    </row>
    <row r="120" spans="1:5" s="5" customFormat="1" x14ac:dyDescent="0.25">
      <c r="A120" s="16" t="s">
        <v>14</v>
      </c>
      <c r="B120" s="9">
        <v>1</v>
      </c>
      <c r="C120" s="11">
        <v>0.29289999999999999</v>
      </c>
      <c r="D120" s="10"/>
      <c r="E120" s="10"/>
    </row>
    <row r="121" spans="1:5" s="5" customFormat="1" x14ac:dyDescent="0.25">
      <c r="A121" s="16" t="s">
        <v>14</v>
      </c>
      <c r="B121" s="9">
        <v>1</v>
      </c>
      <c r="C121" s="11">
        <f>AVERAGE(0.1543,0.2217,0.2559)</f>
        <v>0.21063333333333334</v>
      </c>
      <c r="D121" s="10"/>
      <c r="E121" s="10"/>
    </row>
    <row r="122" spans="1:5" s="5" customFormat="1" x14ac:dyDescent="0.25">
      <c r="A122" s="16" t="s">
        <v>14</v>
      </c>
      <c r="B122" s="9">
        <v>1</v>
      </c>
      <c r="C122" s="11">
        <v>0.27789999999999998</v>
      </c>
      <c r="D122" s="10"/>
      <c r="E122" s="10"/>
    </row>
    <row r="123" spans="1:5" s="5" customFormat="1" x14ac:dyDescent="0.25">
      <c r="A123" s="16" t="s">
        <v>14</v>
      </c>
      <c r="B123" s="9">
        <v>1</v>
      </c>
      <c r="C123" s="11">
        <v>0.68979999999999997</v>
      </c>
      <c r="D123" s="10"/>
      <c r="E123" s="10"/>
    </row>
    <row r="124" spans="1:5" s="5" customFormat="1" x14ac:dyDescent="0.25">
      <c r="A124" s="16" t="s">
        <v>14</v>
      </c>
      <c r="B124" s="9">
        <v>1</v>
      </c>
      <c r="C124" s="11">
        <v>0.4677</v>
      </c>
      <c r="D124" s="10"/>
      <c r="E124" s="10"/>
    </row>
    <row r="125" spans="1:5" s="5" customFormat="1" x14ac:dyDescent="0.25">
      <c r="A125" s="16" t="s">
        <v>14</v>
      </c>
      <c r="B125" s="9">
        <v>1</v>
      </c>
      <c r="C125" s="11">
        <v>0.42049999999999998</v>
      </c>
      <c r="D125" s="10"/>
      <c r="E125" s="10"/>
    </row>
    <row r="126" spans="1:5" s="5" customFormat="1" x14ac:dyDescent="0.25">
      <c r="A126" s="16" t="s">
        <v>14</v>
      </c>
      <c r="B126" s="9">
        <v>1</v>
      </c>
      <c r="C126" s="11">
        <v>1.2121999999999999</v>
      </c>
      <c r="D126" s="10"/>
      <c r="E126" s="10"/>
    </row>
    <row r="127" spans="1:5" s="5" customFormat="1" x14ac:dyDescent="0.25">
      <c r="A127" s="16" t="s">
        <v>14</v>
      </c>
      <c r="B127" s="9">
        <v>1</v>
      </c>
      <c r="C127" s="11">
        <f>AVERAGE(0.4358,0.4169)</f>
        <v>0.42635000000000001</v>
      </c>
      <c r="D127" s="10"/>
      <c r="E127" s="10"/>
    </row>
    <row r="128" spans="1:5" s="5" customFormat="1" x14ac:dyDescent="0.25">
      <c r="A128" s="16" t="s">
        <v>14</v>
      </c>
      <c r="B128" s="9">
        <v>1</v>
      </c>
      <c r="C128" s="11">
        <v>0.502</v>
      </c>
      <c r="D128" s="10"/>
      <c r="E128" s="10"/>
    </row>
    <row r="129" spans="1:5" s="5" customFormat="1" x14ac:dyDescent="0.25">
      <c r="A129" s="16" t="s">
        <v>14</v>
      </c>
      <c r="B129" s="9">
        <v>1</v>
      </c>
      <c r="C129" s="11">
        <v>0.50109999999999999</v>
      </c>
      <c r="D129" s="10"/>
      <c r="E129" s="10"/>
    </row>
    <row r="130" spans="1:5" s="5" customFormat="1" x14ac:dyDescent="0.25">
      <c r="A130" s="16" t="s">
        <v>14</v>
      </c>
      <c r="B130" s="9">
        <v>1</v>
      </c>
      <c r="C130" s="11">
        <v>0.54430000000000001</v>
      </c>
      <c r="D130" s="10"/>
      <c r="E130" s="10"/>
    </row>
    <row r="131" spans="1:5" s="5" customFormat="1" x14ac:dyDescent="0.25">
      <c r="A131" s="16" t="s">
        <v>14</v>
      </c>
      <c r="B131" s="9">
        <v>1</v>
      </c>
      <c r="C131" s="11">
        <v>0.6149</v>
      </c>
      <c r="D131" s="10"/>
      <c r="E131" s="10"/>
    </row>
    <row r="132" spans="1:5" s="5" customFormat="1" x14ac:dyDescent="0.25">
      <c r="A132" s="16" t="s">
        <v>14</v>
      </c>
      <c r="B132" s="9">
        <v>1</v>
      </c>
      <c r="C132" s="11">
        <v>0.66559999999999997</v>
      </c>
      <c r="D132" s="10"/>
      <c r="E132" s="10"/>
    </row>
    <row r="133" spans="1:5" s="5" customFormat="1" x14ac:dyDescent="0.25">
      <c r="A133" s="16" t="s">
        <v>14</v>
      </c>
      <c r="B133" s="9">
        <v>1</v>
      </c>
      <c r="C133" s="11">
        <f>AVERAGE(0.7311,0.7229)</f>
        <v>0.72699999999999998</v>
      </c>
      <c r="D133" s="10"/>
      <c r="E133" s="10"/>
    </row>
    <row r="134" spans="1:5" s="5" customFormat="1" x14ac:dyDescent="0.25">
      <c r="A134" s="16" t="s">
        <v>14</v>
      </c>
      <c r="B134" s="9">
        <v>1</v>
      </c>
      <c r="C134" s="11">
        <v>0.76239999999999997</v>
      </c>
      <c r="D134" s="10"/>
      <c r="E134" s="10"/>
    </row>
    <row r="135" spans="1:5" s="5" customFormat="1" x14ac:dyDescent="0.25">
      <c r="A135" s="16" t="s">
        <v>14</v>
      </c>
      <c r="B135" s="9">
        <v>1</v>
      </c>
      <c r="C135" s="11">
        <v>0.67279999999999995</v>
      </c>
      <c r="D135" s="10"/>
      <c r="E135" s="10"/>
    </row>
    <row r="136" spans="1:5" s="5" customFormat="1" x14ac:dyDescent="0.25">
      <c r="A136" s="16" t="s">
        <v>14</v>
      </c>
      <c r="B136" s="9">
        <v>1</v>
      </c>
      <c r="C136" s="11">
        <v>0.66920000000000002</v>
      </c>
      <c r="D136" s="10"/>
      <c r="E136" s="10"/>
    </row>
    <row r="137" spans="1:5" s="5" customFormat="1" x14ac:dyDescent="0.25">
      <c r="A137" s="16" t="s">
        <v>14</v>
      </c>
      <c r="B137" s="9">
        <v>1</v>
      </c>
      <c r="C137" s="11">
        <v>0.73050000000000004</v>
      </c>
      <c r="D137" s="10"/>
      <c r="E137" s="10"/>
    </row>
    <row r="138" spans="1:5" s="5" customFormat="1" x14ac:dyDescent="0.25">
      <c r="A138" s="16" t="s">
        <v>14</v>
      </c>
      <c r="B138" s="9">
        <v>1</v>
      </c>
      <c r="C138" s="11">
        <f>AVERAGE(0.4371,0.4155)</f>
        <v>0.42630000000000001</v>
      </c>
      <c r="D138" s="10"/>
      <c r="E138" s="10"/>
    </row>
    <row r="139" spans="1:5" s="5" customFormat="1" x14ac:dyDescent="0.25">
      <c r="A139" s="16" t="s">
        <v>14</v>
      </c>
      <c r="B139" s="9">
        <v>1</v>
      </c>
      <c r="C139" s="11">
        <v>0.50370000000000004</v>
      </c>
      <c r="D139" s="10"/>
      <c r="E139" s="10"/>
    </row>
    <row r="140" spans="1:5" s="5" customFormat="1" x14ac:dyDescent="0.25">
      <c r="A140" s="16" t="s">
        <v>14</v>
      </c>
      <c r="B140" s="9">
        <v>1</v>
      </c>
      <c r="C140" s="11">
        <v>0.63239999999999996</v>
      </c>
      <c r="D140" s="10"/>
      <c r="E140" s="10"/>
    </row>
    <row r="141" spans="1:5" s="5" customFormat="1" x14ac:dyDescent="0.25">
      <c r="A141" s="16" t="s">
        <v>14</v>
      </c>
      <c r="B141" s="9">
        <v>1</v>
      </c>
      <c r="C141" s="11">
        <v>0.6391</v>
      </c>
      <c r="D141" s="10"/>
      <c r="E141" s="10"/>
    </row>
    <row r="142" spans="1:5" s="5" customFormat="1" x14ac:dyDescent="0.25">
      <c r="A142" s="16" t="s">
        <v>14</v>
      </c>
      <c r="B142" s="9">
        <v>1</v>
      </c>
      <c r="C142" s="11">
        <v>0.72289999999999999</v>
      </c>
      <c r="D142" s="10"/>
      <c r="E142" s="10"/>
    </row>
    <row r="143" spans="1:5" s="5" customFormat="1" x14ac:dyDescent="0.25">
      <c r="A143" s="16" t="s">
        <v>14</v>
      </c>
      <c r="B143" s="9">
        <v>1</v>
      </c>
      <c r="C143" s="11">
        <v>0.60629999999999995</v>
      </c>
      <c r="D143" s="10"/>
      <c r="E143" s="10"/>
    </row>
    <row r="144" spans="1:5" s="5" customFormat="1" x14ac:dyDescent="0.25">
      <c r="A144" s="16" t="s">
        <v>14</v>
      </c>
      <c r="B144" s="9">
        <v>1</v>
      </c>
      <c r="C144" s="11">
        <f>AVERAGE(0.8176,0.8391)</f>
        <v>0.82834999999999992</v>
      </c>
      <c r="D144" s="10"/>
      <c r="E144" s="10"/>
    </row>
    <row r="145" spans="1:5" s="5" customFormat="1" x14ac:dyDescent="0.25">
      <c r="A145" s="16" t="s">
        <v>14</v>
      </c>
      <c r="B145" s="9">
        <v>1</v>
      </c>
      <c r="C145" s="11">
        <v>0.31840000000000002</v>
      </c>
      <c r="D145" s="10"/>
      <c r="E145" s="10"/>
    </row>
    <row r="146" spans="1:5" s="5" customFormat="1" x14ac:dyDescent="0.25">
      <c r="A146" s="16" t="s">
        <v>15</v>
      </c>
      <c r="B146" s="9">
        <v>3</v>
      </c>
      <c r="C146" s="11">
        <f>AVERAGE(0.2482,0.2801,0.2804)</f>
        <v>0.26956666666666668</v>
      </c>
      <c r="D146" s="10"/>
      <c r="E146" s="10"/>
    </row>
    <row r="147" spans="1:5" s="5" customFormat="1" x14ac:dyDescent="0.25">
      <c r="A147" s="16" t="s">
        <v>15</v>
      </c>
      <c r="B147" s="9">
        <v>3</v>
      </c>
      <c r="C147" s="11">
        <v>3.6400000000000002E-2</v>
      </c>
      <c r="D147" s="10"/>
      <c r="E147" s="10"/>
    </row>
    <row r="148" spans="1:5" s="5" customFormat="1" x14ac:dyDescent="0.25">
      <c r="A148" s="16" t="s">
        <v>15</v>
      </c>
      <c r="B148" s="9">
        <v>3</v>
      </c>
      <c r="C148" s="11">
        <v>0.38269999999999998</v>
      </c>
      <c r="D148" s="10"/>
      <c r="E148" s="10"/>
    </row>
    <row r="149" spans="1:5" s="5" customFormat="1" x14ac:dyDescent="0.25">
      <c r="A149" s="16" t="s">
        <v>15</v>
      </c>
      <c r="B149" s="9">
        <v>3</v>
      </c>
      <c r="C149" s="11">
        <v>0.42159999999999997</v>
      </c>
      <c r="D149" s="10"/>
      <c r="E149" s="10"/>
    </row>
    <row r="150" spans="1:5" s="5" customFormat="1" x14ac:dyDescent="0.25">
      <c r="A150" s="16" t="s">
        <v>15</v>
      </c>
      <c r="B150" s="9">
        <v>3</v>
      </c>
      <c r="C150" s="11">
        <f>AVERAGE(0.4791,0.4508)</f>
        <v>0.46494999999999997</v>
      </c>
      <c r="D150" s="10"/>
      <c r="E150" s="10"/>
    </row>
    <row r="151" spans="1:5" s="5" customFormat="1" x14ac:dyDescent="0.25">
      <c r="A151" s="16" t="s">
        <v>16</v>
      </c>
      <c r="B151" s="9">
        <v>3</v>
      </c>
      <c r="C151" s="11">
        <v>1.4800000000000001E-2</v>
      </c>
      <c r="D151" s="10"/>
      <c r="E151" s="10"/>
    </row>
    <row r="152" spans="1:5" s="5" customFormat="1" x14ac:dyDescent="0.25">
      <c r="A152" s="16" t="s">
        <v>16</v>
      </c>
      <c r="B152" s="9">
        <v>3</v>
      </c>
      <c r="C152" s="11">
        <v>3.6900000000000002E-2</v>
      </c>
      <c r="D152" s="10"/>
      <c r="E152" s="10"/>
    </row>
    <row r="153" spans="1:5" s="5" customFormat="1" x14ac:dyDescent="0.25">
      <c r="A153" s="16" t="s">
        <v>16</v>
      </c>
      <c r="B153" s="9">
        <v>3</v>
      </c>
      <c r="C153" s="11">
        <v>8.6300000000000002E-2</v>
      </c>
      <c r="D153" s="10"/>
      <c r="E153" s="10"/>
    </row>
    <row r="154" spans="1:5" s="5" customFormat="1" x14ac:dyDescent="0.25">
      <c r="A154" s="16" t="s">
        <v>16</v>
      </c>
      <c r="B154" s="9">
        <v>3</v>
      </c>
      <c r="C154" s="11">
        <v>1.21E-2</v>
      </c>
      <c r="D154" s="10"/>
      <c r="E154" s="10"/>
    </row>
    <row r="155" spans="1:5" s="5" customFormat="1" x14ac:dyDescent="0.25">
      <c r="A155" s="16" t="s">
        <v>16</v>
      </c>
      <c r="B155" s="9">
        <v>3</v>
      </c>
      <c r="C155" s="11">
        <f>AVERAGE(0.1409,0.1357)</f>
        <v>0.13829999999999998</v>
      </c>
      <c r="D155" s="10"/>
      <c r="E155" s="10"/>
    </row>
    <row r="156" spans="1:5" s="5" customFormat="1" x14ac:dyDescent="0.25">
      <c r="A156" s="16" t="s">
        <v>16</v>
      </c>
      <c r="B156" s="9">
        <v>3</v>
      </c>
      <c r="C156" s="11">
        <v>0.2288</v>
      </c>
      <c r="D156" s="10"/>
      <c r="E156" s="10"/>
    </row>
    <row r="157" spans="1:5" s="5" customFormat="1" x14ac:dyDescent="0.25">
      <c r="A157" s="16" t="s">
        <v>16</v>
      </c>
      <c r="B157" s="9">
        <v>3</v>
      </c>
      <c r="C157" s="11">
        <v>0.26269999999999999</v>
      </c>
      <c r="D157" s="10"/>
      <c r="E157" s="10"/>
    </row>
    <row r="158" spans="1:5" s="5" customFormat="1" x14ac:dyDescent="0.25">
      <c r="A158" s="16" t="s">
        <v>16</v>
      </c>
      <c r="B158" s="9">
        <v>3</v>
      </c>
      <c r="C158" s="11">
        <v>8.8499999999999995E-2</v>
      </c>
      <c r="D158" s="10"/>
      <c r="E158" s="10"/>
    </row>
    <row r="159" spans="1:5" s="5" customFormat="1" x14ac:dyDescent="0.25">
      <c r="A159" s="16" t="s">
        <v>16</v>
      </c>
      <c r="B159" s="9">
        <v>3</v>
      </c>
      <c r="C159" s="11">
        <v>0.3745</v>
      </c>
      <c r="D159" s="10"/>
      <c r="E159" s="10"/>
    </row>
    <row r="160" spans="1:5" s="5" customFormat="1" x14ac:dyDescent="0.25">
      <c r="A160" s="16" t="s">
        <v>17</v>
      </c>
      <c r="B160" s="9">
        <v>2</v>
      </c>
      <c r="C160" s="11">
        <v>2.1399999999999999E-2</v>
      </c>
      <c r="D160" s="10"/>
      <c r="E160" s="10"/>
    </row>
    <row r="161" spans="1:5" s="5" customFormat="1" x14ac:dyDescent="0.25">
      <c r="A161" s="16" t="s">
        <v>18</v>
      </c>
      <c r="B161" s="9">
        <v>3</v>
      </c>
      <c r="C161" s="11">
        <v>0.61299999999999999</v>
      </c>
      <c r="D161" s="10"/>
      <c r="E161" s="10"/>
    </row>
    <row r="162" spans="1:5" s="5" customFormat="1" x14ac:dyDescent="0.25">
      <c r="A162" s="16" t="s">
        <v>18</v>
      </c>
      <c r="B162" s="9">
        <v>3</v>
      </c>
      <c r="C162" s="11">
        <f>AVERAGE(0.6515,0.6552)</f>
        <v>0.65334999999999999</v>
      </c>
      <c r="D162" s="10"/>
      <c r="E162" s="10"/>
    </row>
    <row r="163" spans="1:5" s="5" customFormat="1" x14ac:dyDescent="0.25">
      <c r="A163" s="16" t="s">
        <v>23</v>
      </c>
      <c r="B163" s="9">
        <v>3</v>
      </c>
      <c r="C163" s="11">
        <v>0.40620000000000001</v>
      </c>
      <c r="D163" s="10"/>
      <c r="E163" s="10"/>
    </row>
    <row r="164" spans="1:5" s="5" customFormat="1" x14ac:dyDescent="0.25">
      <c r="A164" s="16" t="s">
        <v>23</v>
      </c>
      <c r="B164" s="9">
        <v>3</v>
      </c>
      <c r="C164" s="11">
        <f>AVERAGE(0.7235,0.7322)</f>
        <v>0.72785</v>
      </c>
      <c r="D164" s="10"/>
      <c r="E164" s="10"/>
    </row>
    <row r="165" spans="1:5" s="5" customFormat="1" x14ac:dyDescent="0.25">
      <c r="A165" s="16" t="s">
        <v>23</v>
      </c>
      <c r="B165" s="9">
        <v>3</v>
      </c>
      <c r="C165" s="11">
        <v>0.60240000000000005</v>
      </c>
      <c r="D165" s="10"/>
      <c r="E165" s="10"/>
    </row>
    <row r="166" spans="1:5" s="5" customFormat="1" x14ac:dyDescent="0.25">
      <c r="A166" s="16" t="s">
        <v>23</v>
      </c>
      <c r="B166" s="9">
        <v>3</v>
      </c>
      <c r="C166" s="11">
        <v>0.82150000000000001</v>
      </c>
      <c r="D166" s="10"/>
      <c r="E166" s="10"/>
    </row>
    <row r="167" spans="1:5" s="5" customFormat="1" x14ac:dyDescent="0.25">
      <c r="A167" s="16" t="s">
        <v>23</v>
      </c>
      <c r="B167" s="9">
        <v>3</v>
      </c>
      <c r="C167" s="11">
        <v>0.34820000000000001</v>
      </c>
      <c r="D167" s="10"/>
      <c r="E167" s="10"/>
    </row>
    <row r="168" spans="1:5" s="5" customFormat="1" x14ac:dyDescent="0.25">
      <c r="A168" s="16" t="s">
        <v>19</v>
      </c>
      <c r="B168" s="9">
        <v>1</v>
      </c>
      <c r="C168" s="11">
        <v>0.1018</v>
      </c>
      <c r="D168" s="10"/>
      <c r="E168" s="10"/>
    </row>
    <row r="169" spans="1:5" s="5" customFormat="1" x14ac:dyDescent="0.25">
      <c r="A169" s="16" t="s">
        <v>19</v>
      </c>
      <c r="B169" s="9">
        <v>1</v>
      </c>
      <c r="C169" s="11">
        <f>AVERAGE(0.0793,0.0785)</f>
        <v>7.8899999999999998E-2</v>
      </c>
      <c r="D169" s="10"/>
      <c r="E169" s="10"/>
    </row>
    <row r="170" spans="1:5" s="5" customFormat="1" x14ac:dyDescent="0.25">
      <c r="A170" s="16" t="s">
        <v>19</v>
      </c>
      <c r="B170" s="9">
        <v>1</v>
      </c>
      <c r="C170" s="11">
        <v>0.18010000000000001</v>
      </c>
      <c r="D170" s="10"/>
      <c r="E170" s="10"/>
    </row>
    <row r="171" spans="1:5" s="5" customFormat="1" x14ac:dyDescent="0.25">
      <c r="A171" s="16" t="s">
        <v>19</v>
      </c>
      <c r="B171" s="9">
        <v>1</v>
      </c>
      <c r="C171" s="11">
        <v>9.3100000000000002E-2</v>
      </c>
      <c r="D171" s="10"/>
      <c r="E171" s="10"/>
    </row>
    <row r="172" spans="1:5" s="5" customFormat="1" x14ac:dyDescent="0.25">
      <c r="A172" s="16" t="s">
        <v>19</v>
      </c>
      <c r="B172" s="9">
        <v>1</v>
      </c>
      <c r="C172" s="11">
        <v>0.15659999999999999</v>
      </c>
      <c r="D172" s="10"/>
      <c r="E172" s="10"/>
    </row>
    <row r="173" spans="1:5" s="5" customFormat="1" x14ac:dyDescent="0.25">
      <c r="A173" s="16" t="s">
        <v>19</v>
      </c>
      <c r="B173" s="9">
        <v>1</v>
      </c>
      <c r="C173" s="11">
        <f>AVERAGE(0.1617,0.1396,0.1621)</f>
        <v>0.15446666666666667</v>
      </c>
      <c r="D173" s="10"/>
      <c r="E173" s="10"/>
    </row>
    <row r="174" spans="1:5" s="5" customFormat="1" x14ac:dyDescent="0.25">
      <c r="A174" s="16" t="s">
        <v>20</v>
      </c>
      <c r="B174" s="9">
        <v>1</v>
      </c>
      <c r="C174" s="11">
        <v>9.7600000000000006E-2</v>
      </c>
      <c r="D174" s="10"/>
      <c r="E174" s="10"/>
    </row>
    <row r="175" spans="1:5" s="5" customFormat="1" x14ac:dyDescent="0.25">
      <c r="A175" s="16" t="s">
        <v>20</v>
      </c>
      <c r="B175" s="9">
        <v>1</v>
      </c>
      <c r="C175" s="11">
        <f>AVERAGE(0.577,0.6215)</f>
        <v>0.59925000000000006</v>
      </c>
      <c r="D175" s="10"/>
      <c r="E175" s="10"/>
    </row>
    <row r="176" spans="1:5" s="5" customFormat="1" x14ac:dyDescent="0.25">
      <c r="A176" s="16" t="s">
        <v>20</v>
      </c>
      <c r="B176" s="9">
        <v>1</v>
      </c>
      <c r="C176" s="11">
        <v>7.1000000000000004E-3</v>
      </c>
      <c r="D176" s="10"/>
      <c r="E176" s="10"/>
    </row>
    <row r="177" spans="1:5" s="5" customFormat="1" x14ac:dyDescent="0.25">
      <c r="A177" s="16" t="s">
        <v>20</v>
      </c>
      <c r="B177" s="9">
        <v>1</v>
      </c>
      <c r="C177" s="11">
        <v>0.72340000000000004</v>
      </c>
      <c r="D177" s="10"/>
      <c r="E177" s="10"/>
    </row>
    <row r="178" spans="1:5" s="5" customFormat="1" x14ac:dyDescent="0.25">
      <c r="A178" s="16" t="s">
        <v>20</v>
      </c>
      <c r="B178" s="9">
        <v>1</v>
      </c>
      <c r="C178" s="11">
        <v>0.70920000000000005</v>
      </c>
      <c r="D178" s="10"/>
      <c r="E178" s="10"/>
    </row>
    <row r="179" spans="1:5" s="5" customFormat="1" x14ac:dyDescent="0.25">
      <c r="A179" s="16" t="s">
        <v>20</v>
      </c>
      <c r="B179" s="9">
        <v>1</v>
      </c>
      <c r="C179" s="11">
        <f>AVERAGE(0.4292,0.4879,0.5839,0.4993)</f>
        <v>0.50007499999999994</v>
      </c>
      <c r="D179" s="10"/>
      <c r="E179" s="10"/>
    </row>
    <row r="180" spans="1:5" s="5" customFormat="1" x14ac:dyDescent="0.25">
      <c r="A180" s="16" t="s">
        <v>20</v>
      </c>
      <c r="B180" s="9">
        <v>1</v>
      </c>
      <c r="C180" s="11">
        <v>0.4209</v>
      </c>
      <c r="D180" s="10"/>
      <c r="E180" s="10"/>
    </row>
    <row r="181" spans="1:5" s="5" customFormat="1" x14ac:dyDescent="0.25">
      <c r="A181" s="16" t="s">
        <v>20</v>
      </c>
      <c r="B181" s="9">
        <v>1</v>
      </c>
      <c r="C181" s="11">
        <v>0.31659999999999999</v>
      </c>
      <c r="D181" s="10"/>
      <c r="E181" s="10"/>
    </row>
    <row r="182" spans="1:5" s="5" customFormat="1" x14ac:dyDescent="0.25">
      <c r="A182" s="16" t="s">
        <v>20</v>
      </c>
      <c r="B182" s="9">
        <v>1</v>
      </c>
      <c r="C182" s="11">
        <v>8.8599999999999998E-2</v>
      </c>
      <c r="D182" s="10"/>
      <c r="E182" s="10"/>
    </row>
    <row r="183" spans="1:5" s="5" customFormat="1" x14ac:dyDescent="0.25">
      <c r="A183" s="16" t="s">
        <v>20</v>
      </c>
      <c r="B183" s="9">
        <v>1</v>
      </c>
      <c r="C183" s="11">
        <v>0.42320000000000002</v>
      </c>
      <c r="D183" s="10"/>
      <c r="E183" s="10"/>
    </row>
    <row r="184" spans="1:5" s="5" customFormat="1" x14ac:dyDescent="0.25">
      <c r="A184" s="16" t="s">
        <v>21</v>
      </c>
      <c r="B184" s="9">
        <v>3</v>
      </c>
      <c r="C184" s="11">
        <v>0.23949999999999999</v>
      </c>
      <c r="D184" s="10"/>
      <c r="E184" s="10"/>
    </row>
    <row r="185" spans="1:5" s="5" customFormat="1" x14ac:dyDescent="0.25">
      <c r="A185" s="16" t="s">
        <v>21</v>
      </c>
      <c r="B185" s="9">
        <v>3</v>
      </c>
      <c r="C185" s="11">
        <v>0.1183</v>
      </c>
      <c r="D185" s="10"/>
      <c r="E185" s="10"/>
    </row>
    <row r="186" spans="1:5" s="5" customFormat="1" x14ac:dyDescent="0.25">
      <c r="A186" s="16" t="s">
        <v>21</v>
      </c>
      <c r="B186" s="9">
        <v>3</v>
      </c>
      <c r="C186" s="11">
        <f>AVERAGE(1.9278,2.2782,2.3202)</f>
        <v>2.1753999999999998</v>
      </c>
      <c r="D186" s="10"/>
      <c r="E186" s="10"/>
    </row>
    <row r="187" spans="1:5" s="5" customFormat="1" x14ac:dyDescent="0.25">
      <c r="A187" s="16" t="s">
        <v>21</v>
      </c>
      <c r="B187" s="9">
        <v>3</v>
      </c>
      <c r="C187" s="11">
        <f>AVERAGE(0.6018,1.5275,0.4745,0.4328)</f>
        <v>0.75914999999999999</v>
      </c>
      <c r="D187" s="10"/>
      <c r="E187" s="10"/>
    </row>
    <row r="188" spans="1:5" s="5" customFormat="1" x14ac:dyDescent="0.25">
      <c r="A188" s="16" t="s">
        <v>21</v>
      </c>
      <c r="B188" s="9">
        <v>3</v>
      </c>
      <c r="C188" s="11">
        <f>AVERAGE(0.015,0.5748,0.6269)</f>
        <v>0.40556666666666663</v>
      </c>
      <c r="D188" s="10"/>
      <c r="E188" s="10"/>
    </row>
    <row r="189" spans="1:5" x14ac:dyDescent="0.25">
      <c r="A189" s="16" t="s">
        <v>27</v>
      </c>
      <c r="B189" s="9">
        <v>3</v>
      </c>
      <c r="C189" s="11">
        <v>9.1399999999999995E-2</v>
      </c>
    </row>
    <row r="190" spans="1:5" x14ac:dyDescent="0.25">
      <c r="A190" s="16" t="s">
        <v>27</v>
      </c>
      <c r="B190" s="9">
        <v>3</v>
      </c>
      <c r="C190" s="11">
        <v>7.3200000000000001E-2</v>
      </c>
    </row>
    <row r="191" spans="1:5" x14ac:dyDescent="0.25">
      <c r="A191" s="16" t="s">
        <v>27</v>
      </c>
      <c r="B191" s="9">
        <v>3</v>
      </c>
      <c r="C191" s="11">
        <v>0.13370000000000001</v>
      </c>
    </row>
    <row r="192" spans="1:5" x14ac:dyDescent="0.25">
      <c r="A192" s="16" t="s">
        <v>27</v>
      </c>
      <c r="B192" s="9">
        <v>3</v>
      </c>
      <c r="C192" s="11">
        <f>AVERAGE(0.0328,0.0348)</f>
        <v>3.3799999999999997E-2</v>
      </c>
    </row>
    <row r="193" spans="1:3" x14ac:dyDescent="0.25">
      <c r="A193" s="16" t="s">
        <v>27</v>
      </c>
      <c r="B193" s="9">
        <v>3</v>
      </c>
      <c r="C193" s="11">
        <f>AVERAGE(0.9221,0.9343,0.7477)</f>
        <v>0.86803333333333332</v>
      </c>
    </row>
    <row r="194" spans="1:3" x14ac:dyDescent="0.25">
      <c r="A194" s="16" t="s">
        <v>27</v>
      </c>
      <c r="B194" s="9">
        <v>3</v>
      </c>
      <c r="C194" s="11">
        <v>0.71970000000000001</v>
      </c>
    </row>
    <row r="195" spans="1:3" x14ac:dyDescent="0.25">
      <c r="A195" s="16" t="s">
        <v>29</v>
      </c>
      <c r="B195" s="9">
        <v>3</v>
      </c>
      <c r="C195" s="11">
        <v>4.8300000000000003E-2</v>
      </c>
    </row>
    <row r="196" spans="1:3" x14ac:dyDescent="0.25">
      <c r="A196" s="16" t="s">
        <v>29</v>
      </c>
      <c r="B196" s="9">
        <v>3</v>
      </c>
      <c r="C196" s="11">
        <f>AVERAGE(0.1023,0.0902,0.1022)</f>
        <v>9.8233333333333339E-2</v>
      </c>
    </row>
    <row r="197" spans="1:3" x14ac:dyDescent="0.25">
      <c r="A197" s="16" t="s">
        <v>29</v>
      </c>
      <c r="B197" s="9">
        <v>3</v>
      </c>
      <c r="C197" s="11">
        <v>9.3799999999999994E-2</v>
      </c>
    </row>
    <row r="198" spans="1:3" x14ac:dyDescent="0.25">
      <c r="A198" s="16" t="s">
        <v>29</v>
      </c>
      <c r="B198" s="9">
        <v>3</v>
      </c>
      <c r="C198" s="11">
        <v>0.20880000000000001</v>
      </c>
    </row>
    <row r="199" spans="1:3" x14ac:dyDescent="0.25">
      <c r="A199" s="16" t="s">
        <v>29</v>
      </c>
      <c r="B199" s="9">
        <v>3</v>
      </c>
      <c r="C199" s="11">
        <v>0.1593</v>
      </c>
    </row>
    <row r="200" spans="1:3" x14ac:dyDescent="0.25">
      <c r="A200" s="16" t="s">
        <v>29</v>
      </c>
      <c r="B200" s="9">
        <v>3</v>
      </c>
      <c r="C200" s="11">
        <v>0.1515</v>
      </c>
    </row>
    <row r="201" spans="1:3" x14ac:dyDescent="0.25">
      <c r="A201" s="16" t="s">
        <v>29</v>
      </c>
      <c r="B201" s="9">
        <v>3</v>
      </c>
      <c r="C201" s="11">
        <v>7.7899999999999997E-2</v>
      </c>
    </row>
    <row r="202" spans="1:3" x14ac:dyDescent="0.25">
      <c r="A202" s="16" t="s">
        <v>29</v>
      </c>
      <c r="B202" s="9">
        <v>3</v>
      </c>
      <c r="C202" s="11">
        <f>AVERAGE(0.1312,0.1414)</f>
        <v>0.1363</v>
      </c>
    </row>
    <row r="203" spans="1:3" x14ac:dyDescent="0.25">
      <c r="A203" s="16" t="s">
        <v>22</v>
      </c>
      <c r="B203" s="9">
        <v>2</v>
      </c>
      <c r="C203" s="11">
        <v>1.3599999999999999E-2</v>
      </c>
    </row>
    <row r="204" spans="1:3" x14ac:dyDescent="0.25">
      <c r="A204" s="16" t="s">
        <v>22</v>
      </c>
      <c r="B204" s="9">
        <v>2</v>
      </c>
      <c r="C204" s="11">
        <v>3.3500000000000002E-2</v>
      </c>
    </row>
    <row r="205" spans="1:3" x14ac:dyDescent="0.25">
      <c r="A205" s="16" t="s">
        <v>22</v>
      </c>
      <c r="B205" s="9">
        <v>2</v>
      </c>
      <c r="C205" s="11">
        <v>0.29370000000000002</v>
      </c>
    </row>
    <row r="206" spans="1:3" x14ac:dyDescent="0.25">
      <c r="A206" s="16" t="s">
        <v>22</v>
      </c>
      <c r="B206" s="9">
        <v>2</v>
      </c>
      <c r="C206" s="11">
        <f>AVERAGE(0.3901,0.3903)</f>
        <v>0.39019999999999999</v>
      </c>
    </row>
    <row r="207" spans="1:3" x14ac:dyDescent="0.25">
      <c r="A207" s="16" t="s">
        <v>22</v>
      </c>
      <c r="B207" s="9">
        <v>2</v>
      </c>
      <c r="C207" s="11">
        <v>4.7300000000000002E-2</v>
      </c>
    </row>
    <row r="208" spans="1:3" x14ac:dyDescent="0.25">
      <c r="A208" s="16" t="s">
        <v>22</v>
      </c>
      <c r="B208" s="9">
        <v>2</v>
      </c>
      <c r="C208" s="11">
        <v>8.6999999999999994E-3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C11" sqref="C11"/>
    </sheetView>
  </sheetViews>
  <sheetFormatPr defaultRowHeight="15" x14ac:dyDescent="0.25"/>
  <cols>
    <col min="1" max="1" width="29.5703125" customWidth="1"/>
    <col min="3" max="3" width="59.42578125" customWidth="1"/>
    <col min="4" max="4" width="18.42578125" customWidth="1"/>
    <col min="5" max="5" width="17.28515625" customWidth="1"/>
  </cols>
  <sheetData>
    <row r="1" spans="1:7" x14ac:dyDescent="0.25">
      <c r="B1" t="s">
        <v>33</v>
      </c>
      <c r="E1" t="s">
        <v>30</v>
      </c>
    </row>
    <row r="2" spans="1:7" s="5" customFormat="1" x14ac:dyDescent="0.25">
      <c r="A2" s="16" t="s">
        <v>9</v>
      </c>
      <c r="B2" s="9">
        <v>1</v>
      </c>
      <c r="C2" s="8" t="s">
        <v>25</v>
      </c>
      <c r="D2" s="7" t="s">
        <v>2</v>
      </c>
      <c r="E2" s="11">
        <v>5.6300000000000003E-2</v>
      </c>
      <c r="F2" s="10"/>
      <c r="G2" s="10"/>
    </row>
    <row r="3" spans="1:7" s="5" customFormat="1" x14ac:dyDescent="0.25">
      <c r="A3" s="16" t="s">
        <v>9</v>
      </c>
      <c r="B3" s="9">
        <v>1</v>
      </c>
      <c r="C3" s="8" t="s">
        <v>26</v>
      </c>
      <c r="D3" s="7" t="s">
        <v>24</v>
      </c>
      <c r="E3" s="11">
        <v>2.3E-3</v>
      </c>
      <c r="F3" s="10"/>
      <c r="G3" s="10"/>
    </row>
    <row r="4" spans="1:7" s="5" customFormat="1" x14ac:dyDescent="0.25">
      <c r="A4" s="16" t="s">
        <v>14</v>
      </c>
      <c r="B4" s="9">
        <v>1</v>
      </c>
      <c r="C4" s="8" t="s">
        <v>25</v>
      </c>
      <c r="D4" s="7" t="s">
        <v>2</v>
      </c>
      <c r="E4" s="11">
        <v>1.47E-2</v>
      </c>
      <c r="F4" s="10"/>
      <c r="G4" s="10"/>
    </row>
    <row r="5" spans="1:7" s="5" customFormat="1" x14ac:dyDescent="0.25">
      <c r="A5" s="16" t="s">
        <v>20</v>
      </c>
      <c r="B5" s="9">
        <v>1</v>
      </c>
      <c r="C5" s="8" t="s">
        <v>25</v>
      </c>
      <c r="D5" s="7" t="s">
        <v>2</v>
      </c>
      <c r="E5" s="11">
        <v>1.2699999999999999E-2</v>
      </c>
      <c r="F5" s="10"/>
      <c r="G5" s="10"/>
    </row>
    <row r="6" spans="1:7" x14ac:dyDescent="0.25">
      <c r="A6" s="16" t="s">
        <v>32</v>
      </c>
      <c r="C6" s="8" t="s">
        <v>25</v>
      </c>
      <c r="D6" s="7" t="s">
        <v>2</v>
      </c>
      <c r="E6" s="11">
        <f>AVERAGE(0.0337,0.0289)</f>
        <v>3.1300000000000001E-2</v>
      </c>
      <c r="F6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cave Hg data</vt:lpstr>
      <vt:lpstr>Rocks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</dc:creator>
  <cp:lastModifiedBy>Dell</cp:lastModifiedBy>
  <dcterms:created xsi:type="dcterms:W3CDTF">2013-08-29T19:20:54Z</dcterms:created>
  <dcterms:modified xsi:type="dcterms:W3CDTF">2019-05-09T22:08:33Z</dcterms:modified>
</cp:coreProperties>
</file>