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enise\Google Drive\amy_bat_hg\explore\"/>
    </mc:Choice>
  </mc:AlternateContent>
  <bookViews>
    <workbookView xWindow="8940" yWindow="60" windowWidth="11085" windowHeight="8955"/>
  </bookViews>
  <sheets>
    <sheet name="All guano Data" sheetId="5" r:id="rId1"/>
  </sheets>
  <calcPr calcId="152511"/>
</workbook>
</file>

<file path=xl/calcChain.xml><?xml version="1.0" encoding="utf-8"?>
<calcChain xmlns="http://schemas.openxmlformats.org/spreadsheetml/2006/main">
  <c r="H85" i="5" l="1"/>
  <c r="H79" i="5"/>
  <c r="H74" i="5"/>
  <c r="H68" i="5"/>
  <c r="H61" i="5"/>
  <c r="H31" i="5"/>
  <c r="H25" i="5"/>
  <c r="H50" i="5"/>
  <c r="H45" i="5"/>
  <c r="H38" i="5"/>
  <c r="H36" i="5"/>
  <c r="H111" i="5"/>
  <c r="H110" i="5"/>
  <c r="H109" i="5"/>
  <c r="H90" i="5"/>
  <c r="H88" i="5"/>
  <c r="H98" i="5"/>
  <c r="H103" i="5"/>
  <c r="H126" i="5" l="1"/>
  <c r="H121" i="5"/>
  <c r="H115" i="5"/>
  <c r="H16" i="5"/>
  <c r="H9" i="5"/>
</calcChain>
</file>

<file path=xl/comments1.xml><?xml version="1.0" encoding="utf-8"?>
<comments xmlns="http://schemas.openxmlformats.org/spreadsheetml/2006/main">
  <authors>
    <author>Jeff Gore</author>
  </authors>
  <commentList>
    <comment ref="C1" authorId="0" shapeId="0">
      <text>
        <r>
          <rPr>
            <b/>
            <sz val="9"/>
            <color indexed="81"/>
            <rFont val="Tahoma"/>
            <charset val="1"/>
          </rPr>
          <t>Jeff Gore:</t>
        </r>
        <r>
          <rPr>
            <sz val="9"/>
            <color indexed="81"/>
            <rFont val="Tahoma"/>
            <charset val="1"/>
          </rPr>
          <t xml:space="preserve">
for your information, I listed all species but list eh most abundant species first.  This may be inportant because in some cases the main speices now is not same as most abundant in prior years when guano was dropped.  E.g., Newberry bat Cave has almost strictly PESU but formerly had large colony of MYAU</t>
        </r>
      </text>
    </comment>
    <comment ref="C113" authorId="0" shapeId="0">
      <text>
        <r>
          <rPr>
            <b/>
            <sz val="9"/>
            <color indexed="81"/>
            <rFont val="Tahoma"/>
            <charset val="1"/>
          </rPr>
          <t>Jeff Gore:</t>
        </r>
        <r>
          <rPr>
            <sz val="9"/>
            <color indexed="81"/>
            <rFont val="Tahoma"/>
            <charset val="1"/>
          </rPr>
          <t xml:space="preserve">
This box has mostly TABR which is same as mexican free-tailed.  Just diffent common nam for the same species.</t>
        </r>
      </text>
    </comment>
  </commentList>
</comments>
</file>

<file path=xl/sharedStrings.xml><?xml version="1.0" encoding="utf-8"?>
<sst xmlns="http://schemas.openxmlformats.org/spreadsheetml/2006/main" count="705" uniqueCount="295">
  <si>
    <t>CLM 4</t>
  </si>
  <si>
    <t>CLM 7</t>
  </si>
  <si>
    <t>CLM 8</t>
  </si>
  <si>
    <t>CLM 9</t>
  </si>
  <si>
    <t>CLM 10</t>
  </si>
  <si>
    <t>CLM 12</t>
  </si>
  <si>
    <t>CLM C1</t>
  </si>
  <si>
    <t>CLM C2</t>
  </si>
  <si>
    <t>CLM C3</t>
  </si>
  <si>
    <t>CLM C4</t>
  </si>
  <si>
    <t>CLM C5</t>
  </si>
  <si>
    <t>CLM C6</t>
  </si>
  <si>
    <t>CLM C7</t>
  </si>
  <si>
    <t>CLM C8</t>
  </si>
  <si>
    <t>CLM C9</t>
  </si>
  <si>
    <t>CLM C10</t>
  </si>
  <si>
    <t>CLM CC2</t>
  </si>
  <si>
    <t>surface guano from 1st room (Tee Pee Room)</t>
  </si>
  <si>
    <t>Barrel Room - fresh guano under bat roost</t>
  </si>
  <si>
    <t>Barrel Room - guano near the entrance</t>
  </si>
  <si>
    <t>Barrel Room - guano under roost near the entrance</t>
  </si>
  <si>
    <t>Barrel Room - 11-inch thick guano pile composite</t>
  </si>
  <si>
    <t>Barrel Room - bottom inch of 11 inch guano pile</t>
  </si>
  <si>
    <t>Barrel Room - composite of 11-inch core on guano on top of rock near C1</t>
  </si>
  <si>
    <t>Region</t>
  </si>
  <si>
    <t>CLM A</t>
  </si>
  <si>
    <t>CLM B</t>
  </si>
  <si>
    <t>CLM C</t>
  </si>
  <si>
    <t>Composite guano from several locations in  Barrel Room</t>
  </si>
  <si>
    <t>BMC 3</t>
  </si>
  <si>
    <t>THC 6</t>
  </si>
  <si>
    <t>bat guano at Catfish Entrance</t>
  </si>
  <si>
    <t>WAT 3</t>
  </si>
  <si>
    <t>WAT 4</t>
  </si>
  <si>
    <t>guano sample in alcove at top - surface samples</t>
  </si>
  <si>
    <t>UFBH C1-1</t>
  </si>
  <si>
    <t>UFBH C1-2</t>
  </si>
  <si>
    <t>UFBH C1-3</t>
  </si>
  <si>
    <t>UFBH C1-4</t>
  </si>
  <si>
    <t>UFBH C1-5</t>
  </si>
  <si>
    <t>UFBH C1-6</t>
  </si>
  <si>
    <t>UFBH C2-1</t>
  </si>
  <si>
    <t>UFBH C2-2</t>
  </si>
  <si>
    <t>UFBH C2-3</t>
  </si>
  <si>
    <t>UFBH C2-4</t>
  </si>
  <si>
    <t>UFBH C2-5</t>
  </si>
  <si>
    <t>UFBH C2-6</t>
  </si>
  <si>
    <t>bat pellets collected throughout cave</t>
  </si>
  <si>
    <t>small &amp; fresh bat guano pile above and next to stream under roost</t>
  </si>
  <si>
    <t>SNE4</t>
  </si>
  <si>
    <t>SNE5</t>
  </si>
  <si>
    <t>SNE6</t>
  </si>
  <si>
    <t>SNE7</t>
  </si>
  <si>
    <t>SNE8</t>
  </si>
  <si>
    <t>SNE10</t>
  </si>
  <si>
    <t>inside cave at 2nd entrance</t>
  </si>
  <si>
    <t>in the corner of the rotunda room close to wall</t>
  </si>
  <si>
    <t>old gauno on rock ledge in rotunda room close to wall?</t>
  </si>
  <si>
    <t>fresh guano under bat roost</t>
  </si>
  <si>
    <t>old guano on floor</t>
  </si>
  <si>
    <t>old guano on floor of rotunda room</t>
  </si>
  <si>
    <t>FLCI 1</t>
  </si>
  <si>
    <t>FLCI 2</t>
  </si>
  <si>
    <t>FLCI 3</t>
  </si>
  <si>
    <t>FLCI 4</t>
  </si>
  <si>
    <t>FLCI 5</t>
  </si>
  <si>
    <t>Inside big room on guano pile on floor</t>
  </si>
  <si>
    <t>Inside big room on guano pile on rock ledge</t>
  </si>
  <si>
    <t>on thin layer of ground in formation section</t>
  </si>
  <si>
    <t>SUBH 1</t>
  </si>
  <si>
    <t>4" compiled middle underneath bat house</t>
  </si>
  <si>
    <t>SUBH 2</t>
  </si>
  <si>
    <t>SUBH 3</t>
  </si>
  <si>
    <t>SUBH 4</t>
  </si>
  <si>
    <t>SUBH 5</t>
  </si>
  <si>
    <t>3" compiled back left corner</t>
  </si>
  <si>
    <t>Back middle ~3" deep  - top inch</t>
  </si>
  <si>
    <t>Back middle ~3" deep  - bottom inch</t>
  </si>
  <si>
    <t>2.5" compiled back right</t>
  </si>
  <si>
    <t>FCCI C1 1</t>
  </si>
  <si>
    <t>FCCI C1 2</t>
  </si>
  <si>
    <t>FCCI C1 3</t>
  </si>
  <si>
    <t>FCCI C1 4</t>
  </si>
  <si>
    <t>FCCI C1 5</t>
  </si>
  <si>
    <t>FCCI C1 6</t>
  </si>
  <si>
    <t>FCCI C1 7</t>
  </si>
  <si>
    <t>FCCI C1 8</t>
  </si>
  <si>
    <t>FCCI C2 1</t>
  </si>
  <si>
    <t>FCCI C2 2</t>
  </si>
  <si>
    <t>FCCI C2 3</t>
  </si>
  <si>
    <t>FCCI C2 4</t>
  </si>
  <si>
    <t>FCCI C2 5</t>
  </si>
  <si>
    <t>FCCI C2 6</t>
  </si>
  <si>
    <t>FCCI C2 7</t>
  </si>
  <si>
    <t>FCCI C2 8</t>
  </si>
  <si>
    <t>8" core taken from "Rotunda" room in 1" intervals</t>
  </si>
  <si>
    <t>RIVR 1</t>
  </si>
  <si>
    <t>RIVR 2</t>
  </si>
  <si>
    <t>SANT 1</t>
  </si>
  <si>
    <t>SANT 2</t>
  </si>
  <si>
    <t>JER 3</t>
  </si>
  <si>
    <t>JER 4</t>
  </si>
  <si>
    <t>JER 5</t>
  </si>
  <si>
    <t>JER 6</t>
  </si>
  <si>
    <t>JER 7</t>
  </si>
  <si>
    <t>JER 8</t>
  </si>
  <si>
    <t>JER 9</t>
  </si>
  <si>
    <t>JER 10</t>
  </si>
  <si>
    <t>COT 3</t>
  </si>
  <si>
    <t>COT 4</t>
  </si>
  <si>
    <t>COT 6</t>
  </si>
  <si>
    <t>COT 7</t>
  </si>
  <si>
    <t>COT 8</t>
  </si>
  <si>
    <t>COT C1 1</t>
  </si>
  <si>
    <t>COT C1 2</t>
  </si>
  <si>
    <t>COT C1 3</t>
  </si>
  <si>
    <t>COT C1 4</t>
  </si>
  <si>
    <t>COT C1 5</t>
  </si>
  <si>
    <t>COT C1 6</t>
  </si>
  <si>
    <t>JUD 4</t>
  </si>
  <si>
    <t>JUD 5</t>
  </si>
  <si>
    <t>JUD 6</t>
  </si>
  <si>
    <t>JUD 7</t>
  </si>
  <si>
    <t>JUD C1 1</t>
  </si>
  <si>
    <t>JUD C1 2</t>
  </si>
  <si>
    <t>JUD C1 3</t>
  </si>
  <si>
    <t>JUD C1 4</t>
  </si>
  <si>
    <t>JUD C1 5</t>
  </si>
  <si>
    <t>JUD C1 6</t>
  </si>
  <si>
    <t>JUD C1 7</t>
  </si>
  <si>
    <t>JUD C1 8</t>
  </si>
  <si>
    <t>JUD C1 9</t>
  </si>
  <si>
    <t>JUD C1 10</t>
  </si>
  <si>
    <t>JUD C1 11</t>
  </si>
  <si>
    <t>JUD C2 1</t>
  </si>
  <si>
    <t>JUD C2 2</t>
  </si>
  <si>
    <t>JUD C2 3</t>
  </si>
  <si>
    <t>JUD C2 4</t>
  </si>
  <si>
    <t>JUD C2 5</t>
  </si>
  <si>
    <t>JUD C2 6</t>
  </si>
  <si>
    <t>JUD C2 7</t>
  </si>
  <si>
    <t>JUD C2 8</t>
  </si>
  <si>
    <t>SWGU 1</t>
  </si>
  <si>
    <t>SWGU 2</t>
  </si>
  <si>
    <t>SWGU 3</t>
  </si>
  <si>
    <t>SWGU 4</t>
  </si>
  <si>
    <t>SWGU 5</t>
  </si>
  <si>
    <t>ROBT 1</t>
  </si>
  <si>
    <t>ROBT 3</t>
  </si>
  <si>
    <t>ROBT 4</t>
  </si>
  <si>
    <t>ROBT 5</t>
  </si>
  <si>
    <t>ROBT 6</t>
  </si>
  <si>
    <t>I-75</t>
  </si>
  <si>
    <t>Big Mouth Cave</t>
  </si>
  <si>
    <t>Climax Cave</t>
  </si>
  <si>
    <t>Cottondale</t>
  </si>
  <si>
    <t>Florida Caverns Old Indian Cave</t>
  </si>
  <si>
    <t>Interstate 75 underpass</t>
  </si>
  <si>
    <t>Jerome's Cave</t>
  </si>
  <si>
    <t>Judge's Cave</t>
  </si>
  <si>
    <t>Riverside/Devils Dungeon</t>
  </si>
  <si>
    <t>Santee Cave</t>
  </si>
  <si>
    <t>Snead's (aka Pope's Bat Cave)</t>
  </si>
  <si>
    <t>Suwannee NWR Bat House</t>
  </si>
  <si>
    <t>Sweet Gum</t>
  </si>
  <si>
    <t>Waterfall Cave</t>
  </si>
  <si>
    <t>MFT</t>
  </si>
  <si>
    <t>1 inch intervals in core of bat guano</t>
  </si>
  <si>
    <t>Robert's Bat Cave</t>
  </si>
  <si>
    <t>MYAU</t>
  </si>
  <si>
    <t>TABR</t>
  </si>
  <si>
    <t>GSS 36</t>
  </si>
  <si>
    <t>N/A</t>
  </si>
  <si>
    <t>FCS 557</t>
  </si>
  <si>
    <t>FCS 565</t>
  </si>
  <si>
    <t>FCS 556</t>
  </si>
  <si>
    <t>FCS 188</t>
  </si>
  <si>
    <t>FCS 213</t>
  </si>
  <si>
    <t>FCS 925</t>
  </si>
  <si>
    <t>FCS 555</t>
  </si>
  <si>
    <t>UF Gainesville Bat House</t>
  </si>
  <si>
    <t>guano bottom of fissure passage</t>
  </si>
  <si>
    <t>guano at start of big room after end of fissure passage</t>
  </si>
  <si>
    <t>big room composite surface guano - flooded</t>
  </si>
  <si>
    <t>bottom of fissure passage</t>
  </si>
  <si>
    <t>at very top of fissure passage</t>
  </si>
  <si>
    <t>surface guano on rock near data logger</t>
  </si>
  <si>
    <t>Guano taken in water</t>
  </si>
  <si>
    <t>guano up on ledge on wall next to rock</t>
  </si>
  <si>
    <t>guano from same rock as sample 3 - further down, fungus</t>
  </si>
  <si>
    <t>piece of black guano on eye-level ledge above pool</t>
  </si>
  <si>
    <t>black guano on side of pool</t>
  </si>
  <si>
    <t>guano in pool almost under bat roost</t>
  </si>
  <si>
    <t>guano pile in passage on side/floor</t>
  </si>
  <si>
    <t>guano on ledge above start of water</t>
  </si>
  <si>
    <t>composite on side of guano pile about 3 feet high</t>
  </si>
  <si>
    <t>composite 1 foot high on side of guano pile</t>
  </si>
  <si>
    <t>surface composite behind rock</t>
  </si>
  <si>
    <t>1 inch intervals in core of bat guano - last 1.5"</t>
  </si>
  <si>
    <t>6" core (1" intervals) from guano pile on top of boulder breakdown in big room - not flooded?</t>
  </si>
  <si>
    <t>Barrel Room - 10" core - 1 inch intervals from top to bottom of guano pile</t>
  </si>
  <si>
    <t>11" core on gunao pile on top of rock - 1" intervals</t>
  </si>
  <si>
    <t>8" core next to C1 on top of guano pile on top of rock - 1" interval</t>
  </si>
  <si>
    <t>top - cave appreared partially flooded</t>
  </si>
  <si>
    <t>side - cave appeared partially flooded</t>
  </si>
  <si>
    <t>samples from large room with former MYAU colony - decomposed guano</t>
  </si>
  <si>
    <t>guano pile in "big room"</t>
  </si>
  <si>
    <t>smaller "back room" adjacent to the "big room"</t>
  </si>
  <si>
    <t>guano</t>
  </si>
  <si>
    <t>Guano from I-75 bridge overpass</t>
  </si>
  <si>
    <t>MYAU,PESU</t>
  </si>
  <si>
    <t>TABR, MYAU</t>
  </si>
  <si>
    <t>MYAU,MYGR,PESU</t>
  </si>
  <si>
    <t>Thornton's Cave (aka Sumter Bat Cave)</t>
  </si>
  <si>
    <t>FCS 1390</t>
  </si>
  <si>
    <t>FCS 1373</t>
  </si>
  <si>
    <t>FCS 0872</t>
  </si>
  <si>
    <t>SC 1</t>
  </si>
  <si>
    <t>CaveOrHouse</t>
  </si>
  <si>
    <t>SurveyNum</t>
  </si>
  <si>
    <t>MainSpecies</t>
  </si>
  <si>
    <t>SampleID</t>
  </si>
  <si>
    <t>Notes</t>
  </si>
  <si>
    <t>OrganicMatter</t>
  </si>
  <si>
    <t>MercuryConc</t>
  </si>
  <si>
    <t>ObsLocID</t>
  </si>
  <si>
    <t>BMC-1</t>
  </si>
  <si>
    <t>CLM-1</t>
  </si>
  <si>
    <t>CLM-2</t>
  </si>
  <si>
    <t>CLM-3</t>
  </si>
  <si>
    <t>CLM-4</t>
  </si>
  <si>
    <t>CLM-5</t>
  </si>
  <si>
    <t>CLM-6</t>
  </si>
  <si>
    <t>CLM-7</t>
  </si>
  <si>
    <t>CLM-8</t>
  </si>
  <si>
    <t>CLM-9</t>
  </si>
  <si>
    <t>CLM-10</t>
  </si>
  <si>
    <t>CLM-11</t>
  </si>
  <si>
    <t>COT-6</t>
  </si>
  <si>
    <t>JER-3</t>
  </si>
  <si>
    <t>JUD-3</t>
  </si>
  <si>
    <t>JUD-1</t>
  </si>
  <si>
    <t>SNE-2</t>
  </si>
  <si>
    <t>COT-1</t>
  </si>
  <si>
    <t>JER-1</t>
  </si>
  <si>
    <t>ROB-3</t>
  </si>
  <si>
    <t>SNE-1</t>
  </si>
  <si>
    <t>SUW-3</t>
  </si>
  <si>
    <t>COT-2</t>
  </si>
  <si>
    <t>SNE-4</t>
  </si>
  <si>
    <t>COT-3</t>
  </si>
  <si>
    <t>COT-4</t>
  </si>
  <si>
    <t>COT-5</t>
  </si>
  <si>
    <t>FCC-1</t>
  </si>
  <si>
    <t>FCC-2</t>
  </si>
  <si>
    <t>FCC-3</t>
  </si>
  <si>
    <t>FCC-4</t>
  </si>
  <si>
    <t>FCC-5</t>
  </si>
  <si>
    <t>FCC-6</t>
  </si>
  <si>
    <t>INT-1</t>
  </si>
  <si>
    <t>JER-2</t>
  </si>
  <si>
    <t>JER-4</t>
  </si>
  <si>
    <t>JER-5</t>
  </si>
  <si>
    <t>JER-6</t>
  </si>
  <si>
    <t>JER-7</t>
  </si>
  <si>
    <t>JER-8</t>
  </si>
  <si>
    <t>JUD-2</t>
  </si>
  <si>
    <t>JUD-4</t>
  </si>
  <si>
    <t>JUD-5</t>
  </si>
  <si>
    <t>JUD-6</t>
  </si>
  <si>
    <t>RIV-1</t>
  </si>
  <si>
    <t>RIV-2</t>
  </si>
  <si>
    <t>ROB-1</t>
  </si>
  <si>
    <t>ROB-2</t>
  </si>
  <si>
    <t>ROB-4</t>
  </si>
  <si>
    <t>ROB-5</t>
  </si>
  <si>
    <t>SAN-1</t>
  </si>
  <si>
    <t>SNE-5</t>
  </si>
  <si>
    <t>SAN-2</t>
  </si>
  <si>
    <t>SNE-3</t>
  </si>
  <si>
    <t>SNE-6</t>
  </si>
  <si>
    <t>SUW-1</t>
  </si>
  <si>
    <t>SUW-2</t>
  </si>
  <si>
    <t>SUW-4</t>
  </si>
  <si>
    <t>SUW-5</t>
  </si>
  <si>
    <t>SWE-1</t>
  </si>
  <si>
    <t>SWE-2</t>
  </si>
  <si>
    <t>SWE-3</t>
  </si>
  <si>
    <t>SWE-4</t>
  </si>
  <si>
    <t>SWE-5</t>
  </si>
  <si>
    <t>THO-1</t>
  </si>
  <si>
    <t>UFB-1</t>
  </si>
  <si>
    <t>UFB-2</t>
  </si>
  <si>
    <t>WAT-1</t>
  </si>
  <si>
    <t>WAT-2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</si>
</sst>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7" x14ac:knownFonts="1">
    <font>
      <sz val="11"/>
      <color theme="1"/>
      <name val="Calibri"/>
      <family val="2"/>
      <scheme val="minor"/>
    </font>
    <font>
      <b/>
      <sz val="11"/>
      <color theme="1"/>
      <name val="Calibri"/>
      <family val="2"/>
      <scheme val="minor"/>
    </font>
    <font>
      <sz val="11"/>
      <name val="Calibri"/>
      <family val="2"/>
      <scheme val="minor"/>
    </font>
    <font>
      <sz val="11"/>
      <color rgb="FF7030A0"/>
      <name val="Calibri"/>
      <family val="2"/>
      <scheme val="minor"/>
    </font>
    <font>
      <sz val="10"/>
      <color theme="1"/>
      <name val="Calibri"/>
      <family val="2"/>
      <scheme val="minor"/>
    </font>
    <font>
      <sz val="9"/>
      <color indexed="81"/>
      <name val="Tahoma"/>
      <charset val="1"/>
    </font>
    <font>
      <b/>
      <sz val="9"/>
      <color indexed="81"/>
      <name val="Tahoma"/>
      <charset val="1"/>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20">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3" fillId="0" borderId="1" xfId="0" applyFont="1" applyBorder="1"/>
    <xf numFmtId="1" fontId="1" fillId="0" borderId="1" xfId="0" applyNumberFormat="1" applyFont="1" applyBorder="1" applyAlignment="1">
      <alignment horizontal="center" vertical="center"/>
    </xf>
    <xf numFmtId="0" fontId="4" fillId="0" borderId="1" xfId="0" applyFont="1" applyBorder="1"/>
    <xf numFmtId="0" fontId="4" fillId="0" borderId="0" xfId="0" applyFont="1"/>
    <xf numFmtId="0" fontId="0" fillId="0" borderId="1" xfId="0" applyFont="1" applyBorder="1"/>
    <xf numFmtId="0" fontId="0" fillId="0" borderId="0" xfId="0" applyFont="1" applyAlignment="1">
      <alignment horizontal="center"/>
    </xf>
    <xf numFmtId="14" fontId="0" fillId="0" borderId="0" xfId="0" applyNumberFormat="1" applyFont="1" applyAlignment="1">
      <alignment horizontal="center"/>
    </xf>
    <xf numFmtId="1" fontId="0" fillId="0" borderId="0" xfId="0" applyNumberFormat="1" applyFont="1" applyAlignment="1">
      <alignment horizontal="center"/>
    </xf>
    <xf numFmtId="0" fontId="0" fillId="0" borderId="0" xfId="0" applyFont="1"/>
    <xf numFmtId="164" fontId="2" fillId="0" borderId="0" xfId="0" applyNumberFormat="1" applyFont="1" applyAlignment="1">
      <alignment horizontal="center"/>
    </xf>
    <xf numFmtId="164" fontId="0" fillId="0" borderId="0" xfId="0" applyNumberFormat="1" applyFont="1" applyAlignment="1">
      <alignment horizontal="center"/>
    </xf>
    <xf numFmtId="164" fontId="1" fillId="0" borderId="1" xfId="0" applyNumberFormat="1" applyFont="1" applyBorder="1" applyAlignment="1">
      <alignment horizontal="center" vertical="center" wrapText="1"/>
    </xf>
    <xf numFmtId="1" fontId="1" fillId="0" borderId="1" xfId="0" applyNumberFormat="1" applyFont="1" applyBorder="1" applyAlignment="1">
      <alignment horizontal="center" vertical="center" wrapText="1"/>
    </xf>
    <xf numFmtId="164" fontId="0" fillId="0" borderId="0" xfId="0" applyNumberFormat="1" applyFont="1"/>
    <xf numFmtId="164" fontId="4" fillId="0" borderId="0" xfId="0" applyNumberFormat="1" applyFont="1"/>
    <xf numFmtId="0" fontId="4"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26"/>
  <sheetViews>
    <sheetView tabSelected="1" zoomScaleNormal="100" workbookViewId="0">
      <pane xSplit="1" ySplit="1" topLeftCell="D69" activePane="bottomRight" state="frozen"/>
      <selection pane="topRight" activeCell="B1" sqref="B1"/>
      <selection pane="bottomLeft" activeCell="A2" sqref="A2"/>
      <selection pane="bottomRight" activeCell="I69" sqref="I69"/>
    </sheetView>
  </sheetViews>
  <sheetFormatPr defaultColWidth="20.7109375" defaultRowHeight="15" x14ac:dyDescent="0.25"/>
  <cols>
    <col min="1" max="1" width="20.7109375" style="18"/>
    <col min="2" max="2" width="14.140625" style="19" customWidth="1"/>
    <col min="3" max="3" width="14.28515625" style="19" customWidth="1"/>
    <col min="4" max="4" width="12.7109375" style="8" customWidth="1"/>
    <col min="5" max="5" width="9.140625" style="10" customWidth="1"/>
    <col min="6" max="6" width="69.28515625" style="8" customWidth="1"/>
    <col min="7" max="7" width="16.7109375" style="10" customWidth="1"/>
    <col min="8" max="8" width="16.140625" style="13" customWidth="1"/>
    <col min="9" max="10" width="20.7109375" style="11"/>
  </cols>
  <sheetData>
    <row r="1" spans="1:11" s="5" customFormat="1" ht="81" customHeight="1" x14ac:dyDescent="0.25">
      <c r="A1" s="2" t="s">
        <v>218</v>
      </c>
      <c r="B1" s="2" t="s">
        <v>219</v>
      </c>
      <c r="C1" s="2" t="s">
        <v>220</v>
      </c>
      <c r="D1" s="1" t="s">
        <v>221</v>
      </c>
      <c r="E1" s="4" t="s">
        <v>24</v>
      </c>
      <c r="F1" s="2" t="s">
        <v>222</v>
      </c>
      <c r="G1" s="15" t="s">
        <v>223</v>
      </c>
      <c r="H1" s="14" t="s">
        <v>224</v>
      </c>
      <c r="I1" s="3" t="s">
        <v>225</v>
      </c>
      <c r="J1" s="7"/>
    </row>
    <row r="2" spans="1:11" s="6" customFormat="1" x14ac:dyDescent="0.25">
      <c r="A2" s="18" t="s">
        <v>153</v>
      </c>
      <c r="B2" s="18" t="s">
        <v>215</v>
      </c>
      <c r="C2" s="18"/>
      <c r="D2" s="8" t="s">
        <v>29</v>
      </c>
      <c r="E2" s="10">
        <v>3</v>
      </c>
      <c r="F2" s="9" t="s">
        <v>47</v>
      </c>
      <c r="G2" s="10">
        <v>36</v>
      </c>
      <c r="H2" s="12">
        <v>0.72989999999999999</v>
      </c>
      <c r="I2" s="16" t="s">
        <v>226</v>
      </c>
      <c r="J2" s="16"/>
      <c r="K2" s="17"/>
    </row>
    <row r="3" spans="1:11" s="6" customFormat="1" x14ac:dyDescent="0.25">
      <c r="A3" s="18" t="s">
        <v>154</v>
      </c>
      <c r="B3" s="18" t="s">
        <v>171</v>
      </c>
      <c r="C3" s="18" t="s">
        <v>210</v>
      </c>
      <c r="D3" s="8" t="s">
        <v>25</v>
      </c>
      <c r="E3" s="10">
        <v>2</v>
      </c>
      <c r="F3" s="9" t="s">
        <v>28</v>
      </c>
      <c r="G3" s="10">
        <v>76</v>
      </c>
      <c r="H3" s="12">
        <v>0.41670000000000001</v>
      </c>
      <c r="I3" s="16" t="s">
        <v>227</v>
      </c>
      <c r="J3" s="16"/>
      <c r="K3" s="17"/>
    </row>
    <row r="4" spans="1:11" s="6" customFormat="1" x14ac:dyDescent="0.25">
      <c r="A4" s="18" t="s">
        <v>154</v>
      </c>
      <c r="B4" s="18" t="s">
        <v>171</v>
      </c>
      <c r="C4" s="18" t="s">
        <v>210</v>
      </c>
      <c r="D4" s="8" t="s">
        <v>26</v>
      </c>
      <c r="E4" s="10">
        <v>2</v>
      </c>
      <c r="F4" s="9" t="s">
        <v>28</v>
      </c>
      <c r="G4" s="10">
        <v>77</v>
      </c>
      <c r="H4" s="12">
        <v>0.3805</v>
      </c>
      <c r="I4" s="16" t="s">
        <v>228</v>
      </c>
      <c r="J4" s="16"/>
      <c r="K4" s="17"/>
    </row>
    <row r="5" spans="1:11" s="6" customFormat="1" x14ac:dyDescent="0.25">
      <c r="A5" s="18" t="s">
        <v>154</v>
      </c>
      <c r="B5" s="18" t="s">
        <v>171</v>
      </c>
      <c r="C5" s="18" t="s">
        <v>210</v>
      </c>
      <c r="D5" s="8" t="s">
        <v>27</v>
      </c>
      <c r="E5" s="10">
        <v>2</v>
      </c>
      <c r="F5" s="9" t="s">
        <v>28</v>
      </c>
      <c r="G5" s="10">
        <v>75</v>
      </c>
      <c r="H5" s="12">
        <v>0.38800000000000001</v>
      </c>
      <c r="I5" s="16" t="s">
        <v>229</v>
      </c>
      <c r="J5" s="16"/>
      <c r="K5" s="17"/>
    </row>
    <row r="6" spans="1:11" s="6" customFormat="1" x14ac:dyDescent="0.25">
      <c r="A6" s="18" t="s">
        <v>154</v>
      </c>
      <c r="B6" s="18" t="s">
        <v>171</v>
      </c>
      <c r="C6" s="18" t="s">
        <v>210</v>
      </c>
      <c r="D6" s="8" t="s">
        <v>0</v>
      </c>
      <c r="E6" s="10">
        <v>2</v>
      </c>
      <c r="F6" s="9" t="s">
        <v>17</v>
      </c>
      <c r="G6" s="10">
        <v>72</v>
      </c>
      <c r="H6" s="12">
        <v>0.34739999999999999</v>
      </c>
      <c r="I6" s="16" t="s">
        <v>230</v>
      </c>
      <c r="J6" s="16"/>
      <c r="K6" s="17"/>
    </row>
    <row r="7" spans="1:11" s="6" customFormat="1" x14ac:dyDescent="0.25">
      <c r="A7" s="18" t="s">
        <v>154</v>
      </c>
      <c r="B7" s="18" t="s">
        <v>171</v>
      </c>
      <c r="C7" s="18" t="s">
        <v>210</v>
      </c>
      <c r="D7" s="8" t="s">
        <v>1</v>
      </c>
      <c r="E7" s="10">
        <v>2</v>
      </c>
      <c r="F7" s="9" t="s">
        <v>18</v>
      </c>
      <c r="G7" s="10">
        <v>24</v>
      </c>
      <c r="H7" s="12">
        <v>0.18679999999999999</v>
      </c>
      <c r="I7" s="16" t="s">
        <v>231</v>
      </c>
      <c r="J7" s="16"/>
      <c r="K7" s="17"/>
    </row>
    <row r="8" spans="1:11" s="6" customFormat="1" x14ac:dyDescent="0.25">
      <c r="A8" s="18" t="s">
        <v>154</v>
      </c>
      <c r="B8" s="18" t="s">
        <v>171</v>
      </c>
      <c r="C8" s="18" t="s">
        <v>210</v>
      </c>
      <c r="D8" s="8" t="s">
        <v>2</v>
      </c>
      <c r="E8" s="10">
        <v>2</v>
      </c>
      <c r="F8" s="9" t="s">
        <v>19</v>
      </c>
      <c r="G8" s="10">
        <v>68</v>
      </c>
      <c r="H8" s="12">
        <v>0.34460000000000002</v>
      </c>
      <c r="I8" s="16" t="s">
        <v>232</v>
      </c>
      <c r="J8" s="16"/>
      <c r="K8" s="17"/>
    </row>
    <row r="9" spans="1:11" s="6" customFormat="1" x14ac:dyDescent="0.25">
      <c r="A9" s="18" t="s">
        <v>154</v>
      </c>
      <c r="B9" s="18" t="s">
        <v>171</v>
      </c>
      <c r="C9" s="18" t="s">
        <v>210</v>
      </c>
      <c r="D9" s="8" t="s">
        <v>3</v>
      </c>
      <c r="E9" s="10">
        <v>2</v>
      </c>
      <c r="F9" s="9" t="s">
        <v>20</v>
      </c>
      <c r="G9" s="10">
        <v>73</v>
      </c>
      <c r="H9" s="12">
        <f>AVERAGE(0.323,0.322)</f>
        <v>0.32250000000000001</v>
      </c>
      <c r="I9" s="16" t="s">
        <v>233</v>
      </c>
      <c r="J9" s="16"/>
      <c r="K9" s="17"/>
    </row>
    <row r="10" spans="1:11" s="6" customFormat="1" x14ac:dyDescent="0.25">
      <c r="A10" s="18" t="s">
        <v>154</v>
      </c>
      <c r="B10" s="18" t="s">
        <v>171</v>
      </c>
      <c r="C10" s="18" t="s">
        <v>210</v>
      </c>
      <c r="D10" s="8" t="s">
        <v>4</v>
      </c>
      <c r="E10" s="10">
        <v>2</v>
      </c>
      <c r="F10" s="9" t="s">
        <v>21</v>
      </c>
      <c r="G10" s="10">
        <v>83</v>
      </c>
      <c r="H10" s="12">
        <v>0.3206</v>
      </c>
      <c r="I10" s="16" t="s">
        <v>234</v>
      </c>
      <c r="J10" s="11"/>
    </row>
    <row r="11" spans="1:11" s="6" customFormat="1" x14ac:dyDescent="0.25">
      <c r="A11" s="18" t="s">
        <v>154</v>
      </c>
      <c r="B11" s="18" t="s">
        <v>171</v>
      </c>
      <c r="C11" s="18" t="s">
        <v>210</v>
      </c>
      <c r="D11" s="8" t="s">
        <v>5</v>
      </c>
      <c r="E11" s="10">
        <v>2</v>
      </c>
      <c r="F11" s="9" t="s">
        <v>22</v>
      </c>
      <c r="G11" s="10">
        <v>81</v>
      </c>
      <c r="H11" s="12">
        <v>0.46489999999999998</v>
      </c>
      <c r="I11" s="16" t="s">
        <v>235</v>
      </c>
      <c r="J11" s="11"/>
    </row>
    <row r="12" spans="1:11" s="6" customFormat="1" x14ac:dyDescent="0.25">
      <c r="A12" s="18" t="s">
        <v>154</v>
      </c>
      <c r="B12" s="18" t="s">
        <v>171</v>
      </c>
      <c r="C12" s="18" t="s">
        <v>210</v>
      </c>
      <c r="D12" s="8" t="s">
        <v>6</v>
      </c>
      <c r="E12" s="10">
        <v>2</v>
      </c>
      <c r="F12" s="9" t="s">
        <v>200</v>
      </c>
      <c r="G12" s="10">
        <v>87</v>
      </c>
      <c r="H12" s="12">
        <v>0.44140000000000001</v>
      </c>
      <c r="I12" s="16" t="s">
        <v>236</v>
      </c>
      <c r="J12" s="11"/>
    </row>
    <row r="13" spans="1:11" s="6" customFormat="1" x14ac:dyDescent="0.25">
      <c r="A13" s="18" t="s">
        <v>154</v>
      </c>
      <c r="B13" s="18" t="s">
        <v>171</v>
      </c>
      <c r="C13" s="18" t="s">
        <v>210</v>
      </c>
      <c r="D13" s="8" t="s">
        <v>7</v>
      </c>
      <c r="E13" s="10">
        <v>2</v>
      </c>
      <c r="F13" s="9" t="s">
        <v>200</v>
      </c>
      <c r="G13" s="10">
        <v>87</v>
      </c>
      <c r="H13" s="12">
        <v>0.37690000000000001</v>
      </c>
      <c r="I13" s="16" t="s">
        <v>236</v>
      </c>
      <c r="J13" s="11"/>
    </row>
    <row r="14" spans="1:11" s="6" customFormat="1" x14ac:dyDescent="0.25">
      <c r="A14" s="18" t="s">
        <v>154</v>
      </c>
      <c r="B14" s="18" t="s">
        <v>171</v>
      </c>
      <c r="C14" s="18" t="s">
        <v>210</v>
      </c>
      <c r="D14" s="8" t="s">
        <v>8</v>
      </c>
      <c r="E14" s="10">
        <v>2</v>
      </c>
      <c r="F14" s="9" t="s">
        <v>200</v>
      </c>
      <c r="G14" s="10">
        <v>87</v>
      </c>
      <c r="H14" s="12">
        <v>0.43380000000000002</v>
      </c>
      <c r="I14" s="16" t="s">
        <v>236</v>
      </c>
      <c r="J14" s="11"/>
    </row>
    <row r="15" spans="1:11" s="6" customFormat="1" x14ac:dyDescent="0.25">
      <c r="A15" s="18" t="s">
        <v>154</v>
      </c>
      <c r="B15" s="18" t="s">
        <v>171</v>
      </c>
      <c r="C15" s="18" t="s">
        <v>210</v>
      </c>
      <c r="D15" s="8" t="s">
        <v>9</v>
      </c>
      <c r="E15" s="10">
        <v>2</v>
      </c>
      <c r="F15" s="9" t="s">
        <v>200</v>
      </c>
      <c r="G15" s="10">
        <v>87</v>
      </c>
      <c r="H15" s="12">
        <v>0.4481</v>
      </c>
      <c r="I15" s="16" t="s">
        <v>236</v>
      </c>
      <c r="J15" s="11"/>
    </row>
    <row r="16" spans="1:11" s="6" customFormat="1" x14ac:dyDescent="0.25">
      <c r="A16" s="18" t="s">
        <v>154</v>
      </c>
      <c r="B16" s="18" t="s">
        <v>171</v>
      </c>
      <c r="C16" s="18" t="s">
        <v>210</v>
      </c>
      <c r="D16" s="8" t="s">
        <v>10</v>
      </c>
      <c r="E16" s="10">
        <v>2</v>
      </c>
      <c r="F16" s="9" t="s">
        <v>200</v>
      </c>
      <c r="G16" s="10">
        <v>86</v>
      </c>
      <c r="H16" s="12">
        <f>AVERAGE(0.5059,0.4328,0.4162)</f>
        <v>0.45163333333333339</v>
      </c>
      <c r="I16" s="16" t="s">
        <v>236</v>
      </c>
      <c r="J16" s="11"/>
    </row>
    <row r="17" spans="1:10" s="6" customFormat="1" x14ac:dyDescent="0.25">
      <c r="A17" s="18" t="s">
        <v>154</v>
      </c>
      <c r="B17" s="18" t="s">
        <v>171</v>
      </c>
      <c r="C17" s="18" t="s">
        <v>210</v>
      </c>
      <c r="D17" s="8" t="s">
        <v>11</v>
      </c>
      <c r="E17" s="10">
        <v>2</v>
      </c>
      <c r="F17" s="9" t="s">
        <v>200</v>
      </c>
      <c r="G17" s="10">
        <v>87</v>
      </c>
      <c r="H17" s="12">
        <v>0.42459999999999998</v>
      </c>
      <c r="I17" s="16" t="s">
        <v>236</v>
      </c>
      <c r="J17" s="11"/>
    </row>
    <row r="18" spans="1:10" s="6" customFormat="1" x14ac:dyDescent="0.25">
      <c r="A18" s="18" t="s">
        <v>154</v>
      </c>
      <c r="B18" s="18" t="s">
        <v>171</v>
      </c>
      <c r="C18" s="18" t="s">
        <v>210</v>
      </c>
      <c r="D18" s="8" t="s">
        <v>12</v>
      </c>
      <c r="E18" s="10">
        <v>2</v>
      </c>
      <c r="F18" s="9" t="s">
        <v>200</v>
      </c>
      <c r="G18" s="10">
        <v>85</v>
      </c>
      <c r="H18" s="12">
        <v>0.39839999999999998</v>
      </c>
      <c r="I18" s="16" t="s">
        <v>236</v>
      </c>
      <c r="J18" s="11"/>
    </row>
    <row r="19" spans="1:10" s="6" customFormat="1" x14ac:dyDescent="0.25">
      <c r="A19" s="18" t="s">
        <v>154</v>
      </c>
      <c r="B19" s="18" t="s">
        <v>171</v>
      </c>
      <c r="C19" s="18" t="s">
        <v>210</v>
      </c>
      <c r="D19" s="8" t="s">
        <v>13</v>
      </c>
      <c r="E19" s="10">
        <v>2</v>
      </c>
      <c r="F19" s="9" t="s">
        <v>200</v>
      </c>
      <c r="G19" s="10">
        <v>85</v>
      </c>
      <c r="H19" s="12">
        <v>0.41060000000000002</v>
      </c>
      <c r="I19" s="16" t="s">
        <v>236</v>
      </c>
      <c r="J19" s="11"/>
    </row>
    <row r="20" spans="1:10" s="6" customFormat="1" x14ac:dyDescent="0.25">
      <c r="A20" s="18" t="s">
        <v>154</v>
      </c>
      <c r="B20" s="18" t="s">
        <v>171</v>
      </c>
      <c r="C20" s="18" t="s">
        <v>210</v>
      </c>
      <c r="D20" s="8" t="s">
        <v>14</v>
      </c>
      <c r="E20" s="10">
        <v>2</v>
      </c>
      <c r="F20" s="9" t="s">
        <v>200</v>
      </c>
      <c r="G20" s="10">
        <v>85</v>
      </c>
      <c r="H20" s="12">
        <v>0.42870000000000003</v>
      </c>
      <c r="I20" s="16" t="s">
        <v>236</v>
      </c>
      <c r="J20" s="11"/>
    </row>
    <row r="21" spans="1:10" s="6" customFormat="1" x14ac:dyDescent="0.25">
      <c r="A21" s="18" t="s">
        <v>154</v>
      </c>
      <c r="B21" s="18" t="s">
        <v>171</v>
      </c>
      <c r="C21" s="18" t="s">
        <v>210</v>
      </c>
      <c r="D21" s="8" t="s">
        <v>15</v>
      </c>
      <c r="E21" s="10">
        <v>2</v>
      </c>
      <c r="F21" s="9" t="s">
        <v>200</v>
      </c>
      <c r="G21" s="10">
        <v>84</v>
      </c>
      <c r="H21" s="12">
        <v>0.48830000000000001</v>
      </c>
      <c r="I21" s="16" t="s">
        <v>236</v>
      </c>
      <c r="J21" s="11"/>
    </row>
    <row r="22" spans="1:10" s="6" customFormat="1" x14ac:dyDescent="0.25">
      <c r="A22" s="18" t="s">
        <v>154</v>
      </c>
      <c r="B22" s="18" t="s">
        <v>171</v>
      </c>
      <c r="C22" s="18" t="s">
        <v>210</v>
      </c>
      <c r="D22" s="8" t="s">
        <v>16</v>
      </c>
      <c r="E22" s="10">
        <v>2</v>
      </c>
      <c r="F22" s="9" t="s">
        <v>23</v>
      </c>
      <c r="G22" s="10">
        <v>77</v>
      </c>
      <c r="H22" s="12">
        <v>0.46279999999999999</v>
      </c>
      <c r="I22" s="16" t="s">
        <v>237</v>
      </c>
      <c r="J22" s="11"/>
    </row>
    <row r="23" spans="1:10" s="6" customFormat="1" x14ac:dyDescent="0.25">
      <c r="A23" s="18" t="s">
        <v>155</v>
      </c>
      <c r="B23" s="18" t="s">
        <v>216</v>
      </c>
      <c r="C23" s="18"/>
      <c r="D23" s="8" t="s">
        <v>108</v>
      </c>
      <c r="E23" s="10">
        <v>1</v>
      </c>
      <c r="F23" s="9" t="s">
        <v>181</v>
      </c>
      <c r="G23" s="10">
        <v>76</v>
      </c>
      <c r="H23" s="12">
        <v>0.626</v>
      </c>
      <c r="I23" s="16" t="s">
        <v>243</v>
      </c>
      <c r="J23" s="11"/>
    </row>
    <row r="24" spans="1:10" s="6" customFormat="1" x14ac:dyDescent="0.25">
      <c r="A24" s="18" t="s">
        <v>155</v>
      </c>
      <c r="B24" s="18" t="s">
        <v>216</v>
      </c>
      <c r="C24" s="18"/>
      <c r="D24" s="8" t="s">
        <v>109</v>
      </c>
      <c r="E24" s="10">
        <v>1</v>
      </c>
      <c r="F24" s="9" t="s">
        <v>182</v>
      </c>
      <c r="G24" s="10">
        <v>22</v>
      </c>
      <c r="H24" s="12">
        <v>6.2799999999999995E-2</v>
      </c>
      <c r="I24" s="16" t="s">
        <v>248</v>
      </c>
      <c r="J24" s="11"/>
    </row>
    <row r="25" spans="1:10" s="6" customFormat="1" x14ac:dyDescent="0.25">
      <c r="A25" s="18" t="s">
        <v>155</v>
      </c>
      <c r="B25" s="18" t="s">
        <v>216</v>
      </c>
      <c r="C25" s="18"/>
      <c r="D25" s="8" t="s">
        <v>110</v>
      </c>
      <c r="E25" s="10">
        <v>1</v>
      </c>
      <c r="F25" s="9" t="s">
        <v>183</v>
      </c>
      <c r="G25" s="10">
        <v>79</v>
      </c>
      <c r="H25" s="12">
        <f>AVERAGE(0.977,0.9453)</f>
        <v>0.96114999999999995</v>
      </c>
      <c r="I25" s="16" t="s">
        <v>250</v>
      </c>
      <c r="J25" s="11"/>
    </row>
    <row r="26" spans="1:10" s="6" customFormat="1" x14ac:dyDescent="0.25">
      <c r="A26" s="18" t="s">
        <v>155</v>
      </c>
      <c r="B26" s="18" t="s">
        <v>216</v>
      </c>
      <c r="C26" s="18"/>
      <c r="D26" s="8" t="s">
        <v>111</v>
      </c>
      <c r="E26" s="10">
        <v>1</v>
      </c>
      <c r="F26" s="9" t="s">
        <v>184</v>
      </c>
      <c r="G26" s="10">
        <v>79</v>
      </c>
      <c r="H26" s="12">
        <v>0.46410000000000001</v>
      </c>
      <c r="I26" s="16" t="s">
        <v>251</v>
      </c>
      <c r="J26" s="11"/>
    </row>
    <row r="27" spans="1:10" s="6" customFormat="1" x14ac:dyDescent="0.25">
      <c r="A27" s="18" t="s">
        <v>155</v>
      </c>
      <c r="B27" s="18" t="s">
        <v>216</v>
      </c>
      <c r="C27" s="18"/>
      <c r="D27" s="8" t="s">
        <v>112</v>
      </c>
      <c r="E27" s="10">
        <v>1</v>
      </c>
      <c r="F27" s="9" t="s">
        <v>185</v>
      </c>
      <c r="G27" s="10">
        <v>31</v>
      </c>
      <c r="H27" s="12">
        <v>0.13539999999999999</v>
      </c>
      <c r="I27" s="16" t="s">
        <v>252</v>
      </c>
      <c r="J27" s="11"/>
    </row>
    <row r="28" spans="1:10" s="6" customFormat="1" x14ac:dyDescent="0.25">
      <c r="A28" s="18" t="s">
        <v>155</v>
      </c>
      <c r="B28" s="18" t="s">
        <v>216</v>
      </c>
      <c r="C28" s="18"/>
      <c r="D28" s="8" t="s">
        <v>113</v>
      </c>
      <c r="E28" s="10">
        <v>1</v>
      </c>
      <c r="F28" s="9" t="s">
        <v>199</v>
      </c>
      <c r="G28" s="10">
        <v>94</v>
      </c>
      <c r="H28" s="12">
        <v>0.3957</v>
      </c>
      <c r="I28" s="16" t="s">
        <v>238</v>
      </c>
      <c r="J28" s="11"/>
    </row>
    <row r="29" spans="1:10" s="6" customFormat="1" x14ac:dyDescent="0.25">
      <c r="A29" s="18" t="s">
        <v>155</v>
      </c>
      <c r="B29" s="18" t="s">
        <v>216</v>
      </c>
      <c r="C29" s="18"/>
      <c r="D29" s="8" t="s">
        <v>114</v>
      </c>
      <c r="E29" s="10">
        <v>1</v>
      </c>
      <c r="F29" s="9" t="s">
        <v>199</v>
      </c>
      <c r="G29" s="10">
        <v>87</v>
      </c>
      <c r="H29" s="12">
        <v>0.40749999999999997</v>
      </c>
      <c r="I29" s="16" t="s">
        <v>238</v>
      </c>
      <c r="J29" s="11"/>
    </row>
    <row r="30" spans="1:10" s="6" customFormat="1" x14ac:dyDescent="0.25">
      <c r="A30" s="18" t="s">
        <v>155</v>
      </c>
      <c r="B30" s="18" t="s">
        <v>216</v>
      </c>
      <c r="C30" s="18"/>
      <c r="D30" s="8" t="s">
        <v>115</v>
      </c>
      <c r="E30" s="10">
        <v>1</v>
      </c>
      <c r="F30" s="9" t="s">
        <v>199</v>
      </c>
      <c r="G30" s="10">
        <v>86</v>
      </c>
      <c r="H30" s="12">
        <v>0.68679999999999997</v>
      </c>
      <c r="I30" s="16" t="s">
        <v>238</v>
      </c>
      <c r="J30" s="11"/>
    </row>
    <row r="31" spans="1:10" s="6" customFormat="1" x14ac:dyDescent="0.25">
      <c r="A31" s="18" t="s">
        <v>155</v>
      </c>
      <c r="B31" s="18" t="s">
        <v>216</v>
      </c>
      <c r="C31" s="18"/>
      <c r="D31" s="8" t="s">
        <v>116</v>
      </c>
      <c r="E31" s="10">
        <v>1</v>
      </c>
      <c r="F31" s="9" t="s">
        <v>199</v>
      </c>
      <c r="G31" s="10">
        <v>83</v>
      </c>
      <c r="H31" s="12">
        <f>AVERAGE(0.8455,0.2762,0.888)</f>
        <v>0.66990000000000005</v>
      </c>
      <c r="I31" s="16" t="s">
        <v>238</v>
      </c>
      <c r="J31" s="11"/>
    </row>
    <row r="32" spans="1:10" s="6" customFormat="1" x14ac:dyDescent="0.25">
      <c r="A32" s="18" t="s">
        <v>155</v>
      </c>
      <c r="B32" s="18" t="s">
        <v>216</v>
      </c>
      <c r="C32" s="18"/>
      <c r="D32" s="8" t="s">
        <v>117</v>
      </c>
      <c r="E32" s="10">
        <v>1</v>
      </c>
      <c r="F32" s="9" t="s">
        <v>199</v>
      </c>
      <c r="G32" s="10">
        <v>84</v>
      </c>
      <c r="H32" s="12">
        <v>0.54500000000000004</v>
      </c>
      <c r="I32" s="16" t="s">
        <v>238</v>
      </c>
      <c r="J32" s="11"/>
    </row>
    <row r="33" spans="1:10" s="6" customFormat="1" x14ac:dyDescent="0.25">
      <c r="A33" s="18" t="s">
        <v>155</v>
      </c>
      <c r="B33" s="18" t="s">
        <v>216</v>
      </c>
      <c r="C33" s="18"/>
      <c r="D33" s="8" t="s">
        <v>118</v>
      </c>
      <c r="E33" s="10">
        <v>1</v>
      </c>
      <c r="F33" s="9" t="s">
        <v>199</v>
      </c>
      <c r="G33" s="10">
        <v>53</v>
      </c>
      <c r="H33" s="12">
        <v>0.66679999999999995</v>
      </c>
      <c r="I33" s="16" t="s">
        <v>238</v>
      </c>
      <c r="J33" s="11"/>
    </row>
    <row r="34" spans="1:10" s="6" customFormat="1" x14ac:dyDescent="0.25">
      <c r="A34" s="18" t="s">
        <v>156</v>
      </c>
      <c r="B34" s="18" t="s">
        <v>179</v>
      </c>
      <c r="C34" s="18" t="s">
        <v>212</v>
      </c>
      <c r="D34" s="8" t="s">
        <v>79</v>
      </c>
      <c r="E34" s="10">
        <v>1</v>
      </c>
      <c r="F34" s="9" t="s">
        <v>95</v>
      </c>
      <c r="G34" s="10">
        <v>86</v>
      </c>
      <c r="H34" s="12">
        <v>0.76539999999999997</v>
      </c>
      <c r="I34" s="16" t="s">
        <v>253</v>
      </c>
      <c r="J34" s="11"/>
    </row>
    <row r="35" spans="1:10" s="6" customFormat="1" x14ac:dyDescent="0.25">
      <c r="A35" s="18" t="s">
        <v>156</v>
      </c>
      <c r="B35" s="18" t="s">
        <v>179</v>
      </c>
      <c r="C35" s="18" t="s">
        <v>212</v>
      </c>
      <c r="D35" s="8" t="s">
        <v>80</v>
      </c>
      <c r="E35" s="10">
        <v>1</v>
      </c>
      <c r="F35" s="9" t="s">
        <v>95</v>
      </c>
      <c r="G35" s="10">
        <v>89</v>
      </c>
      <c r="H35" s="12">
        <v>0.72529999999999994</v>
      </c>
      <c r="I35" s="16" t="s">
        <v>253</v>
      </c>
      <c r="J35" s="11"/>
    </row>
    <row r="36" spans="1:10" s="6" customFormat="1" x14ac:dyDescent="0.25">
      <c r="A36" s="18" t="s">
        <v>156</v>
      </c>
      <c r="B36" s="18" t="s">
        <v>179</v>
      </c>
      <c r="C36" s="18" t="s">
        <v>212</v>
      </c>
      <c r="D36" s="8" t="s">
        <v>81</v>
      </c>
      <c r="E36" s="10">
        <v>1</v>
      </c>
      <c r="F36" s="9" t="s">
        <v>95</v>
      </c>
      <c r="G36" s="10">
        <v>88</v>
      </c>
      <c r="H36" s="12">
        <f>AVERAGE(0.547,0.5009)</f>
        <v>0.52395000000000003</v>
      </c>
      <c r="I36" s="16" t="s">
        <v>253</v>
      </c>
      <c r="J36" s="11"/>
    </row>
    <row r="37" spans="1:10" s="6" customFormat="1" x14ac:dyDescent="0.25">
      <c r="A37" s="18" t="s">
        <v>156</v>
      </c>
      <c r="B37" s="18" t="s">
        <v>179</v>
      </c>
      <c r="C37" s="18" t="s">
        <v>212</v>
      </c>
      <c r="D37" s="8" t="s">
        <v>82</v>
      </c>
      <c r="E37" s="10">
        <v>1</v>
      </c>
      <c r="F37" s="9" t="s">
        <v>95</v>
      </c>
      <c r="G37" s="10">
        <v>89</v>
      </c>
      <c r="H37" s="12">
        <v>0.53029999999999999</v>
      </c>
      <c r="I37" s="16" t="s">
        <v>253</v>
      </c>
      <c r="J37" s="11"/>
    </row>
    <row r="38" spans="1:10" s="6" customFormat="1" x14ac:dyDescent="0.25">
      <c r="A38" s="18" t="s">
        <v>156</v>
      </c>
      <c r="B38" s="18" t="s">
        <v>179</v>
      </c>
      <c r="C38" s="18" t="s">
        <v>212</v>
      </c>
      <c r="D38" s="8" t="s">
        <v>83</v>
      </c>
      <c r="E38" s="10">
        <v>1</v>
      </c>
      <c r="F38" s="9" t="s">
        <v>95</v>
      </c>
      <c r="G38" s="10">
        <v>89</v>
      </c>
      <c r="H38" s="12">
        <f>AVERAGE(0.6029,0.6191)</f>
        <v>0.61099999999999999</v>
      </c>
      <c r="I38" s="16" t="s">
        <v>253</v>
      </c>
      <c r="J38" s="11"/>
    </row>
    <row r="39" spans="1:10" s="6" customFormat="1" x14ac:dyDescent="0.25">
      <c r="A39" s="18" t="s">
        <v>156</v>
      </c>
      <c r="B39" s="18" t="s">
        <v>179</v>
      </c>
      <c r="C39" s="18" t="s">
        <v>212</v>
      </c>
      <c r="D39" s="8" t="s">
        <v>84</v>
      </c>
      <c r="E39" s="10">
        <v>1</v>
      </c>
      <c r="F39" s="9" t="s">
        <v>95</v>
      </c>
      <c r="G39" s="10">
        <v>87</v>
      </c>
      <c r="H39" s="12">
        <v>0.69869999999999999</v>
      </c>
      <c r="I39" s="16" t="s">
        <v>253</v>
      </c>
      <c r="J39" s="11"/>
    </row>
    <row r="40" spans="1:10" s="6" customFormat="1" x14ac:dyDescent="0.25">
      <c r="A40" s="18" t="s">
        <v>156</v>
      </c>
      <c r="B40" s="18" t="s">
        <v>179</v>
      </c>
      <c r="C40" s="18" t="s">
        <v>212</v>
      </c>
      <c r="D40" s="8" t="s">
        <v>85</v>
      </c>
      <c r="E40" s="10">
        <v>1</v>
      </c>
      <c r="F40" s="9" t="s">
        <v>95</v>
      </c>
      <c r="G40" s="10">
        <v>89</v>
      </c>
      <c r="H40" s="12">
        <v>0.71709999999999996</v>
      </c>
      <c r="I40" s="16" t="s">
        <v>253</v>
      </c>
      <c r="J40" s="11"/>
    </row>
    <row r="41" spans="1:10" s="6" customFormat="1" x14ac:dyDescent="0.25">
      <c r="A41" s="18" t="s">
        <v>156</v>
      </c>
      <c r="B41" s="18" t="s">
        <v>179</v>
      </c>
      <c r="C41" s="18" t="s">
        <v>212</v>
      </c>
      <c r="D41" s="8" t="s">
        <v>86</v>
      </c>
      <c r="E41" s="10">
        <v>1</v>
      </c>
      <c r="F41" s="9" t="s">
        <v>95</v>
      </c>
      <c r="G41" s="10">
        <v>89</v>
      </c>
      <c r="H41" s="12">
        <v>0.6895</v>
      </c>
      <c r="I41" s="16" t="s">
        <v>253</v>
      </c>
      <c r="J41" s="11"/>
    </row>
    <row r="42" spans="1:10" s="6" customFormat="1" x14ac:dyDescent="0.25">
      <c r="A42" s="18" t="s">
        <v>156</v>
      </c>
      <c r="B42" s="18" t="s">
        <v>179</v>
      </c>
      <c r="C42" s="18" t="s">
        <v>212</v>
      </c>
      <c r="D42" s="8" t="s">
        <v>87</v>
      </c>
      <c r="E42" s="10">
        <v>1</v>
      </c>
      <c r="F42" s="9" t="s">
        <v>95</v>
      </c>
      <c r="G42" s="10">
        <v>85</v>
      </c>
      <c r="H42" s="12">
        <v>0.5877</v>
      </c>
      <c r="I42" s="16" t="s">
        <v>254</v>
      </c>
      <c r="J42" s="11"/>
    </row>
    <row r="43" spans="1:10" s="6" customFormat="1" x14ac:dyDescent="0.25">
      <c r="A43" s="18" t="s">
        <v>156</v>
      </c>
      <c r="B43" s="18" t="s">
        <v>179</v>
      </c>
      <c r="C43" s="18" t="s">
        <v>212</v>
      </c>
      <c r="D43" s="8" t="s">
        <v>88</v>
      </c>
      <c r="E43" s="10">
        <v>1</v>
      </c>
      <c r="F43" s="9" t="s">
        <v>95</v>
      </c>
      <c r="G43" s="10">
        <v>86</v>
      </c>
      <c r="H43" s="12">
        <v>0.66500000000000004</v>
      </c>
      <c r="I43" s="16" t="s">
        <v>254</v>
      </c>
      <c r="J43" s="11"/>
    </row>
    <row r="44" spans="1:10" s="6" customFormat="1" x14ac:dyDescent="0.25">
      <c r="A44" s="18" t="s">
        <v>156</v>
      </c>
      <c r="B44" s="18" t="s">
        <v>179</v>
      </c>
      <c r="C44" s="18" t="s">
        <v>212</v>
      </c>
      <c r="D44" s="8" t="s">
        <v>89</v>
      </c>
      <c r="E44" s="10">
        <v>1</v>
      </c>
      <c r="F44" s="9" t="s">
        <v>95</v>
      </c>
      <c r="G44" s="10">
        <v>86</v>
      </c>
      <c r="H44" s="12">
        <v>0.54039999999999999</v>
      </c>
      <c r="I44" s="16" t="s">
        <v>254</v>
      </c>
      <c r="J44" s="11"/>
    </row>
    <row r="45" spans="1:10" s="6" customFormat="1" x14ac:dyDescent="0.25">
      <c r="A45" s="18" t="s">
        <v>156</v>
      </c>
      <c r="B45" s="18" t="s">
        <v>179</v>
      </c>
      <c r="C45" s="18" t="s">
        <v>212</v>
      </c>
      <c r="D45" s="8" t="s">
        <v>90</v>
      </c>
      <c r="E45" s="10">
        <v>1</v>
      </c>
      <c r="F45" s="9" t="s">
        <v>95</v>
      </c>
      <c r="G45" s="10">
        <v>88</v>
      </c>
      <c r="H45" s="12">
        <f>AVERAGE(0.4532,0.4722)</f>
        <v>0.4627</v>
      </c>
      <c r="I45" s="16" t="s">
        <v>254</v>
      </c>
      <c r="J45" s="11"/>
    </row>
    <row r="46" spans="1:10" s="6" customFormat="1" x14ac:dyDescent="0.25">
      <c r="A46" s="18" t="s">
        <v>156</v>
      </c>
      <c r="B46" s="18" t="s">
        <v>179</v>
      </c>
      <c r="C46" s="18" t="s">
        <v>212</v>
      </c>
      <c r="D46" s="8" t="s">
        <v>91</v>
      </c>
      <c r="E46" s="10">
        <v>1</v>
      </c>
      <c r="F46" s="9" t="s">
        <v>95</v>
      </c>
      <c r="G46" s="10">
        <v>88</v>
      </c>
      <c r="H46" s="12">
        <v>0.55930000000000002</v>
      </c>
      <c r="I46" s="16" t="s">
        <v>254</v>
      </c>
      <c r="J46" s="11"/>
    </row>
    <row r="47" spans="1:10" s="6" customFormat="1" x14ac:dyDescent="0.25">
      <c r="A47" s="18" t="s">
        <v>156</v>
      </c>
      <c r="B47" s="18" t="s">
        <v>179</v>
      </c>
      <c r="C47" s="18" t="s">
        <v>212</v>
      </c>
      <c r="D47" s="8" t="s">
        <v>92</v>
      </c>
      <c r="E47" s="10">
        <v>1</v>
      </c>
      <c r="F47" s="9" t="s">
        <v>95</v>
      </c>
      <c r="G47" s="10">
        <v>88</v>
      </c>
      <c r="H47" s="12">
        <v>0.50929999999999997</v>
      </c>
      <c r="I47" s="16" t="s">
        <v>254</v>
      </c>
      <c r="J47" s="11"/>
    </row>
    <row r="48" spans="1:10" s="6" customFormat="1" x14ac:dyDescent="0.25">
      <c r="A48" s="18" t="s">
        <v>156</v>
      </c>
      <c r="B48" s="18" t="s">
        <v>179</v>
      </c>
      <c r="C48" s="18" t="s">
        <v>212</v>
      </c>
      <c r="D48" s="8" t="s">
        <v>93</v>
      </c>
      <c r="E48" s="10">
        <v>1</v>
      </c>
      <c r="F48" s="9" t="s">
        <v>95</v>
      </c>
      <c r="G48" s="10">
        <v>88</v>
      </c>
      <c r="H48" s="12">
        <v>0.45689999999999997</v>
      </c>
      <c r="I48" s="16" t="s">
        <v>254</v>
      </c>
      <c r="J48" s="11"/>
    </row>
    <row r="49" spans="1:10" s="6" customFormat="1" x14ac:dyDescent="0.25">
      <c r="A49" s="18" t="s">
        <v>156</v>
      </c>
      <c r="B49" s="18" t="s">
        <v>179</v>
      </c>
      <c r="C49" s="18" t="s">
        <v>212</v>
      </c>
      <c r="D49" s="8" t="s">
        <v>94</v>
      </c>
      <c r="E49" s="10">
        <v>1</v>
      </c>
      <c r="F49" s="9" t="s">
        <v>95</v>
      </c>
      <c r="G49" s="10">
        <v>87</v>
      </c>
      <c r="H49" s="12">
        <v>0.70820000000000005</v>
      </c>
      <c r="I49" s="16" t="s">
        <v>254</v>
      </c>
      <c r="J49" s="11"/>
    </row>
    <row r="50" spans="1:10" s="6" customFormat="1" x14ac:dyDescent="0.25">
      <c r="A50" s="18" t="s">
        <v>156</v>
      </c>
      <c r="B50" s="18" t="s">
        <v>179</v>
      </c>
      <c r="C50" s="18" t="s">
        <v>212</v>
      </c>
      <c r="D50" s="8" t="s">
        <v>61</v>
      </c>
      <c r="E50" s="10">
        <v>1</v>
      </c>
      <c r="F50" s="9" t="s">
        <v>66</v>
      </c>
      <c r="G50" s="10">
        <v>75</v>
      </c>
      <c r="H50" s="12">
        <f>AVERAGE(0.6299,0.629)</f>
        <v>0.62945000000000007</v>
      </c>
      <c r="I50" s="16" t="s">
        <v>255</v>
      </c>
      <c r="J50" s="11"/>
    </row>
    <row r="51" spans="1:10" s="6" customFormat="1" x14ac:dyDescent="0.25">
      <c r="A51" s="18" t="s">
        <v>156</v>
      </c>
      <c r="B51" s="18" t="s">
        <v>179</v>
      </c>
      <c r="C51" s="18" t="s">
        <v>212</v>
      </c>
      <c r="D51" s="8" t="s">
        <v>62</v>
      </c>
      <c r="E51" s="10">
        <v>1</v>
      </c>
      <c r="F51" s="9" t="s">
        <v>67</v>
      </c>
      <c r="G51" s="10">
        <v>90</v>
      </c>
      <c r="H51" s="12">
        <v>0.65669999999999995</v>
      </c>
      <c r="I51" s="16" t="s">
        <v>256</v>
      </c>
      <c r="J51" s="11"/>
    </row>
    <row r="52" spans="1:10" s="6" customFormat="1" x14ac:dyDescent="0.25">
      <c r="A52" s="18" t="s">
        <v>156</v>
      </c>
      <c r="B52" s="18" t="s">
        <v>179</v>
      </c>
      <c r="C52" s="18" t="s">
        <v>212</v>
      </c>
      <c r="D52" s="8" t="s">
        <v>63</v>
      </c>
      <c r="E52" s="10">
        <v>1</v>
      </c>
      <c r="F52" s="9" t="s">
        <v>58</v>
      </c>
      <c r="G52" s="10">
        <v>70</v>
      </c>
      <c r="H52" s="12">
        <v>0.38400000000000001</v>
      </c>
      <c r="I52" s="16" t="s">
        <v>257</v>
      </c>
      <c r="J52" s="11"/>
    </row>
    <row r="53" spans="1:10" s="6" customFormat="1" x14ac:dyDescent="0.25">
      <c r="A53" s="18" t="s">
        <v>156</v>
      </c>
      <c r="B53" s="18" t="s">
        <v>179</v>
      </c>
      <c r="C53" s="18" t="s">
        <v>212</v>
      </c>
      <c r="D53" s="8" t="s">
        <v>64</v>
      </c>
      <c r="E53" s="10">
        <v>1</v>
      </c>
      <c r="F53" s="9" t="s">
        <v>68</v>
      </c>
      <c r="G53" s="10">
        <v>67</v>
      </c>
      <c r="H53" s="12">
        <v>0.57020000000000004</v>
      </c>
      <c r="I53" s="16" t="s">
        <v>258</v>
      </c>
      <c r="J53" s="11"/>
    </row>
    <row r="54" spans="1:10" s="6" customFormat="1" x14ac:dyDescent="0.25">
      <c r="A54" s="18" t="s">
        <v>156</v>
      </c>
      <c r="B54" s="18" t="s">
        <v>179</v>
      </c>
      <c r="C54" s="18" t="s">
        <v>212</v>
      </c>
      <c r="D54" s="8" t="s">
        <v>65</v>
      </c>
      <c r="E54" s="10">
        <v>1</v>
      </c>
      <c r="F54" s="9" t="s">
        <v>58</v>
      </c>
      <c r="G54" s="10">
        <v>91</v>
      </c>
      <c r="H54" s="12">
        <v>0.48089999999999999</v>
      </c>
      <c r="I54" s="16" t="s">
        <v>258</v>
      </c>
      <c r="J54" s="11"/>
    </row>
    <row r="55" spans="1:10" s="6" customFormat="1" x14ac:dyDescent="0.25">
      <c r="A55" s="18" t="s">
        <v>157</v>
      </c>
      <c r="B55" s="18" t="s">
        <v>172</v>
      </c>
      <c r="C55" s="18" t="s">
        <v>170</v>
      </c>
      <c r="D55" s="8" t="s">
        <v>152</v>
      </c>
      <c r="E55" s="10">
        <v>3</v>
      </c>
      <c r="F55" s="9" t="s">
        <v>209</v>
      </c>
      <c r="G55" s="10">
        <v>93</v>
      </c>
      <c r="H55" s="12">
        <v>0.20230000000000001</v>
      </c>
      <c r="I55" s="16" t="s">
        <v>259</v>
      </c>
      <c r="J55" s="11"/>
    </row>
    <row r="56" spans="1:10" s="6" customFormat="1" x14ac:dyDescent="0.25">
      <c r="A56" s="18" t="s">
        <v>158</v>
      </c>
      <c r="B56" s="18" t="s">
        <v>174</v>
      </c>
      <c r="C56" s="18"/>
      <c r="D56" s="8" t="s">
        <v>100</v>
      </c>
      <c r="E56" s="10">
        <v>1</v>
      </c>
      <c r="F56" s="9" t="s">
        <v>186</v>
      </c>
      <c r="G56" s="10">
        <v>55</v>
      </c>
      <c r="H56" s="12">
        <v>0.4768</v>
      </c>
      <c r="I56" s="16" t="s">
        <v>244</v>
      </c>
      <c r="J56" s="11"/>
    </row>
    <row r="57" spans="1:10" s="6" customFormat="1" x14ac:dyDescent="0.25">
      <c r="A57" s="18" t="s">
        <v>158</v>
      </c>
      <c r="B57" s="18" t="s">
        <v>174</v>
      </c>
      <c r="C57" s="18"/>
      <c r="D57" s="8" t="s">
        <v>101</v>
      </c>
      <c r="E57" s="10">
        <v>1</v>
      </c>
      <c r="F57" s="9" t="s">
        <v>187</v>
      </c>
      <c r="G57" s="10">
        <v>42</v>
      </c>
      <c r="H57" s="12">
        <v>0.75660000000000005</v>
      </c>
      <c r="I57" s="16" t="s">
        <v>260</v>
      </c>
      <c r="J57" s="11"/>
    </row>
    <row r="58" spans="1:10" s="6" customFormat="1" x14ac:dyDescent="0.25">
      <c r="A58" s="18" t="s">
        <v>158</v>
      </c>
      <c r="B58" s="18" t="s">
        <v>174</v>
      </c>
      <c r="C58" s="18"/>
      <c r="D58" s="8" t="s">
        <v>102</v>
      </c>
      <c r="E58" s="10">
        <v>1</v>
      </c>
      <c r="F58" s="9" t="s">
        <v>188</v>
      </c>
      <c r="G58" s="10">
        <v>15</v>
      </c>
      <c r="H58" s="12">
        <v>0.3508</v>
      </c>
      <c r="I58" s="16" t="s">
        <v>239</v>
      </c>
      <c r="J58" s="11"/>
    </row>
    <row r="59" spans="1:10" s="6" customFormat="1" x14ac:dyDescent="0.25">
      <c r="A59" s="18" t="s">
        <v>158</v>
      </c>
      <c r="B59" s="18" t="s">
        <v>174</v>
      </c>
      <c r="C59" s="18"/>
      <c r="D59" s="8" t="s">
        <v>103</v>
      </c>
      <c r="E59" s="10">
        <v>1</v>
      </c>
      <c r="F59" s="9" t="s">
        <v>189</v>
      </c>
      <c r="G59" s="10">
        <v>73</v>
      </c>
      <c r="H59" s="12">
        <v>0.68269999999999997</v>
      </c>
      <c r="I59" s="16" t="s">
        <v>261</v>
      </c>
      <c r="J59" s="11"/>
    </row>
    <row r="60" spans="1:10" s="6" customFormat="1" x14ac:dyDescent="0.25">
      <c r="A60" s="18" t="s">
        <v>158</v>
      </c>
      <c r="B60" s="18" t="s">
        <v>174</v>
      </c>
      <c r="C60" s="18"/>
      <c r="D60" s="8" t="s">
        <v>104</v>
      </c>
      <c r="E60" s="10">
        <v>1</v>
      </c>
      <c r="F60" s="9" t="s">
        <v>190</v>
      </c>
      <c r="G60" s="10">
        <v>75</v>
      </c>
      <c r="H60" s="12">
        <v>0.51670000000000005</v>
      </c>
      <c r="I60" s="16" t="s">
        <v>262</v>
      </c>
      <c r="J60" s="11"/>
    </row>
    <row r="61" spans="1:10" s="6" customFormat="1" x14ac:dyDescent="0.25">
      <c r="A61" s="18" t="s">
        <v>158</v>
      </c>
      <c r="B61" s="18" t="s">
        <v>174</v>
      </c>
      <c r="C61" s="18"/>
      <c r="D61" s="8" t="s">
        <v>105</v>
      </c>
      <c r="E61" s="10">
        <v>1</v>
      </c>
      <c r="F61" s="9" t="s">
        <v>191</v>
      </c>
      <c r="G61" s="10">
        <v>52</v>
      </c>
      <c r="H61" s="12">
        <f>AVERAGE(0.6813,0.6911)</f>
        <v>0.68620000000000003</v>
      </c>
      <c r="I61" s="16" t="s">
        <v>263</v>
      </c>
      <c r="J61" s="11"/>
    </row>
    <row r="62" spans="1:10" s="6" customFormat="1" x14ac:dyDescent="0.25">
      <c r="A62" s="18" t="s">
        <v>158</v>
      </c>
      <c r="B62" s="18" t="s">
        <v>174</v>
      </c>
      <c r="C62" s="18"/>
      <c r="D62" s="8" t="s">
        <v>106</v>
      </c>
      <c r="E62" s="10">
        <v>1</v>
      </c>
      <c r="F62" s="9" t="s">
        <v>192</v>
      </c>
      <c r="G62" s="10">
        <v>26</v>
      </c>
      <c r="H62" s="12">
        <v>1.6793</v>
      </c>
      <c r="I62" s="16" t="s">
        <v>264</v>
      </c>
      <c r="J62" s="11"/>
    </row>
    <row r="63" spans="1:10" s="6" customFormat="1" x14ac:dyDescent="0.25">
      <c r="A63" s="18" t="s">
        <v>158</v>
      </c>
      <c r="B63" s="18" t="s">
        <v>174</v>
      </c>
      <c r="C63" s="18"/>
      <c r="D63" s="8" t="s">
        <v>107</v>
      </c>
      <c r="E63" s="10">
        <v>1</v>
      </c>
      <c r="F63" s="9" t="s">
        <v>193</v>
      </c>
      <c r="G63" s="10">
        <v>51</v>
      </c>
      <c r="H63" s="12">
        <v>0.35339999999999999</v>
      </c>
      <c r="I63" s="16" t="s">
        <v>265</v>
      </c>
      <c r="J63" s="11"/>
    </row>
    <row r="64" spans="1:10" s="6" customFormat="1" x14ac:dyDescent="0.25">
      <c r="A64" s="18" t="s">
        <v>159</v>
      </c>
      <c r="B64" s="18" t="s">
        <v>175</v>
      </c>
      <c r="C64" s="18"/>
      <c r="D64" s="8" t="s">
        <v>119</v>
      </c>
      <c r="E64" s="10">
        <v>1</v>
      </c>
      <c r="F64" s="9" t="s">
        <v>194</v>
      </c>
      <c r="G64" s="10">
        <v>84</v>
      </c>
      <c r="H64" s="12">
        <v>0.68979999999999997</v>
      </c>
      <c r="I64" s="16" t="s">
        <v>241</v>
      </c>
      <c r="J64" s="11"/>
    </row>
    <row r="65" spans="1:10" s="6" customFormat="1" x14ac:dyDescent="0.25">
      <c r="A65" s="18" t="s">
        <v>159</v>
      </c>
      <c r="B65" s="18" t="s">
        <v>175</v>
      </c>
      <c r="C65" s="18"/>
      <c r="D65" s="8" t="s">
        <v>120</v>
      </c>
      <c r="E65" s="10">
        <v>1</v>
      </c>
      <c r="F65" s="9" t="s">
        <v>195</v>
      </c>
      <c r="G65" s="10">
        <v>77</v>
      </c>
      <c r="H65" s="12">
        <v>0.4677</v>
      </c>
      <c r="I65" s="16" t="s">
        <v>266</v>
      </c>
      <c r="J65" s="11"/>
    </row>
    <row r="66" spans="1:10" s="6" customFormat="1" x14ac:dyDescent="0.25">
      <c r="A66" s="18" t="s">
        <v>159</v>
      </c>
      <c r="B66" s="18" t="s">
        <v>175</v>
      </c>
      <c r="C66" s="18"/>
      <c r="D66" s="8" t="s">
        <v>121</v>
      </c>
      <c r="E66" s="10">
        <v>1</v>
      </c>
      <c r="F66" s="9" t="s">
        <v>196</v>
      </c>
      <c r="G66" s="10">
        <v>79</v>
      </c>
      <c r="H66" s="12">
        <v>0.42049999999999998</v>
      </c>
      <c r="I66" s="16" t="s">
        <v>240</v>
      </c>
      <c r="J66" s="11"/>
    </row>
    <row r="67" spans="1:10" s="6" customFormat="1" x14ac:dyDescent="0.25">
      <c r="A67" s="18" t="s">
        <v>159</v>
      </c>
      <c r="B67" s="18" t="s">
        <v>175</v>
      </c>
      <c r="C67" s="18"/>
      <c r="D67" s="8" t="s">
        <v>122</v>
      </c>
      <c r="E67" s="10">
        <v>1</v>
      </c>
      <c r="F67" s="9" t="s">
        <v>197</v>
      </c>
      <c r="G67" s="10">
        <v>36</v>
      </c>
      <c r="H67" s="12">
        <v>1.2121999999999999</v>
      </c>
      <c r="I67" s="16" t="s">
        <v>267</v>
      </c>
      <c r="J67" s="11"/>
    </row>
    <row r="68" spans="1:10" s="6" customFormat="1" x14ac:dyDescent="0.25">
      <c r="A68" s="18" t="s">
        <v>159</v>
      </c>
      <c r="B68" s="18" t="s">
        <v>175</v>
      </c>
      <c r="C68" s="18"/>
      <c r="D68" s="8" t="s">
        <v>123</v>
      </c>
      <c r="E68" s="10">
        <v>1</v>
      </c>
      <c r="F68" s="9" t="s">
        <v>201</v>
      </c>
      <c r="G68" s="10">
        <v>73</v>
      </c>
      <c r="H68" s="12">
        <f>AVERAGE(0.4358,0.4169)</f>
        <v>0.42635000000000001</v>
      </c>
      <c r="I68" s="16" t="s">
        <v>268</v>
      </c>
      <c r="J68" s="11"/>
    </row>
    <row r="69" spans="1:10" s="6" customFormat="1" x14ac:dyDescent="0.25">
      <c r="A69" s="18" t="s">
        <v>159</v>
      </c>
      <c r="B69" s="18" t="s">
        <v>175</v>
      </c>
      <c r="C69" s="18"/>
      <c r="D69" s="8" t="s">
        <v>124</v>
      </c>
      <c r="E69" s="10">
        <v>1</v>
      </c>
      <c r="F69" s="9" t="s">
        <v>201</v>
      </c>
      <c r="G69" s="10">
        <v>78</v>
      </c>
      <c r="H69" s="12">
        <v>0.502</v>
      </c>
      <c r="I69" s="16" t="s">
        <v>268</v>
      </c>
      <c r="J69" s="11"/>
    </row>
    <row r="70" spans="1:10" s="6" customFormat="1" x14ac:dyDescent="0.25">
      <c r="A70" s="18" t="s">
        <v>159</v>
      </c>
      <c r="B70" s="18" t="s">
        <v>175</v>
      </c>
      <c r="C70" s="18"/>
      <c r="D70" s="8" t="s">
        <v>125</v>
      </c>
      <c r="E70" s="10">
        <v>1</v>
      </c>
      <c r="F70" s="9" t="s">
        <v>201</v>
      </c>
      <c r="G70" s="10">
        <v>80</v>
      </c>
      <c r="H70" s="12">
        <v>0.50109999999999999</v>
      </c>
      <c r="I70" s="16" t="s">
        <v>268</v>
      </c>
      <c r="J70" s="11"/>
    </row>
    <row r="71" spans="1:10" s="6" customFormat="1" x14ac:dyDescent="0.25">
      <c r="A71" s="18" t="s">
        <v>159</v>
      </c>
      <c r="B71" s="18" t="s">
        <v>175</v>
      </c>
      <c r="C71" s="18"/>
      <c r="D71" s="8" t="s">
        <v>126</v>
      </c>
      <c r="E71" s="10">
        <v>1</v>
      </c>
      <c r="F71" s="9" t="s">
        <v>201</v>
      </c>
      <c r="G71" s="10">
        <v>79</v>
      </c>
      <c r="H71" s="12">
        <v>0.54430000000000001</v>
      </c>
      <c r="I71" s="16" t="s">
        <v>268</v>
      </c>
      <c r="J71" s="11"/>
    </row>
    <row r="72" spans="1:10" s="6" customFormat="1" x14ac:dyDescent="0.25">
      <c r="A72" s="18" t="s">
        <v>159</v>
      </c>
      <c r="B72" s="18" t="s">
        <v>175</v>
      </c>
      <c r="C72" s="18"/>
      <c r="D72" s="8" t="s">
        <v>127</v>
      </c>
      <c r="E72" s="10">
        <v>1</v>
      </c>
      <c r="F72" s="9" t="s">
        <v>201</v>
      </c>
      <c r="G72" s="10">
        <v>74</v>
      </c>
      <c r="H72" s="12">
        <v>0.6149</v>
      </c>
      <c r="I72" s="16" t="s">
        <v>268</v>
      </c>
      <c r="J72" s="11"/>
    </row>
    <row r="73" spans="1:10" s="6" customFormat="1" x14ac:dyDescent="0.25">
      <c r="A73" s="18" t="s">
        <v>159</v>
      </c>
      <c r="B73" s="18" t="s">
        <v>175</v>
      </c>
      <c r="C73" s="18"/>
      <c r="D73" s="8" t="s">
        <v>128</v>
      </c>
      <c r="E73" s="10">
        <v>1</v>
      </c>
      <c r="F73" s="9" t="s">
        <v>201</v>
      </c>
      <c r="G73" s="10">
        <v>79</v>
      </c>
      <c r="H73" s="12">
        <v>0.66559999999999997</v>
      </c>
      <c r="I73" s="16" t="s">
        <v>268</v>
      </c>
      <c r="J73" s="11"/>
    </row>
    <row r="74" spans="1:10" s="6" customFormat="1" x14ac:dyDescent="0.25">
      <c r="A74" s="18" t="s">
        <v>159</v>
      </c>
      <c r="B74" s="18" t="s">
        <v>175</v>
      </c>
      <c r="C74" s="18"/>
      <c r="D74" s="8" t="s">
        <v>129</v>
      </c>
      <c r="E74" s="10">
        <v>1</v>
      </c>
      <c r="F74" s="9" t="s">
        <v>201</v>
      </c>
      <c r="G74" s="10">
        <v>77</v>
      </c>
      <c r="H74" s="12">
        <f>AVERAGE(0.7311,0.7229)</f>
        <v>0.72699999999999998</v>
      </c>
      <c r="I74" s="16" t="s">
        <v>268</v>
      </c>
      <c r="J74" s="11"/>
    </row>
    <row r="75" spans="1:10" s="6" customFormat="1" x14ac:dyDescent="0.25">
      <c r="A75" s="18" t="s">
        <v>159</v>
      </c>
      <c r="B75" s="18" t="s">
        <v>175</v>
      </c>
      <c r="C75" s="18"/>
      <c r="D75" s="8" t="s">
        <v>130</v>
      </c>
      <c r="E75" s="10">
        <v>1</v>
      </c>
      <c r="F75" s="9" t="s">
        <v>201</v>
      </c>
      <c r="G75" s="10">
        <v>75</v>
      </c>
      <c r="H75" s="12">
        <v>0.76239999999999997</v>
      </c>
      <c r="I75" s="16" t="s">
        <v>268</v>
      </c>
      <c r="J75" s="11"/>
    </row>
    <row r="76" spans="1:10" s="6" customFormat="1" x14ac:dyDescent="0.25">
      <c r="A76" s="18" t="s">
        <v>159</v>
      </c>
      <c r="B76" s="18" t="s">
        <v>175</v>
      </c>
      <c r="C76" s="18"/>
      <c r="D76" s="8" t="s">
        <v>131</v>
      </c>
      <c r="E76" s="10">
        <v>1</v>
      </c>
      <c r="F76" s="9" t="s">
        <v>201</v>
      </c>
      <c r="G76" s="10">
        <v>74</v>
      </c>
      <c r="H76" s="12">
        <v>0.67279999999999995</v>
      </c>
      <c r="I76" s="16" t="s">
        <v>268</v>
      </c>
      <c r="J76" s="11"/>
    </row>
    <row r="77" spans="1:10" s="6" customFormat="1" x14ac:dyDescent="0.25">
      <c r="A77" s="18" t="s">
        <v>159</v>
      </c>
      <c r="B77" s="18" t="s">
        <v>175</v>
      </c>
      <c r="C77" s="18"/>
      <c r="D77" s="8" t="s">
        <v>132</v>
      </c>
      <c r="E77" s="10">
        <v>1</v>
      </c>
      <c r="F77" s="9" t="s">
        <v>201</v>
      </c>
      <c r="G77" s="10">
        <v>71</v>
      </c>
      <c r="H77" s="12">
        <v>0.66920000000000002</v>
      </c>
      <c r="I77" s="16" t="s">
        <v>268</v>
      </c>
      <c r="J77" s="11"/>
    </row>
    <row r="78" spans="1:10" s="6" customFormat="1" x14ac:dyDescent="0.25">
      <c r="A78" s="18" t="s">
        <v>159</v>
      </c>
      <c r="B78" s="18" t="s">
        <v>175</v>
      </c>
      <c r="C78" s="18"/>
      <c r="D78" s="8" t="s">
        <v>133</v>
      </c>
      <c r="E78" s="10">
        <v>1</v>
      </c>
      <c r="F78" s="9" t="s">
        <v>201</v>
      </c>
      <c r="G78" s="10">
        <v>73</v>
      </c>
      <c r="H78" s="12">
        <v>0.73050000000000004</v>
      </c>
      <c r="I78" s="16" t="s">
        <v>268</v>
      </c>
      <c r="J78" s="11"/>
    </row>
    <row r="79" spans="1:10" s="6" customFormat="1" x14ac:dyDescent="0.25">
      <c r="A79" s="18" t="s">
        <v>159</v>
      </c>
      <c r="B79" s="18" t="s">
        <v>175</v>
      </c>
      <c r="C79" s="18"/>
      <c r="D79" s="8" t="s">
        <v>134</v>
      </c>
      <c r="E79" s="10">
        <v>1</v>
      </c>
      <c r="F79" s="9" t="s">
        <v>202</v>
      </c>
      <c r="G79" s="10">
        <v>82</v>
      </c>
      <c r="H79" s="12">
        <f>AVERAGE(0.4371,0.4155)</f>
        <v>0.42630000000000001</v>
      </c>
      <c r="I79" s="16" t="s">
        <v>269</v>
      </c>
      <c r="J79" s="11"/>
    </row>
    <row r="80" spans="1:10" s="6" customFormat="1" x14ac:dyDescent="0.25">
      <c r="A80" s="18" t="s">
        <v>159</v>
      </c>
      <c r="B80" s="18" t="s">
        <v>175</v>
      </c>
      <c r="C80" s="18"/>
      <c r="D80" s="8" t="s">
        <v>135</v>
      </c>
      <c r="E80" s="10">
        <v>1</v>
      </c>
      <c r="F80" s="9" t="s">
        <v>202</v>
      </c>
      <c r="G80" s="10">
        <v>81</v>
      </c>
      <c r="H80" s="12">
        <v>0.50370000000000004</v>
      </c>
      <c r="I80" s="16" t="s">
        <v>269</v>
      </c>
      <c r="J80" s="11"/>
    </row>
    <row r="81" spans="1:10" s="6" customFormat="1" x14ac:dyDescent="0.25">
      <c r="A81" s="18" t="s">
        <v>159</v>
      </c>
      <c r="B81" s="18" t="s">
        <v>175</v>
      </c>
      <c r="C81" s="18"/>
      <c r="D81" s="8" t="s">
        <v>136</v>
      </c>
      <c r="E81" s="10">
        <v>1</v>
      </c>
      <c r="F81" s="9" t="s">
        <v>202</v>
      </c>
      <c r="G81" s="10">
        <v>81</v>
      </c>
      <c r="H81" s="12">
        <v>0.63239999999999996</v>
      </c>
      <c r="I81" s="16" t="s">
        <v>269</v>
      </c>
      <c r="J81" s="11"/>
    </row>
    <row r="82" spans="1:10" s="6" customFormat="1" x14ac:dyDescent="0.25">
      <c r="A82" s="18" t="s">
        <v>159</v>
      </c>
      <c r="B82" s="18" t="s">
        <v>175</v>
      </c>
      <c r="C82" s="18"/>
      <c r="D82" s="8" t="s">
        <v>137</v>
      </c>
      <c r="E82" s="10">
        <v>1</v>
      </c>
      <c r="F82" s="9" t="s">
        <v>202</v>
      </c>
      <c r="G82" s="10">
        <v>81</v>
      </c>
      <c r="H82" s="12">
        <v>0.6391</v>
      </c>
      <c r="I82" s="16" t="s">
        <v>269</v>
      </c>
      <c r="J82" s="11"/>
    </row>
    <row r="83" spans="1:10" s="6" customFormat="1" x14ac:dyDescent="0.25">
      <c r="A83" s="18" t="s">
        <v>159</v>
      </c>
      <c r="B83" s="18" t="s">
        <v>175</v>
      </c>
      <c r="C83" s="18"/>
      <c r="D83" s="8" t="s">
        <v>138</v>
      </c>
      <c r="E83" s="10">
        <v>1</v>
      </c>
      <c r="F83" s="9" t="s">
        <v>202</v>
      </c>
      <c r="G83" s="10">
        <v>77</v>
      </c>
      <c r="H83" s="12">
        <v>0.72289999999999999</v>
      </c>
      <c r="I83" s="16" t="s">
        <v>269</v>
      </c>
      <c r="J83" s="11"/>
    </row>
    <row r="84" spans="1:10" s="6" customFormat="1" x14ac:dyDescent="0.25">
      <c r="A84" s="18" t="s">
        <v>159</v>
      </c>
      <c r="B84" s="18" t="s">
        <v>175</v>
      </c>
      <c r="C84" s="18"/>
      <c r="D84" s="8" t="s">
        <v>139</v>
      </c>
      <c r="E84" s="10">
        <v>1</v>
      </c>
      <c r="F84" s="9" t="s">
        <v>202</v>
      </c>
      <c r="G84" s="10">
        <v>75</v>
      </c>
      <c r="H84" s="12">
        <v>0.60629999999999995</v>
      </c>
      <c r="I84" s="16" t="s">
        <v>269</v>
      </c>
      <c r="J84" s="11"/>
    </row>
    <row r="85" spans="1:10" s="6" customFormat="1" x14ac:dyDescent="0.25">
      <c r="A85" s="18" t="s">
        <v>159</v>
      </c>
      <c r="B85" s="18" t="s">
        <v>175</v>
      </c>
      <c r="C85" s="18"/>
      <c r="D85" s="8" t="s">
        <v>140</v>
      </c>
      <c r="E85" s="10">
        <v>1</v>
      </c>
      <c r="F85" s="9" t="s">
        <v>202</v>
      </c>
      <c r="G85" s="10">
        <v>71</v>
      </c>
      <c r="H85" s="12">
        <f>AVERAGE(0.8176,0.8391)</f>
        <v>0.82834999999999992</v>
      </c>
      <c r="I85" s="16" t="s">
        <v>269</v>
      </c>
      <c r="J85" s="11"/>
    </row>
    <row r="86" spans="1:10" s="6" customFormat="1" x14ac:dyDescent="0.25">
      <c r="A86" s="18" t="s">
        <v>159</v>
      </c>
      <c r="B86" s="18" t="s">
        <v>175</v>
      </c>
      <c r="C86" s="18"/>
      <c r="D86" s="8" t="s">
        <v>141</v>
      </c>
      <c r="E86" s="10">
        <v>1</v>
      </c>
      <c r="F86" s="9" t="s">
        <v>202</v>
      </c>
      <c r="G86" s="10">
        <v>66</v>
      </c>
      <c r="H86" s="12">
        <v>0.31840000000000002</v>
      </c>
      <c r="I86" s="16" t="s">
        <v>269</v>
      </c>
      <c r="J86" s="11"/>
    </row>
    <row r="87" spans="1:10" s="6" customFormat="1" x14ac:dyDescent="0.25">
      <c r="A87" s="18" t="s">
        <v>160</v>
      </c>
      <c r="B87" s="18" t="s">
        <v>178</v>
      </c>
      <c r="C87" s="18"/>
      <c r="D87" s="8" t="s">
        <v>96</v>
      </c>
      <c r="E87" s="10">
        <v>3</v>
      </c>
      <c r="F87" s="9" t="s">
        <v>208</v>
      </c>
      <c r="G87" s="10">
        <v>89</v>
      </c>
      <c r="H87" s="12">
        <v>0.61299999999999999</v>
      </c>
      <c r="I87" s="11" t="s">
        <v>270</v>
      </c>
      <c r="J87" s="11"/>
    </row>
    <row r="88" spans="1:10" s="6" customFormat="1" x14ac:dyDescent="0.25">
      <c r="A88" s="18" t="s">
        <v>160</v>
      </c>
      <c r="B88" s="18" t="s">
        <v>178</v>
      </c>
      <c r="C88" s="18"/>
      <c r="D88" s="8" t="s">
        <v>97</v>
      </c>
      <c r="E88" s="10">
        <v>3</v>
      </c>
      <c r="F88" s="9" t="s">
        <v>208</v>
      </c>
      <c r="G88" s="10">
        <v>88</v>
      </c>
      <c r="H88" s="12">
        <f>AVERAGE(0.6515,0.6552)</f>
        <v>0.65334999999999999</v>
      </c>
      <c r="I88" s="11" t="s">
        <v>271</v>
      </c>
      <c r="J88" s="11"/>
    </row>
    <row r="89" spans="1:10" s="6" customFormat="1" x14ac:dyDescent="0.25">
      <c r="A89" s="18" t="s">
        <v>168</v>
      </c>
      <c r="B89" s="18" t="s">
        <v>177</v>
      </c>
      <c r="C89" s="18" t="s">
        <v>169</v>
      </c>
      <c r="D89" s="8" t="s">
        <v>147</v>
      </c>
      <c r="E89" s="10">
        <v>3</v>
      </c>
      <c r="F89" s="9" t="s">
        <v>206</v>
      </c>
      <c r="G89" s="10">
        <v>64</v>
      </c>
      <c r="H89" s="12">
        <v>0.40620000000000001</v>
      </c>
      <c r="I89" s="16" t="s">
        <v>272</v>
      </c>
      <c r="J89" s="11"/>
    </row>
    <row r="90" spans="1:10" s="6" customFormat="1" x14ac:dyDescent="0.25">
      <c r="A90" s="18" t="s">
        <v>168</v>
      </c>
      <c r="B90" s="18" t="s">
        <v>177</v>
      </c>
      <c r="C90" s="18" t="s">
        <v>169</v>
      </c>
      <c r="D90" s="8" t="s">
        <v>148</v>
      </c>
      <c r="E90" s="10">
        <v>3</v>
      </c>
      <c r="F90" s="9" t="s">
        <v>206</v>
      </c>
      <c r="G90" s="10">
        <v>85</v>
      </c>
      <c r="H90" s="12">
        <f>AVERAGE(0.7235,0.7322)</f>
        <v>0.72785</v>
      </c>
      <c r="I90" s="16" t="s">
        <v>273</v>
      </c>
      <c r="J90" s="11"/>
    </row>
    <row r="91" spans="1:10" s="6" customFormat="1" x14ac:dyDescent="0.25">
      <c r="A91" s="18" t="s">
        <v>168</v>
      </c>
      <c r="B91" s="18" t="s">
        <v>177</v>
      </c>
      <c r="C91" s="18" t="s">
        <v>169</v>
      </c>
      <c r="D91" s="8" t="s">
        <v>149</v>
      </c>
      <c r="E91" s="10">
        <v>3</v>
      </c>
      <c r="F91" s="9" t="s">
        <v>206</v>
      </c>
      <c r="G91" s="10">
        <v>77</v>
      </c>
      <c r="H91" s="12">
        <v>0.60240000000000005</v>
      </c>
      <c r="I91" s="16" t="s">
        <v>245</v>
      </c>
      <c r="J91" s="11"/>
    </row>
    <row r="92" spans="1:10" s="6" customFormat="1" x14ac:dyDescent="0.25">
      <c r="A92" s="18" t="s">
        <v>168</v>
      </c>
      <c r="B92" s="18" t="s">
        <v>177</v>
      </c>
      <c r="C92" s="18" t="s">
        <v>169</v>
      </c>
      <c r="D92" s="8" t="s">
        <v>150</v>
      </c>
      <c r="E92" s="10">
        <v>3</v>
      </c>
      <c r="F92" s="9" t="s">
        <v>206</v>
      </c>
      <c r="G92" s="10">
        <v>84</v>
      </c>
      <c r="H92" s="12">
        <v>0.82150000000000001</v>
      </c>
      <c r="I92" s="16" t="s">
        <v>274</v>
      </c>
      <c r="J92" s="11"/>
    </row>
    <row r="93" spans="1:10" s="6" customFormat="1" x14ac:dyDescent="0.25">
      <c r="A93" s="18" t="s">
        <v>168</v>
      </c>
      <c r="B93" s="18" t="s">
        <v>177</v>
      </c>
      <c r="C93" s="18" t="s">
        <v>169</v>
      </c>
      <c r="D93" s="8" t="s">
        <v>151</v>
      </c>
      <c r="E93" s="10">
        <v>3</v>
      </c>
      <c r="F93" s="9" t="s">
        <v>207</v>
      </c>
      <c r="G93" s="10">
        <v>76</v>
      </c>
      <c r="H93" s="12">
        <v>0.34820000000000001</v>
      </c>
      <c r="I93" s="16" t="s">
        <v>275</v>
      </c>
      <c r="J93" s="11"/>
    </row>
    <row r="94" spans="1:10" s="6" customFormat="1" x14ac:dyDescent="0.25">
      <c r="A94" s="18" t="s">
        <v>161</v>
      </c>
      <c r="B94" s="18" t="s">
        <v>217</v>
      </c>
      <c r="C94" s="18" t="s">
        <v>169</v>
      </c>
      <c r="D94" s="8" t="s">
        <v>98</v>
      </c>
      <c r="E94" s="10">
        <v>4</v>
      </c>
      <c r="F94" s="9" t="s">
        <v>203</v>
      </c>
      <c r="G94" s="10">
        <v>72</v>
      </c>
      <c r="H94" s="12">
        <v>0.5897</v>
      </c>
      <c r="I94" s="16" t="s">
        <v>276</v>
      </c>
      <c r="J94" s="11"/>
    </row>
    <row r="95" spans="1:10" s="6" customFormat="1" x14ac:dyDescent="0.25">
      <c r="A95" s="18" t="s">
        <v>161</v>
      </c>
      <c r="B95" s="18" t="s">
        <v>217</v>
      </c>
      <c r="C95" s="18" t="s">
        <v>169</v>
      </c>
      <c r="D95" s="8" t="s">
        <v>99</v>
      </c>
      <c r="E95" s="10">
        <v>4</v>
      </c>
      <c r="F95" s="9" t="s">
        <v>204</v>
      </c>
      <c r="G95" s="10">
        <v>71</v>
      </c>
      <c r="H95" s="12">
        <v>0.6179</v>
      </c>
      <c r="I95" s="16" t="s">
        <v>278</v>
      </c>
      <c r="J95" s="11"/>
    </row>
    <row r="96" spans="1:10" s="6" customFormat="1" x14ac:dyDescent="0.25">
      <c r="A96" s="18" t="s">
        <v>162</v>
      </c>
      <c r="B96" s="18" t="s">
        <v>173</v>
      </c>
      <c r="C96" s="18"/>
      <c r="D96" s="8" t="s">
        <v>49</v>
      </c>
      <c r="E96" s="10">
        <v>1</v>
      </c>
      <c r="F96" s="9" t="s">
        <v>55</v>
      </c>
      <c r="G96" s="10">
        <v>52</v>
      </c>
      <c r="H96" s="12">
        <v>0.72340000000000004</v>
      </c>
      <c r="I96" s="16" t="s">
        <v>246</v>
      </c>
      <c r="J96" s="11"/>
    </row>
    <row r="97" spans="1:10" s="6" customFormat="1" x14ac:dyDescent="0.25">
      <c r="A97" s="18" t="s">
        <v>162</v>
      </c>
      <c r="B97" s="18" t="s">
        <v>173</v>
      </c>
      <c r="C97" s="18"/>
      <c r="D97" s="8" t="s">
        <v>50</v>
      </c>
      <c r="E97" s="10">
        <v>1</v>
      </c>
      <c r="F97" s="9" t="s">
        <v>56</v>
      </c>
      <c r="G97" s="10">
        <v>65</v>
      </c>
      <c r="H97" s="12">
        <v>0.70920000000000005</v>
      </c>
      <c r="I97" s="16" t="s">
        <v>242</v>
      </c>
      <c r="J97" s="11"/>
    </row>
    <row r="98" spans="1:10" s="6" customFormat="1" x14ac:dyDescent="0.25">
      <c r="A98" s="18" t="s">
        <v>162</v>
      </c>
      <c r="B98" s="18" t="s">
        <v>173</v>
      </c>
      <c r="C98" s="18"/>
      <c r="D98" s="8" t="s">
        <v>51</v>
      </c>
      <c r="E98" s="10">
        <v>1</v>
      </c>
      <c r="F98" s="9" t="s">
        <v>57</v>
      </c>
      <c r="G98" s="10">
        <v>49</v>
      </c>
      <c r="H98" s="12">
        <f>AVERAGE(0.4292,0.4879,0.5839,0.4993)</f>
        <v>0.50007499999999994</v>
      </c>
      <c r="I98" s="16" t="s">
        <v>279</v>
      </c>
      <c r="J98" s="11"/>
    </row>
    <row r="99" spans="1:10" s="6" customFormat="1" x14ac:dyDescent="0.25">
      <c r="A99" s="18" t="s">
        <v>162</v>
      </c>
      <c r="B99" s="18" t="s">
        <v>173</v>
      </c>
      <c r="C99" s="18"/>
      <c r="D99" s="8" t="s">
        <v>52</v>
      </c>
      <c r="E99" s="10">
        <v>1</v>
      </c>
      <c r="F99" s="9" t="s">
        <v>58</v>
      </c>
      <c r="G99" s="10">
        <v>72</v>
      </c>
      <c r="H99" s="12">
        <v>0.4209</v>
      </c>
      <c r="I99" s="16" t="s">
        <v>249</v>
      </c>
      <c r="J99" s="11"/>
    </row>
    <row r="100" spans="1:10" s="6" customFormat="1" x14ac:dyDescent="0.25">
      <c r="A100" s="18" t="s">
        <v>162</v>
      </c>
      <c r="B100" s="18" t="s">
        <v>173</v>
      </c>
      <c r="C100" s="18"/>
      <c r="D100" s="8" t="s">
        <v>53</v>
      </c>
      <c r="E100" s="10">
        <v>1</v>
      </c>
      <c r="F100" s="9" t="s">
        <v>59</v>
      </c>
      <c r="G100" s="10">
        <v>48</v>
      </c>
      <c r="H100" s="12">
        <v>0.31659999999999999</v>
      </c>
      <c r="I100" s="16" t="s">
        <v>277</v>
      </c>
      <c r="J100" s="11"/>
    </row>
    <row r="101" spans="1:10" s="6" customFormat="1" x14ac:dyDescent="0.25">
      <c r="A101" s="18" t="s">
        <v>162</v>
      </c>
      <c r="B101" s="18" t="s">
        <v>173</v>
      </c>
      <c r="C101" s="18"/>
      <c r="D101" s="8" t="s">
        <v>54</v>
      </c>
      <c r="E101" s="10">
        <v>1</v>
      </c>
      <c r="F101" s="9" t="s">
        <v>60</v>
      </c>
      <c r="G101" s="10">
        <v>62</v>
      </c>
      <c r="H101" s="12">
        <v>0.42320000000000002</v>
      </c>
      <c r="I101" s="16" t="s">
        <v>280</v>
      </c>
      <c r="J101" s="11"/>
    </row>
    <row r="102" spans="1:10" s="6" customFormat="1" x14ac:dyDescent="0.25">
      <c r="A102" s="18" t="s">
        <v>163</v>
      </c>
      <c r="B102" s="18" t="s">
        <v>172</v>
      </c>
      <c r="C102" s="18" t="s">
        <v>170</v>
      </c>
      <c r="D102" s="8" t="s">
        <v>69</v>
      </c>
      <c r="E102" s="10">
        <v>3</v>
      </c>
      <c r="F102" s="9" t="s">
        <v>70</v>
      </c>
      <c r="G102" s="10">
        <v>92</v>
      </c>
      <c r="H102" s="12">
        <v>0.79800000000000004</v>
      </c>
      <c r="I102" s="16" t="s">
        <v>281</v>
      </c>
      <c r="J102" s="11"/>
    </row>
    <row r="103" spans="1:10" s="6" customFormat="1" x14ac:dyDescent="0.25">
      <c r="A103" s="18" t="s">
        <v>163</v>
      </c>
      <c r="B103" s="18" t="s">
        <v>172</v>
      </c>
      <c r="C103" s="18" t="s">
        <v>170</v>
      </c>
      <c r="D103" s="8" t="s">
        <v>71</v>
      </c>
      <c r="E103" s="10">
        <v>3</v>
      </c>
      <c r="F103" s="9" t="s">
        <v>75</v>
      </c>
      <c r="G103" s="10">
        <v>91</v>
      </c>
      <c r="H103" s="12">
        <f>AVERAGE(0.6431,0.6699)</f>
        <v>0.65650000000000008</v>
      </c>
      <c r="I103" s="16" t="s">
        <v>282</v>
      </c>
      <c r="J103" s="11"/>
    </row>
    <row r="104" spans="1:10" s="6" customFormat="1" x14ac:dyDescent="0.25">
      <c r="A104" s="18" t="s">
        <v>163</v>
      </c>
      <c r="B104" s="18" t="s">
        <v>172</v>
      </c>
      <c r="C104" s="18" t="s">
        <v>170</v>
      </c>
      <c r="D104" s="8" t="s">
        <v>72</v>
      </c>
      <c r="E104" s="10">
        <v>3</v>
      </c>
      <c r="F104" s="9" t="s">
        <v>76</v>
      </c>
      <c r="G104" s="10">
        <v>92</v>
      </c>
      <c r="H104" s="12">
        <v>0.64739999999999998</v>
      </c>
      <c r="I104" s="16" t="s">
        <v>247</v>
      </c>
      <c r="J104" s="11"/>
    </row>
    <row r="105" spans="1:10" s="6" customFormat="1" x14ac:dyDescent="0.25">
      <c r="A105" s="18" t="s">
        <v>163</v>
      </c>
      <c r="B105" s="18" t="s">
        <v>172</v>
      </c>
      <c r="C105" s="18" t="s">
        <v>170</v>
      </c>
      <c r="D105" s="8" t="s">
        <v>73</v>
      </c>
      <c r="E105" s="10">
        <v>3</v>
      </c>
      <c r="F105" s="9" t="s">
        <v>77</v>
      </c>
      <c r="G105" s="10">
        <v>93</v>
      </c>
      <c r="H105" s="12">
        <v>0.54769999999999996</v>
      </c>
      <c r="I105" s="16" t="s">
        <v>283</v>
      </c>
      <c r="J105" s="11"/>
    </row>
    <row r="106" spans="1:10" s="6" customFormat="1" x14ac:dyDescent="0.25">
      <c r="A106" s="18" t="s">
        <v>163</v>
      </c>
      <c r="B106" s="18" t="s">
        <v>172</v>
      </c>
      <c r="C106" s="18" t="s">
        <v>170</v>
      </c>
      <c r="D106" s="8" t="s">
        <v>74</v>
      </c>
      <c r="E106" s="10">
        <v>3</v>
      </c>
      <c r="F106" s="9" t="s">
        <v>78</v>
      </c>
      <c r="G106" s="10">
        <v>90</v>
      </c>
      <c r="H106" s="12">
        <v>0.82489999999999997</v>
      </c>
      <c r="I106" s="16" t="s">
        <v>284</v>
      </c>
      <c r="J106" s="11"/>
    </row>
    <row r="107" spans="1:10" s="6" customFormat="1" x14ac:dyDescent="0.25">
      <c r="A107" s="18" t="s">
        <v>164</v>
      </c>
      <c r="B107" s="18" t="s">
        <v>176</v>
      </c>
      <c r="C107" s="18" t="s">
        <v>169</v>
      </c>
      <c r="D107" s="8" t="s">
        <v>142</v>
      </c>
      <c r="E107" s="10">
        <v>3</v>
      </c>
      <c r="F107" s="9" t="s">
        <v>205</v>
      </c>
      <c r="G107" s="10">
        <v>9</v>
      </c>
      <c r="H107" s="12">
        <v>0.23949999999999999</v>
      </c>
      <c r="I107" s="16" t="s">
        <v>285</v>
      </c>
      <c r="J107" s="11"/>
    </row>
    <row r="108" spans="1:10" s="6" customFormat="1" x14ac:dyDescent="0.25">
      <c r="A108" s="18" t="s">
        <v>164</v>
      </c>
      <c r="B108" s="18" t="s">
        <v>176</v>
      </c>
      <c r="C108" s="18" t="s">
        <v>169</v>
      </c>
      <c r="D108" s="8" t="s">
        <v>143</v>
      </c>
      <c r="E108" s="10">
        <v>3</v>
      </c>
      <c r="F108" s="9" t="s">
        <v>205</v>
      </c>
      <c r="G108" s="10">
        <v>11</v>
      </c>
      <c r="H108" s="12">
        <v>0.1183</v>
      </c>
      <c r="I108" s="16" t="s">
        <v>286</v>
      </c>
      <c r="J108" s="11"/>
    </row>
    <row r="109" spans="1:10" s="6" customFormat="1" x14ac:dyDescent="0.25">
      <c r="A109" s="18" t="s">
        <v>164</v>
      </c>
      <c r="B109" s="18" t="s">
        <v>176</v>
      </c>
      <c r="C109" s="18" t="s">
        <v>169</v>
      </c>
      <c r="D109" s="8" t="s">
        <v>144</v>
      </c>
      <c r="E109" s="10">
        <v>3</v>
      </c>
      <c r="F109" s="9" t="s">
        <v>205</v>
      </c>
      <c r="G109" s="10">
        <v>72</v>
      </c>
      <c r="H109" s="12">
        <f>AVERAGE(1.9278,2.2782,2.3202)</f>
        <v>2.1753999999999998</v>
      </c>
      <c r="I109" s="16" t="s">
        <v>287</v>
      </c>
      <c r="J109" s="11"/>
    </row>
    <row r="110" spans="1:10" s="6" customFormat="1" x14ac:dyDescent="0.25">
      <c r="A110" s="18" t="s">
        <v>164</v>
      </c>
      <c r="B110" s="18" t="s">
        <v>176</v>
      </c>
      <c r="C110" s="18" t="s">
        <v>169</v>
      </c>
      <c r="D110" s="8" t="s">
        <v>145</v>
      </c>
      <c r="E110" s="10">
        <v>3</v>
      </c>
      <c r="F110" s="9" t="s">
        <v>205</v>
      </c>
      <c r="G110" s="10">
        <v>37</v>
      </c>
      <c r="H110" s="12">
        <f>AVERAGE(0.6018,1.5275,0.4745,0.4328)</f>
        <v>0.75914999999999999</v>
      </c>
      <c r="I110" s="16" t="s">
        <v>288</v>
      </c>
      <c r="J110" s="11"/>
    </row>
    <row r="111" spans="1:10" s="6" customFormat="1" x14ac:dyDescent="0.25">
      <c r="A111" s="18" t="s">
        <v>164</v>
      </c>
      <c r="B111" s="18" t="s">
        <v>176</v>
      </c>
      <c r="C111" s="18" t="s">
        <v>169</v>
      </c>
      <c r="D111" s="8" t="s">
        <v>146</v>
      </c>
      <c r="E111" s="10">
        <v>3</v>
      </c>
      <c r="F111" s="9" t="s">
        <v>205</v>
      </c>
      <c r="G111" s="10">
        <v>31</v>
      </c>
      <c r="H111" s="12">
        <f>AVERAGE(0.015,0.5748,0.6269)</f>
        <v>0.40556666666666663</v>
      </c>
      <c r="I111" s="16" t="s">
        <v>289</v>
      </c>
      <c r="J111" s="11"/>
    </row>
    <row r="112" spans="1:10" x14ac:dyDescent="0.25">
      <c r="A112" s="18" t="s">
        <v>213</v>
      </c>
      <c r="B112" s="19" t="s">
        <v>214</v>
      </c>
      <c r="D112" s="8" t="s">
        <v>30</v>
      </c>
      <c r="E112" s="10">
        <v>3</v>
      </c>
      <c r="F112" s="8" t="s">
        <v>31</v>
      </c>
      <c r="G112" s="10">
        <v>41</v>
      </c>
      <c r="H112" s="12">
        <v>0.71970000000000001</v>
      </c>
      <c r="I112" s="16" t="s">
        <v>290</v>
      </c>
    </row>
    <row r="113" spans="1:9" x14ac:dyDescent="0.25">
      <c r="A113" s="18" t="s">
        <v>180</v>
      </c>
      <c r="B113" s="19" t="s">
        <v>172</v>
      </c>
      <c r="C113" s="19" t="s">
        <v>211</v>
      </c>
      <c r="D113" s="8" t="s">
        <v>35</v>
      </c>
      <c r="E113" s="10">
        <v>3</v>
      </c>
      <c r="F113" s="8" t="s">
        <v>167</v>
      </c>
      <c r="G113" s="10">
        <v>92</v>
      </c>
      <c r="H113" s="12">
        <v>0.31630000000000003</v>
      </c>
      <c r="I113" s="16" t="s">
        <v>291</v>
      </c>
    </row>
    <row r="114" spans="1:9" x14ac:dyDescent="0.25">
      <c r="A114" s="18" t="s">
        <v>180</v>
      </c>
      <c r="B114" s="19" t="s">
        <v>172</v>
      </c>
      <c r="C114" s="19" t="s">
        <v>166</v>
      </c>
      <c r="D114" s="8" t="s">
        <v>36</v>
      </c>
      <c r="E114" s="10">
        <v>3</v>
      </c>
      <c r="F114" s="8" t="s">
        <v>167</v>
      </c>
      <c r="G114" s="10">
        <v>93</v>
      </c>
      <c r="H114" s="12">
        <v>0.28899999999999998</v>
      </c>
      <c r="I114" s="16" t="s">
        <v>291</v>
      </c>
    </row>
    <row r="115" spans="1:9" x14ac:dyDescent="0.25">
      <c r="A115" s="18" t="s">
        <v>180</v>
      </c>
      <c r="B115" s="19" t="s">
        <v>172</v>
      </c>
      <c r="C115" s="19" t="s">
        <v>166</v>
      </c>
      <c r="D115" s="8" t="s">
        <v>37</v>
      </c>
      <c r="E115" s="10">
        <v>3</v>
      </c>
      <c r="F115" s="8" t="s">
        <v>167</v>
      </c>
      <c r="G115" s="10">
        <v>93</v>
      </c>
      <c r="H115" s="12">
        <f>AVERAGE(0.3296,0.2502,0.256)</f>
        <v>0.27860000000000001</v>
      </c>
      <c r="I115" s="16" t="s">
        <v>291</v>
      </c>
    </row>
    <row r="116" spans="1:9" x14ac:dyDescent="0.25">
      <c r="A116" s="18" t="s">
        <v>180</v>
      </c>
      <c r="B116" s="19" t="s">
        <v>172</v>
      </c>
      <c r="C116" s="19" t="s">
        <v>166</v>
      </c>
      <c r="D116" s="8" t="s">
        <v>38</v>
      </c>
      <c r="E116" s="10">
        <v>3</v>
      </c>
      <c r="F116" s="8" t="s">
        <v>167</v>
      </c>
      <c r="G116" s="10">
        <v>92</v>
      </c>
      <c r="H116" s="12">
        <v>0.27300000000000002</v>
      </c>
      <c r="I116" s="16" t="s">
        <v>291</v>
      </c>
    </row>
    <row r="117" spans="1:9" x14ac:dyDescent="0.25">
      <c r="A117" s="18" t="s">
        <v>180</v>
      </c>
      <c r="B117" s="19" t="s">
        <v>172</v>
      </c>
      <c r="C117" s="19" t="s">
        <v>166</v>
      </c>
      <c r="D117" s="8" t="s">
        <v>39</v>
      </c>
      <c r="E117" s="10">
        <v>3</v>
      </c>
      <c r="F117" s="8" t="s">
        <v>167</v>
      </c>
      <c r="G117" s="10">
        <v>91</v>
      </c>
      <c r="H117" s="12">
        <v>0.30809999999999998</v>
      </c>
      <c r="I117" s="16" t="s">
        <v>291</v>
      </c>
    </row>
    <row r="118" spans="1:9" x14ac:dyDescent="0.25">
      <c r="A118" s="18" t="s">
        <v>180</v>
      </c>
      <c r="B118" s="19" t="s">
        <v>172</v>
      </c>
      <c r="C118" s="19" t="s">
        <v>166</v>
      </c>
      <c r="D118" s="8" t="s">
        <v>40</v>
      </c>
      <c r="E118" s="10">
        <v>3</v>
      </c>
      <c r="F118" s="8" t="s">
        <v>198</v>
      </c>
      <c r="G118" s="10">
        <v>91</v>
      </c>
      <c r="H118" s="12">
        <v>0.29210000000000003</v>
      </c>
      <c r="I118" s="16" t="s">
        <v>291</v>
      </c>
    </row>
    <row r="119" spans="1:9" x14ac:dyDescent="0.25">
      <c r="A119" s="18" t="s">
        <v>180</v>
      </c>
      <c r="B119" s="19" t="s">
        <v>172</v>
      </c>
      <c r="C119" s="19" t="s">
        <v>166</v>
      </c>
      <c r="D119" s="8" t="s">
        <v>41</v>
      </c>
      <c r="E119" s="10">
        <v>3</v>
      </c>
      <c r="F119" s="8" t="s">
        <v>167</v>
      </c>
      <c r="G119" s="10">
        <v>90</v>
      </c>
      <c r="H119" s="12">
        <v>0.34029999999999999</v>
      </c>
      <c r="I119" s="16" t="s">
        <v>292</v>
      </c>
    </row>
    <row r="120" spans="1:9" x14ac:dyDescent="0.25">
      <c r="A120" s="18" t="s">
        <v>180</v>
      </c>
      <c r="B120" s="19" t="s">
        <v>172</v>
      </c>
      <c r="C120" s="19" t="s">
        <v>166</v>
      </c>
      <c r="D120" s="8" t="s">
        <v>42</v>
      </c>
      <c r="E120" s="10">
        <v>3</v>
      </c>
      <c r="F120" s="8" t="s">
        <v>167</v>
      </c>
      <c r="G120" s="10">
        <v>90</v>
      </c>
      <c r="H120" s="12">
        <v>0.40860000000000002</v>
      </c>
      <c r="I120" s="16" t="s">
        <v>292</v>
      </c>
    </row>
    <row r="121" spans="1:9" x14ac:dyDescent="0.25">
      <c r="A121" s="18" t="s">
        <v>180</v>
      </c>
      <c r="B121" s="19" t="s">
        <v>172</v>
      </c>
      <c r="C121" s="19" t="s">
        <v>166</v>
      </c>
      <c r="D121" s="8" t="s">
        <v>43</v>
      </c>
      <c r="E121" s="10">
        <v>3</v>
      </c>
      <c r="F121" s="8" t="s">
        <v>167</v>
      </c>
      <c r="G121" s="10">
        <v>90</v>
      </c>
      <c r="H121" s="12">
        <f>AVERAGE(0.3686,0.3623)</f>
        <v>0.36545</v>
      </c>
      <c r="I121" s="16" t="s">
        <v>292</v>
      </c>
    </row>
    <row r="122" spans="1:9" x14ac:dyDescent="0.25">
      <c r="A122" s="18" t="s">
        <v>180</v>
      </c>
      <c r="B122" s="19" t="s">
        <v>172</v>
      </c>
      <c r="C122" s="19" t="s">
        <v>166</v>
      </c>
      <c r="D122" s="8" t="s">
        <v>44</v>
      </c>
      <c r="E122" s="10">
        <v>3</v>
      </c>
      <c r="F122" s="8" t="s">
        <v>167</v>
      </c>
      <c r="G122" s="10">
        <v>89</v>
      </c>
      <c r="H122" s="12">
        <v>0.40579999999999999</v>
      </c>
      <c r="I122" s="16" t="s">
        <v>292</v>
      </c>
    </row>
    <row r="123" spans="1:9" x14ac:dyDescent="0.25">
      <c r="A123" s="18" t="s">
        <v>180</v>
      </c>
      <c r="B123" s="19" t="s">
        <v>172</v>
      </c>
      <c r="C123" s="19" t="s">
        <v>166</v>
      </c>
      <c r="D123" s="8" t="s">
        <v>45</v>
      </c>
      <c r="E123" s="10">
        <v>3</v>
      </c>
      <c r="F123" s="8" t="s">
        <v>167</v>
      </c>
      <c r="G123" s="10">
        <v>90</v>
      </c>
      <c r="H123" s="12">
        <v>0.3871</v>
      </c>
      <c r="I123" s="16" t="s">
        <v>292</v>
      </c>
    </row>
    <row r="124" spans="1:9" x14ac:dyDescent="0.25">
      <c r="A124" s="18" t="s">
        <v>180</v>
      </c>
      <c r="B124" s="19" t="s">
        <v>172</v>
      </c>
      <c r="C124" s="19" t="s">
        <v>166</v>
      </c>
      <c r="D124" s="8" t="s">
        <v>46</v>
      </c>
      <c r="E124" s="10">
        <v>3</v>
      </c>
      <c r="F124" s="8" t="s">
        <v>167</v>
      </c>
      <c r="G124" s="10">
        <v>74</v>
      </c>
      <c r="H124" s="12">
        <v>0.28989999999999999</v>
      </c>
      <c r="I124" s="16" t="s">
        <v>292</v>
      </c>
    </row>
    <row r="125" spans="1:9" x14ac:dyDescent="0.25">
      <c r="A125" s="18" t="s">
        <v>165</v>
      </c>
      <c r="B125" s="19" t="s">
        <v>172</v>
      </c>
      <c r="D125" s="8" t="s">
        <v>32</v>
      </c>
      <c r="E125" s="10">
        <v>2</v>
      </c>
      <c r="F125" s="8" t="s">
        <v>48</v>
      </c>
      <c r="G125" s="10">
        <v>84</v>
      </c>
      <c r="H125" s="12">
        <v>0.29370000000000002</v>
      </c>
      <c r="I125" s="16" t="s">
        <v>293</v>
      </c>
    </row>
    <row r="126" spans="1:9" x14ac:dyDescent="0.25">
      <c r="A126" s="18" t="s">
        <v>165</v>
      </c>
      <c r="B126" s="19" t="s">
        <v>172</v>
      </c>
      <c r="D126" s="8" t="s">
        <v>33</v>
      </c>
      <c r="E126" s="10">
        <v>2</v>
      </c>
      <c r="F126" s="8" t="s">
        <v>34</v>
      </c>
      <c r="G126" s="10">
        <v>90</v>
      </c>
      <c r="H126" s="12">
        <f>AVERAGE(0.3901,0.3903)</f>
        <v>0.39019999999999999</v>
      </c>
      <c r="I126" s="16" t="s">
        <v>294</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 guano Data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dc:creator>
  <cp:lastModifiedBy>jenise</cp:lastModifiedBy>
  <dcterms:created xsi:type="dcterms:W3CDTF">2013-08-29T19:20:54Z</dcterms:created>
  <dcterms:modified xsi:type="dcterms:W3CDTF">2016-07-25T22:56:45Z</dcterms:modified>
</cp:coreProperties>
</file>