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aee\Desktop\BAT guano paper no 2\"/>
    </mc:Choice>
  </mc:AlternateContent>
  <bookViews>
    <workbookView xWindow="8940" yWindow="60" windowWidth="11085" windowHeight="8955"/>
  </bookViews>
  <sheets>
    <sheet name="All Cave Samples" sheetId="18" r:id="rId1"/>
    <sheet name="Table Just Climax" sheetId="5" r:id="rId2"/>
    <sheet name="Table Rock" sheetId="12" r:id="rId3"/>
    <sheet name="Table Miscellaneous" sheetId="8" r:id="rId4"/>
  </sheets>
  <calcPr calcId="152511"/>
</workbook>
</file>

<file path=xl/calcChain.xml><?xml version="1.0" encoding="utf-8"?>
<calcChain xmlns="http://schemas.openxmlformats.org/spreadsheetml/2006/main">
  <c r="B35" i="5" l="1"/>
  <c r="B21" i="5"/>
  <c r="B5" i="5"/>
  <c r="B15" i="5"/>
  <c r="B4" i="5"/>
  <c r="F205" i="18"/>
  <c r="F201" i="18"/>
  <c r="F195" i="18"/>
  <c r="F192" i="18"/>
  <c r="F191" i="18"/>
  <c r="F187" i="18"/>
  <c r="F186" i="18"/>
  <c r="F185" i="18"/>
  <c r="F178" i="18"/>
  <c r="F174" i="18"/>
  <c r="F172" i="18"/>
  <c r="F168" i="18"/>
  <c r="F163" i="18"/>
  <c r="F161" i="18"/>
  <c r="F154" i="18"/>
  <c r="F149" i="18"/>
  <c r="F145" i="18"/>
  <c r="F143" i="18"/>
  <c r="F137" i="18"/>
  <c r="F132" i="18"/>
  <c r="F126" i="18"/>
  <c r="F120" i="18"/>
  <c r="F115" i="18"/>
  <c r="F109" i="18"/>
  <c r="F97" i="18"/>
  <c r="F90" i="18"/>
  <c r="F88" i="18"/>
  <c r="F85" i="18"/>
  <c r="F78" i="18"/>
  <c r="F73" i="18"/>
  <c r="F66" i="18"/>
  <c r="F64" i="18"/>
  <c r="F60" i="18"/>
  <c r="F57" i="18"/>
  <c r="F51" i="18"/>
  <c r="F39" i="18"/>
  <c r="F34" i="18"/>
  <c r="F29" i="18"/>
  <c r="F23" i="18"/>
  <c r="F17" i="18"/>
  <c r="F7" i="18"/>
  <c r="F5" i="18"/>
  <c r="D7" i="8" l="1"/>
  <c r="C2" i="12" l="1"/>
  <c r="C6" i="12" s="1"/>
</calcChain>
</file>

<file path=xl/sharedStrings.xml><?xml version="1.0" encoding="utf-8"?>
<sst xmlns="http://schemas.openxmlformats.org/spreadsheetml/2006/main" count="749" uniqueCount="251">
  <si>
    <t>Altercation</t>
  </si>
  <si>
    <t>Mercury concentration(mg/kg) Average if duplicate</t>
  </si>
  <si>
    <t>rock</t>
  </si>
  <si>
    <t>Biscuits and Gravy</t>
  </si>
  <si>
    <t>Big Mouth Cave</t>
  </si>
  <si>
    <t>Climax Cave</t>
  </si>
  <si>
    <t>Cottondale</t>
  </si>
  <si>
    <t>Florida Caverns Old Indian Cave</t>
  </si>
  <si>
    <t>Florida Caverns China Cave</t>
  </si>
  <si>
    <t>Florida Caverns Miller's Cave</t>
  </si>
  <si>
    <t>Glory Hole</t>
  </si>
  <si>
    <t>Hollow Ridge Cave</t>
  </si>
  <si>
    <t>Jerome's Cave</t>
  </si>
  <si>
    <t>Judge's Cave</t>
  </si>
  <si>
    <t>Mefford's (aka Meffert's)</t>
  </si>
  <si>
    <t>Newberry Bat Cave</t>
  </si>
  <si>
    <t xml:space="preserve">Old Blowing Hole </t>
  </si>
  <si>
    <t>Riverside/Devils Dungeon</t>
  </si>
  <si>
    <t>Shangri-La Cave</t>
  </si>
  <si>
    <t>Snead's (aka Pope's Bat Cave)</t>
  </si>
  <si>
    <t>Sweet Gum</t>
  </si>
  <si>
    <t>Warren's Cave</t>
  </si>
  <si>
    <t>Waterfall Cave</t>
  </si>
  <si>
    <t>Robert's Bat Cave</t>
  </si>
  <si>
    <t>Thornton's Cave (aka Sumter Bat Cave)</t>
  </si>
  <si>
    <t>Crumbling Rock Cave (aka Floral City Cave, Lance's Cave)</t>
  </si>
  <si>
    <t>sinkhole entrance plants on limestone wall</t>
  </si>
  <si>
    <t>sample of "white stuff" on guano</t>
  </si>
  <si>
    <t>Thornton's Cave</t>
  </si>
  <si>
    <t>worm in sediment</t>
  </si>
  <si>
    <t>moss &amp; fern in sinkhole</t>
  </si>
  <si>
    <t>Hg conc mg/kg</t>
  </si>
  <si>
    <t>beetle found in gauno sample</t>
  </si>
  <si>
    <t>Cave</t>
  </si>
  <si>
    <t>Matrix</t>
  </si>
  <si>
    <t>Mercury concentration(mg/kg)</t>
  </si>
  <si>
    <t>Sample Type</t>
  </si>
  <si>
    <t xml:space="preserve">Notes </t>
  </si>
  <si>
    <t>Plant</t>
  </si>
  <si>
    <t>Fungus</t>
  </si>
  <si>
    <t>Worm</t>
  </si>
  <si>
    <t>Beetle</t>
  </si>
  <si>
    <t>Barrel Room</t>
  </si>
  <si>
    <t>Tee Pee Room</t>
  </si>
  <si>
    <t>Keyhole Passage</t>
  </si>
  <si>
    <t>Devil's Dining Room</t>
  </si>
  <si>
    <t>Old Formation Room pool</t>
  </si>
  <si>
    <t>Cenagosa Passage</t>
  </si>
  <si>
    <t>Climax Cave Sample Location</t>
  </si>
  <si>
    <t>bird guano at Catfish Entance</t>
  </si>
  <si>
    <t>Guano</t>
  </si>
  <si>
    <t>AVG</t>
  </si>
  <si>
    <t>Entrance Chimneys</t>
  </si>
  <si>
    <t>Cave or Bat House or OtherName</t>
  </si>
  <si>
    <t>Region</t>
  </si>
  <si>
    <t>Notes  (*most sampling locations are indicated on cave survey maps)</t>
  </si>
  <si>
    <t>Sample Type (S=sed, G=guano)</t>
  </si>
  <si>
    <r>
      <t>Organic Matter Content (530</t>
    </r>
    <r>
      <rPr>
        <b/>
        <sz val="11"/>
        <color theme="1"/>
        <rFont val="Calibri"/>
        <family val="2"/>
      </rPr>
      <t>°C for 4 hours)</t>
    </r>
  </si>
  <si>
    <t>Mercury Duplicate values</t>
  </si>
  <si>
    <t>inside entrance</t>
  </si>
  <si>
    <t>S</t>
  </si>
  <si>
    <t>entrance to cave</t>
  </si>
  <si>
    <t>bottom of entrance; clay layer on sand</t>
  </si>
  <si>
    <t>old black soil on ledge</t>
  </si>
  <si>
    <t>0.7221, 0.6855</t>
  </si>
  <si>
    <t>mud cake</t>
  </si>
  <si>
    <t>inside at the bottom of entrance 2</t>
  </si>
  <si>
    <t>0.0397, 0.0410</t>
  </si>
  <si>
    <t>outside entrance, cave in quarry, no water present in cave</t>
  </si>
  <si>
    <t>rocky sediment</t>
  </si>
  <si>
    <t>bat pellets collected throughout cave</t>
  </si>
  <si>
    <t>G</t>
  </si>
  <si>
    <t>mud/sand in back on main trunk passage</t>
  </si>
  <si>
    <t>Composite guano from several locations in  Barrel Room</t>
  </si>
  <si>
    <t>outside cave - top of sinkhole sediment - streambed going into sinkhole</t>
  </si>
  <si>
    <t>in sinkhole entrance</t>
  </si>
  <si>
    <t>bottom cave entrance</t>
  </si>
  <si>
    <t>0.0241, 0.0245</t>
  </si>
  <si>
    <t>surface guano from 1st room (Tee Pee Room)</t>
  </si>
  <si>
    <t>1st room (Tee Pee Room) sediment</t>
  </si>
  <si>
    <t>Big room (Barrel Room) stream undercut guano and sed</t>
  </si>
  <si>
    <t>Barrel Room - fresh guano under bat roost</t>
  </si>
  <si>
    <t>Barrel Room - guano near the entrance</t>
  </si>
  <si>
    <t>Barrel Room - guano under roost near the entrance</t>
  </si>
  <si>
    <t>0.323, 0.3220</t>
  </si>
  <si>
    <t>Barrel Room - 11-inch thick guano pile composite</t>
  </si>
  <si>
    <t>Sand crawl - pellets and sandy sediment</t>
  </si>
  <si>
    <t>Barrel Room - bottom inch of 11 inch guano pile</t>
  </si>
  <si>
    <t>Sand crawl - sediment</t>
  </si>
  <si>
    <t>stream sediment before sand crawl</t>
  </si>
  <si>
    <t>half-way point down sinkhole entrance on dry-pit side</t>
  </si>
  <si>
    <t>0.1186, 0.1247</t>
  </si>
  <si>
    <t>bottom of dry pit entrance - water flowing</t>
  </si>
  <si>
    <t>mud in Devil's Dining Room</t>
  </si>
  <si>
    <t>sediment in bottom of Old Formation Room pool</t>
  </si>
  <si>
    <t>Intersection of of main trunk passage and start of Cenagosa Passage</t>
  </si>
  <si>
    <t>mid-Cenagosa Passage mud on side of passage (undisturbed?)</t>
  </si>
  <si>
    <t>0.5566, 0.5579</t>
  </si>
  <si>
    <t>Barrel Room - 10" core - 1 inch intervals from top to bottom of guano pile</t>
  </si>
  <si>
    <t>0.5059, 0.4328, 0.4162</t>
  </si>
  <si>
    <t>Barrel Room - composite of 11-inch core on guano on top of rock near C1</t>
  </si>
  <si>
    <t xml:space="preserve">outside entrance </t>
  </si>
  <si>
    <t>guano bottom of fissure passage</t>
  </si>
  <si>
    <t>guano at start of big room after end of fissure passage</t>
  </si>
  <si>
    <t>clay pile sediment in alcove off big room - guano washes in</t>
  </si>
  <si>
    <t>big room composite surface guano - flooded</t>
  </si>
  <si>
    <t>0.9770, 0.9453</t>
  </si>
  <si>
    <t>bottom of fissure passage</t>
  </si>
  <si>
    <t>at very top of fissure passage</t>
  </si>
  <si>
    <t>6" core (1" intervals) from guano pile on top of boulder breakdown in big room - not flooded?</t>
  </si>
  <si>
    <t>0.8455, 0.2762, 0.8880</t>
  </si>
  <si>
    <t>mud from bottom of stream passage water level (lighter)</t>
  </si>
  <si>
    <t>0.059, 0.0586</t>
  </si>
  <si>
    <t>mud from above stream passage water level (darker)</t>
  </si>
  <si>
    <t>8" core taken from "Rotunda" room in 1" intervals</t>
  </si>
  <si>
    <t>0.5470, 0.5009</t>
  </si>
  <si>
    <t>0.6029, 0.6191</t>
  </si>
  <si>
    <t>0.4532, 0.4722</t>
  </si>
  <si>
    <t>Inside big room on guano pile on floor</t>
  </si>
  <si>
    <t>0.6299, 0.6290</t>
  </si>
  <si>
    <t>Inside big room on guano pile on rock ledge</t>
  </si>
  <si>
    <t>fresh guano under bat roost</t>
  </si>
  <si>
    <t>on thin layer of ground in formation section</t>
  </si>
  <si>
    <t>cave entrance - inside</t>
  </si>
  <si>
    <t>cave entrance - outside</t>
  </si>
  <si>
    <t>Sediment on floor in entrance - composit</t>
  </si>
  <si>
    <t>0.0746, 0.0779</t>
  </si>
  <si>
    <t>small stream on right in back leading to pool</t>
  </si>
  <si>
    <t>Floor samples - mud</t>
  </si>
  <si>
    <t>0.1264, 0.0949, 0.1231</t>
  </si>
  <si>
    <t>mud composites along trail through passage</t>
  </si>
  <si>
    <t>0.1154, 0.1161</t>
  </si>
  <si>
    <t>composite upstairs - no bats; broken speleothems, LS chunk</t>
  </si>
  <si>
    <t>composite mud bank and lake sediment</t>
  </si>
  <si>
    <t>stalagmite sample - broken on floor from previous vandalism</t>
  </si>
  <si>
    <t>stalagmite</t>
  </si>
  <si>
    <t>outside soil at bottom of concrete entrance chamber</t>
  </si>
  <si>
    <t>0.0387, 0.0397</t>
  </si>
  <si>
    <t>bottom of entrance/vertical shaft</t>
  </si>
  <si>
    <t>sandy mud; side of passage</t>
  </si>
  <si>
    <t>potential bat pellet in sediment</t>
  </si>
  <si>
    <t>vertical sediment cut bank with layers of sediments</t>
  </si>
  <si>
    <t>0.0244, 0.0256</t>
  </si>
  <si>
    <t>Mud volcano</t>
  </si>
  <si>
    <t>0.0546, 0.0558</t>
  </si>
  <si>
    <t>taken from limestone ledge on side of passage</t>
  </si>
  <si>
    <t>dark globs of sediment on wall of passage</t>
  </si>
  <si>
    <t>wet mud crack</t>
  </si>
  <si>
    <t>mud cake next to mud volcano</t>
  </si>
  <si>
    <t>Main entrance</t>
  </si>
  <si>
    <t>pool right when you go into The Ballroom</t>
  </si>
  <si>
    <t>mud off to the left b/4 big formation in The Ballroom</t>
  </si>
  <si>
    <t>bat guano in Smith &amp; Jones Room on top of breakdown</t>
  </si>
  <si>
    <t>Lake mud</t>
  </si>
  <si>
    <t>inside small side cave at entrance - not bats</t>
  </si>
  <si>
    <t>outside soil b/w side cave and Jerome's entrance</t>
  </si>
  <si>
    <t>0.1704, 0.1834</t>
  </si>
  <si>
    <t>surface guano on rock near data logger</t>
  </si>
  <si>
    <t>Guano taken in water</t>
  </si>
  <si>
    <t>guano up on ledge on wall next to rock</t>
  </si>
  <si>
    <t>guano from same rock as sample 3 - further down, fungus</t>
  </si>
  <si>
    <t>piece of black guano on eye-level ledge above pool</t>
  </si>
  <si>
    <t>black guano on side of pool</t>
  </si>
  <si>
    <t>0.6813, 0.6911</t>
  </si>
  <si>
    <t>guano in pool almost under bat roost</t>
  </si>
  <si>
    <t>guano pile in passage on side/floor</t>
  </si>
  <si>
    <t>entrance room</t>
  </si>
  <si>
    <t>outsude entrace</t>
  </si>
  <si>
    <t>just inside entrance down slope</t>
  </si>
  <si>
    <t>0.1543, 0.2217, 0.2559</t>
  </si>
  <si>
    <t>at bottom of 1st room</t>
  </si>
  <si>
    <t>guano on ledge above start of water</t>
  </si>
  <si>
    <t>composite on side of guano pile about 3 feet high</t>
  </si>
  <si>
    <t>composite 1 foot high on side of guano pile</t>
  </si>
  <si>
    <t>surface composite behind rock</t>
  </si>
  <si>
    <t>11" core on gunao pile on top of rock - 1" intervals</t>
  </si>
  <si>
    <t>0.4358, 0.4169</t>
  </si>
  <si>
    <t>0.7311, 0.7229</t>
  </si>
  <si>
    <t>8" core next to C1 on top of guano pile on top of rock - 1" interval</t>
  </si>
  <si>
    <t>0.4371, 0.4155</t>
  </si>
  <si>
    <t>0.8176, 0.8391</t>
  </si>
  <si>
    <t>Steam room</t>
  </si>
  <si>
    <t>0.2482, 0.2801, 0.2804</t>
  </si>
  <si>
    <t>Bar room</t>
  </si>
  <si>
    <t>Entrance room</t>
  </si>
  <si>
    <t>0.4791, 0.4508</t>
  </si>
  <si>
    <t>sandy sediment composite at entrance 1</t>
  </si>
  <si>
    <t>sediment by gargoyle washed in (tiny dry stream on ledge)</t>
  </si>
  <si>
    <t>organic, dark sediment on wall in room with drips</t>
  </si>
  <si>
    <t>Lake Room sediment - saw cave crayfish - 5.62' on staff</t>
  </si>
  <si>
    <t>root cellar composite guano in sand</t>
  </si>
  <si>
    <t>0.1409, 0.1357</t>
  </si>
  <si>
    <t>sediment</t>
  </si>
  <si>
    <t>composite picking out pellets in sandy sediment</t>
  </si>
  <si>
    <t>Just pellets</t>
  </si>
  <si>
    <t>mud cake - dried</t>
  </si>
  <si>
    <t>composite sample from sand &amp; clay sediment in first room</t>
  </si>
  <si>
    <t>guano</t>
  </si>
  <si>
    <t>0.6515, 0.6552</t>
  </si>
  <si>
    <t>guano pile in "big room"</t>
  </si>
  <si>
    <t>0.7235, 0.7322</t>
  </si>
  <si>
    <t>smaller "back room" adjacent to the "big room"</t>
  </si>
  <si>
    <t>Entrance to cave/outside</t>
  </si>
  <si>
    <t>Front of cave room</t>
  </si>
  <si>
    <t>0.0793, 0.0785</t>
  </si>
  <si>
    <t>mix of mud and bat pellets, mid-cave</t>
  </si>
  <si>
    <t>back of cave</t>
  </si>
  <si>
    <t>collected by FWC - center floor, some mold</t>
  </si>
  <si>
    <t>collected by FWC - cave floor with mold</t>
  </si>
  <si>
    <t>0.1617, 0.1396, 0.1621</t>
  </si>
  <si>
    <t>soil outside main cave entrance</t>
  </si>
  <si>
    <t>soil inside main cave entrance</t>
  </si>
  <si>
    <t>0.5770, 0.6215</t>
  </si>
  <si>
    <t>dried stuff off wall on left side of passage leading to rotunda room</t>
  </si>
  <si>
    <t>inside cave at 2nd entrance</t>
  </si>
  <si>
    <t>in the corner of the rotunda room close to wall</t>
  </si>
  <si>
    <t>old gauno on rock ledge in rotunda room close to wall?</t>
  </si>
  <si>
    <t>0.4292, 0.4879, 0.5839, 0.4993</t>
  </si>
  <si>
    <t>old guano on floor</t>
  </si>
  <si>
    <t>surface sediment in entrance of Squat cave</t>
  </si>
  <si>
    <t>old guano on floor of rotunda room</t>
  </si>
  <si>
    <t>samples from large room with former MYAU colony - decomposed guano</t>
  </si>
  <si>
    <t>1.9278, 2.2782, 2.3202</t>
  </si>
  <si>
    <t>0.6018, 1.5275, 0.4745, 0.4328</t>
  </si>
  <si>
    <t>0.0150, 0.5748, 0.6269</t>
  </si>
  <si>
    <t>Natural Bridge exit where spring discharges</t>
  </si>
  <si>
    <t>sinkhole mud at Tangerine Entrance</t>
  </si>
  <si>
    <t>stream mud towards Tangerine Entrance</t>
  </si>
  <si>
    <t>mud composite along stream passage</t>
  </si>
  <si>
    <t>0.0328, 0.0348</t>
  </si>
  <si>
    <t>0.9221, 0.9343, 0.7477</t>
  </si>
  <si>
    <t>bat guano at Catfish Entrance</t>
  </si>
  <si>
    <t>right in front of the gate going inside</t>
  </si>
  <si>
    <t>right before first drop</t>
  </si>
  <si>
    <t>0.1023, 0.0902, 0.1022</t>
  </si>
  <si>
    <t>bottom of 1st drop (dark pile, not the rubble)</t>
  </si>
  <si>
    <t>sediment and pellets</t>
  </si>
  <si>
    <t>sediment and pellets in passage after 2nd drop</t>
  </si>
  <si>
    <t>dry mud and loose sediment on side of passage</t>
  </si>
  <si>
    <t>sediment and guano on ledge in sand room</t>
  </si>
  <si>
    <t>Chicken's Grotto sediment, possibly guano</t>
  </si>
  <si>
    <t>0.1312, 0.1414</t>
  </si>
  <si>
    <t>mud above stream</t>
  </si>
  <si>
    <t>mud above stream passage</t>
  </si>
  <si>
    <t>small &amp; fresh bat guano pile above and next to stream under roost</t>
  </si>
  <si>
    <t>guano sample in alcove at top - surface samples</t>
  </si>
  <si>
    <t>0.3901,0.3903</t>
  </si>
  <si>
    <t>stream further inside entrance</t>
  </si>
  <si>
    <t>sediment in pool upstream of WAT 5</t>
  </si>
  <si>
    <t>Caves with no bats during study, however, Glory Hole and Florida Caverns China Cave likely had them in past.</t>
  </si>
  <si>
    <t>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</si>
</sst>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1" fontId="1" fillId="0" borderId="1" xfId="0" applyNumberFormat="1" applyFont="1" applyBorder="1" applyAlignment="1">
      <alignment horizontal="center" vertical="center"/>
    </xf>
    <xf numFmtId="164" fontId="0" fillId="0" borderId="0" xfId="0" applyNumberFormat="1" applyFont="1"/>
    <xf numFmtId="0" fontId="0" fillId="0" borderId="0" xfId="0" applyFont="1"/>
    <xf numFmtId="0" fontId="3" fillId="2" borderId="0" xfId="0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164" fontId="3" fillId="2" borderId="0" xfId="0" applyNumberFormat="1" applyFont="1" applyFill="1"/>
    <xf numFmtId="0" fontId="3" fillId="2" borderId="0" xfId="0" applyFont="1" applyFill="1"/>
    <xf numFmtId="0" fontId="0" fillId="2" borderId="0" xfId="0" applyFont="1" applyFill="1"/>
    <xf numFmtId="0" fontId="0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1</xdr:row>
      <xdr:rowOff>0</xdr:rowOff>
    </xdr:from>
    <xdr:to>
      <xdr:col>16</xdr:col>
      <xdr:colOff>285750</xdr:colOff>
      <xdr:row>26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1850" y="1104900"/>
          <a:ext cx="7800975" cy="481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defaultRowHeight="15" x14ac:dyDescent="0.25"/>
  <cols>
    <col min="1" max="1" width="40.7109375" style="12" customWidth="1"/>
    <col min="2" max="2" width="8.28515625" style="6" customWidth="1"/>
    <col min="3" max="3" width="87.7109375" style="4" customWidth="1"/>
    <col min="4" max="4" width="11" style="4" customWidth="1"/>
    <col min="5" max="5" width="12.28515625" style="6" customWidth="1"/>
    <col min="6" max="6" width="23.5703125" style="8" customWidth="1"/>
    <col min="7" max="7" width="16.7109375" style="8" customWidth="1"/>
    <col min="8" max="8" width="30.140625" style="21" customWidth="1"/>
  </cols>
  <sheetData>
    <row r="1" spans="1:9" s="2" customFormat="1" ht="81" customHeight="1" x14ac:dyDescent="0.25">
      <c r="A1" s="1" t="s">
        <v>53</v>
      </c>
      <c r="B1" s="19" t="s">
        <v>54</v>
      </c>
      <c r="C1" s="1" t="s">
        <v>55</v>
      </c>
      <c r="D1" s="1" t="s">
        <v>56</v>
      </c>
      <c r="E1" s="10" t="s">
        <v>57</v>
      </c>
      <c r="F1" s="9" t="s">
        <v>1</v>
      </c>
      <c r="G1" s="9" t="s">
        <v>58</v>
      </c>
      <c r="H1" s="31" t="s">
        <v>249</v>
      </c>
    </row>
    <row r="2" spans="1:9" s="29" customFormat="1" x14ac:dyDescent="0.25">
      <c r="A2" s="22" t="s">
        <v>0</v>
      </c>
      <c r="B2" s="23">
        <v>2</v>
      </c>
      <c r="C2" s="24" t="s">
        <v>59</v>
      </c>
      <c r="D2" s="25" t="s">
        <v>60</v>
      </c>
      <c r="E2" s="23">
        <v>3</v>
      </c>
      <c r="F2" s="26">
        <v>1.44E-2</v>
      </c>
      <c r="G2" s="26"/>
      <c r="H2" s="27"/>
      <c r="I2" s="28"/>
    </row>
    <row r="3" spans="1:9" s="3" customFormat="1" x14ac:dyDescent="0.25">
      <c r="A3" s="12" t="s">
        <v>3</v>
      </c>
      <c r="B3" s="6">
        <v>2</v>
      </c>
      <c r="C3" s="5" t="s">
        <v>61</v>
      </c>
      <c r="D3" s="4" t="s">
        <v>60</v>
      </c>
      <c r="E3" s="6">
        <v>4</v>
      </c>
      <c r="F3" s="7">
        <v>6.1899999999999997E-2</v>
      </c>
      <c r="G3" s="7"/>
      <c r="H3" s="20"/>
      <c r="I3" s="11"/>
    </row>
    <row r="4" spans="1:9" s="3" customFormat="1" x14ac:dyDescent="0.25">
      <c r="A4" s="12" t="s">
        <v>3</v>
      </c>
      <c r="B4" s="6">
        <v>2</v>
      </c>
      <c r="C4" s="5" t="s">
        <v>62</v>
      </c>
      <c r="D4" s="4" t="s">
        <v>60</v>
      </c>
      <c r="E4" s="6">
        <v>5</v>
      </c>
      <c r="F4" s="7">
        <v>7.2300000000000003E-2</v>
      </c>
      <c r="G4" s="7"/>
      <c r="H4" s="20"/>
      <c r="I4" s="11"/>
    </row>
    <row r="5" spans="1:9" s="3" customFormat="1" x14ac:dyDescent="0.25">
      <c r="A5" s="12" t="s">
        <v>3</v>
      </c>
      <c r="B5" s="6">
        <v>2</v>
      </c>
      <c r="C5" s="5" t="s">
        <v>63</v>
      </c>
      <c r="D5" s="4" t="s">
        <v>60</v>
      </c>
      <c r="E5" s="6">
        <v>6</v>
      </c>
      <c r="F5" s="7">
        <f>AVERAGE(0.7221,0.6855)</f>
        <v>0.70379999999999998</v>
      </c>
      <c r="G5" s="7" t="s">
        <v>64</v>
      </c>
      <c r="H5" s="20"/>
      <c r="I5" s="11"/>
    </row>
    <row r="6" spans="1:9" s="3" customFormat="1" x14ac:dyDescent="0.25">
      <c r="A6" s="12" t="s">
        <v>3</v>
      </c>
      <c r="B6" s="6">
        <v>2</v>
      </c>
      <c r="C6" s="5" t="s">
        <v>65</v>
      </c>
      <c r="D6" s="4" t="s">
        <v>60</v>
      </c>
      <c r="E6" s="6">
        <v>7</v>
      </c>
      <c r="F6" s="7">
        <v>0.1143</v>
      </c>
      <c r="G6" s="7"/>
      <c r="H6" s="20"/>
      <c r="I6" s="11"/>
    </row>
    <row r="7" spans="1:9" s="3" customFormat="1" x14ac:dyDescent="0.25">
      <c r="A7" s="12" t="s">
        <v>3</v>
      </c>
      <c r="B7" s="6">
        <v>2</v>
      </c>
      <c r="C7" s="5" t="s">
        <v>66</v>
      </c>
      <c r="D7" s="4" t="s">
        <v>60</v>
      </c>
      <c r="E7" s="6">
        <v>13</v>
      </c>
      <c r="F7" s="7">
        <f>AVERAGE(0.0397,0.041)</f>
        <v>4.0349999999999997E-2</v>
      </c>
      <c r="G7" s="7" t="s">
        <v>67</v>
      </c>
      <c r="H7" s="20"/>
      <c r="I7" s="11"/>
    </row>
    <row r="8" spans="1:9" s="3" customFormat="1" x14ac:dyDescent="0.25">
      <c r="A8" s="12" t="s">
        <v>4</v>
      </c>
      <c r="B8" s="6">
        <v>3</v>
      </c>
      <c r="C8" s="5" t="s">
        <v>68</v>
      </c>
      <c r="D8" s="4" t="s">
        <v>60</v>
      </c>
      <c r="E8" s="6">
        <v>17</v>
      </c>
      <c r="F8" s="7">
        <v>4.99E-2</v>
      </c>
      <c r="G8" s="7"/>
      <c r="H8" s="20"/>
      <c r="I8" s="11"/>
    </row>
    <row r="9" spans="1:9" s="3" customFormat="1" x14ac:dyDescent="0.25">
      <c r="A9" s="12" t="s">
        <v>4</v>
      </c>
      <c r="B9" s="6">
        <v>3</v>
      </c>
      <c r="C9" s="5" t="s">
        <v>69</v>
      </c>
      <c r="D9" s="4" t="s">
        <v>60</v>
      </c>
      <c r="E9" s="6">
        <v>3</v>
      </c>
      <c r="F9" s="7">
        <v>4.0000000000000001E-3</v>
      </c>
      <c r="G9" s="7"/>
      <c r="H9" s="20"/>
      <c r="I9" s="11"/>
    </row>
    <row r="10" spans="1:9" s="3" customFormat="1" x14ac:dyDescent="0.25">
      <c r="A10" s="12" t="s">
        <v>4</v>
      </c>
      <c r="B10" s="6">
        <v>3</v>
      </c>
      <c r="C10" s="5" t="s">
        <v>70</v>
      </c>
      <c r="D10" s="4" t="s">
        <v>71</v>
      </c>
      <c r="E10" s="6">
        <v>36</v>
      </c>
      <c r="F10" s="7">
        <v>0.72989999999999999</v>
      </c>
      <c r="G10" s="7"/>
      <c r="H10" s="20"/>
      <c r="I10" s="11"/>
    </row>
    <row r="11" spans="1:9" s="3" customFormat="1" x14ac:dyDescent="0.25">
      <c r="A11" s="12" t="s">
        <v>4</v>
      </c>
      <c r="B11" s="6">
        <v>3</v>
      </c>
      <c r="C11" s="5" t="s">
        <v>72</v>
      </c>
      <c r="D11" s="4" t="s">
        <v>60</v>
      </c>
      <c r="E11" s="6">
        <v>3</v>
      </c>
      <c r="F11" s="7">
        <v>1.83E-2</v>
      </c>
      <c r="G11" s="7"/>
      <c r="H11" s="20"/>
      <c r="I11" s="11"/>
    </row>
    <row r="12" spans="1:9" s="3" customFormat="1" x14ac:dyDescent="0.25">
      <c r="A12" s="12" t="s">
        <v>5</v>
      </c>
      <c r="B12" s="6">
        <v>2</v>
      </c>
      <c r="C12" s="5" t="s">
        <v>73</v>
      </c>
      <c r="D12" s="4" t="s">
        <v>71</v>
      </c>
      <c r="E12" s="6">
        <v>76</v>
      </c>
      <c r="F12" s="7">
        <v>0.41670000000000001</v>
      </c>
      <c r="G12" s="7"/>
      <c r="H12" s="20"/>
      <c r="I12" s="11"/>
    </row>
    <row r="13" spans="1:9" s="3" customFormat="1" x14ac:dyDescent="0.25">
      <c r="A13" s="12" t="s">
        <v>5</v>
      </c>
      <c r="B13" s="6">
        <v>2</v>
      </c>
      <c r="C13" s="5" t="s">
        <v>73</v>
      </c>
      <c r="D13" s="4" t="s">
        <v>71</v>
      </c>
      <c r="E13" s="6">
        <v>77</v>
      </c>
      <c r="F13" s="7">
        <v>0.3805</v>
      </c>
      <c r="G13" s="7"/>
      <c r="H13" s="20"/>
      <c r="I13" s="11"/>
    </row>
    <row r="14" spans="1:9" s="3" customFormat="1" x14ac:dyDescent="0.25">
      <c r="A14" s="12" t="s">
        <v>5</v>
      </c>
      <c r="B14" s="6">
        <v>2</v>
      </c>
      <c r="C14" s="5" t="s">
        <v>73</v>
      </c>
      <c r="D14" s="4" t="s">
        <v>71</v>
      </c>
      <c r="E14" s="6">
        <v>75</v>
      </c>
      <c r="F14" s="7">
        <v>0.38800000000000001</v>
      </c>
      <c r="G14" s="7"/>
      <c r="H14" s="20"/>
      <c r="I14" s="11"/>
    </row>
    <row r="15" spans="1:9" s="3" customFormat="1" x14ac:dyDescent="0.25">
      <c r="A15" s="12" t="s">
        <v>5</v>
      </c>
      <c r="B15" s="6">
        <v>2</v>
      </c>
      <c r="C15" s="5" t="s">
        <v>74</v>
      </c>
      <c r="D15" s="4" t="s">
        <v>60</v>
      </c>
      <c r="E15" s="6">
        <v>18</v>
      </c>
      <c r="F15" s="7">
        <v>5.7500000000000002E-2</v>
      </c>
      <c r="G15" s="7"/>
      <c r="H15" s="20"/>
      <c r="I15" s="11"/>
    </row>
    <row r="16" spans="1:9" s="3" customFormat="1" x14ac:dyDescent="0.25">
      <c r="A16" s="12" t="s">
        <v>5</v>
      </c>
      <c r="B16" s="6">
        <v>2</v>
      </c>
      <c r="C16" s="5" t="s">
        <v>75</v>
      </c>
      <c r="D16" s="4" t="s">
        <v>60</v>
      </c>
      <c r="E16" s="6">
        <v>8</v>
      </c>
      <c r="F16" s="7">
        <v>1.4999999999999999E-2</v>
      </c>
      <c r="G16" s="7"/>
      <c r="H16" s="20"/>
      <c r="I16" s="11"/>
    </row>
    <row r="17" spans="1:9" s="3" customFormat="1" x14ac:dyDescent="0.25">
      <c r="A17" s="12" t="s">
        <v>5</v>
      </c>
      <c r="B17" s="6">
        <v>2</v>
      </c>
      <c r="C17" s="5" t="s">
        <v>76</v>
      </c>
      <c r="D17" s="4" t="s">
        <v>60</v>
      </c>
      <c r="E17" s="6">
        <v>5</v>
      </c>
      <c r="F17" s="7">
        <f>AVERAGE(0.0241,0.0245)</f>
        <v>2.4300000000000002E-2</v>
      </c>
      <c r="G17" s="7" t="s">
        <v>77</v>
      </c>
      <c r="H17" s="20"/>
      <c r="I17" s="11"/>
    </row>
    <row r="18" spans="1:9" s="3" customFormat="1" x14ac:dyDescent="0.25">
      <c r="A18" s="12" t="s">
        <v>5</v>
      </c>
      <c r="B18" s="6">
        <v>2</v>
      </c>
      <c r="C18" s="5" t="s">
        <v>78</v>
      </c>
      <c r="D18" s="4" t="s">
        <v>71</v>
      </c>
      <c r="E18" s="6">
        <v>72</v>
      </c>
      <c r="F18" s="7">
        <v>0.34739999999999999</v>
      </c>
      <c r="G18" s="7"/>
      <c r="H18" s="20"/>
      <c r="I18" s="11"/>
    </row>
    <row r="19" spans="1:9" s="3" customFormat="1" x14ac:dyDescent="0.25">
      <c r="A19" s="12" t="s">
        <v>5</v>
      </c>
      <c r="B19" s="6">
        <v>2</v>
      </c>
      <c r="C19" s="5" t="s">
        <v>79</v>
      </c>
      <c r="D19" s="4" t="s">
        <v>60</v>
      </c>
      <c r="E19" s="6">
        <v>1</v>
      </c>
      <c r="F19" s="7">
        <v>7.0000000000000001E-3</v>
      </c>
      <c r="G19" s="7"/>
      <c r="H19" s="20"/>
      <c r="I19" s="11"/>
    </row>
    <row r="20" spans="1:9" s="3" customFormat="1" x14ac:dyDescent="0.25">
      <c r="A20" s="12" t="s">
        <v>5</v>
      </c>
      <c r="B20" s="6">
        <v>2</v>
      </c>
      <c r="C20" s="5" t="s">
        <v>80</v>
      </c>
      <c r="D20" s="4" t="s">
        <v>71</v>
      </c>
      <c r="E20" s="6">
        <v>78</v>
      </c>
      <c r="F20" s="7">
        <v>0.41889999999999999</v>
      </c>
      <c r="G20" s="7"/>
      <c r="H20" s="20"/>
      <c r="I20" s="11"/>
    </row>
    <row r="21" spans="1:9" s="3" customFormat="1" x14ac:dyDescent="0.25">
      <c r="A21" s="12" t="s">
        <v>5</v>
      </c>
      <c r="B21" s="6">
        <v>2</v>
      </c>
      <c r="C21" s="5" t="s">
        <v>81</v>
      </c>
      <c r="D21" s="4" t="s">
        <v>71</v>
      </c>
      <c r="E21" s="6">
        <v>24</v>
      </c>
      <c r="F21" s="7">
        <v>0.18679999999999999</v>
      </c>
      <c r="G21" s="7"/>
      <c r="H21" s="20"/>
      <c r="I21" s="11"/>
    </row>
    <row r="22" spans="1:9" s="3" customFormat="1" x14ac:dyDescent="0.25">
      <c r="A22" s="12" t="s">
        <v>5</v>
      </c>
      <c r="B22" s="6">
        <v>2</v>
      </c>
      <c r="C22" s="5" t="s">
        <v>82</v>
      </c>
      <c r="D22" s="4" t="s">
        <v>71</v>
      </c>
      <c r="E22" s="6">
        <v>68</v>
      </c>
      <c r="F22" s="7">
        <v>0.34460000000000002</v>
      </c>
      <c r="G22" s="7"/>
      <c r="H22" s="20"/>
      <c r="I22" s="11"/>
    </row>
    <row r="23" spans="1:9" s="3" customFormat="1" x14ac:dyDescent="0.25">
      <c r="A23" s="12" t="s">
        <v>5</v>
      </c>
      <c r="B23" s="6">
        <v>2</v>
      </c>
      <c r="C23" s="5" t="s">
        <v>83</v>
      </c>
      <c r="D23" s="4" t="s">
        <v>71</v>
      </c>
      <c r="E23" s="6">
        <v>73</v>
      </c>
      <c r="F23" s="7">
        <f>AVERAGE(0.323,0.322)</f>
        <v>0.32250000000000001</v>
      </c>
      <c r="G23" s="7" t="s">
        <v>84</v>
      </c>
      <c r="H23" s="20"/>
      <c r="I23" s="11"/>
    </row>
    <row r="24" spans="1:9" s="3" customFormat="1" x14ac:dyDescent="0.25">
      <c r="A24" s="12" t="s">
        <v>5</v>
      </c>
      <c r="B24" s="6">
        <v>2</v>
      </c>
      <c r="C24" s="5" t="s">
        <v>85</v>
      </c>
      <c r="D24" s="4" t="s">
        <v>71</v>
      </c>
      <c r="E24" s="6">
        <v>83</v>
      </c>
      <c r="F24" s="7">
        <v>0.3206</v>
      </c>
      <c r="G24" s="7"/>
      <c r="H24" s="21"/>
    </row>
    <row r="25" spans="1:9" s="3" customFormat="1" x14ac:dyDescent="0.25">
      <c r="A25" s="12" t="s">
        <v>5</v>
      </c>
      <c r="B25" s="6">
        <v>2</v>
      </c>
      <c r="C25" s="5" t="s">
        <v>86</v>
      </c>
      <c r="D25" s="4" t="s">
        <v>71</v>
      </c>
      <c r="E25" s="6">
        <v>2</v>
      </c>
      <c r="F25" s="7">
        <v>2.98E-2</v>
      </c>
      <c r="G25" s="7"/>
      <c r="H25" s="21"/>
    </row>
    <row r="26" spans="1:9" s="3" customFormat="1" x14ac:dyDescent="0.25">
      <c r="A26" s="12" t="s">
        <v>5</v>
      </c>
      <c r="B26" s="6">
        <v>2</v>
      </c>
      <c r="C26" s="5" t="s">
        <v>87</v>
      </c>
      <c r="D26" s="4" t="s">
        <v>71</v>
      </c>
      <c r="E26" s="6">
        <v>81</v>
      </c>
      <c r="F26" s="7">
        <v>0.46489999999999998</v>
      </c>
      <c r="G26" s="7"/>
      <c r="H26" s="21"/>
    </row>
    <row r="27" spans="1:9" s="3" customFormat="1" x14ac:dyDescent="0.25">
      <c r="A27" s="12" t="s">
        <v>5</v>
      </c>
      <c r="B27" s="6">
        <v>2</v>
      </c>
      <c r="C27" s="5" t="s">
        <v>88</v>
      </c>
      <c r="D27" s="4" t="s">
        <v>60</v>
      </c>
      <c r="E27" s="6">
        <v>9</v>
      </c>
      <c r="F27" s="7">
        <v>8.2799999999999999E-2</v>
      </c>
      <c r="G27" s="7"/>
      <c r="H27" s="21"/>
    </row>
    <row r="28" spans="1:9" s="3" customFormat="1" x14ac:dyDescent="0.25">
      <c r="A28" s="12" t="s">
        <v>5</v>
      </c>
      <c r="B28" s="6">
        <v>2</v>
      </c>
      <c r="C28" s="5" t="s">
        <v>89</v>
      </c>
      <c r="D28" s="4" t="s">
        <v>60</v>
      </c>
      <c r="E28" s="6">
        <v>6</v>
      </c>
      <c r="F28" s="7">
        <v>5.16E-2</v>
      </c>
      <c r="G28" s="7"/>
      <c r="H28" s="21"/>
    </row>
    <row r="29" spans="1:9" s="3" customFormat="1" x14ac:dyDescent="0.25">
      <c r="A29" s="12" t="s">
        <v>5</v>
      </c>
      <c r="B29" s="6">
        <v>2</v>
      </c>
      <c r="C29" s="5" t="s">
        <v>90</v>
      </c>
      <c r="D29" s="4" t="s">
        <v>71</v>
      </c>
      <c r="E29" s="6">
        <v>21</v>
      </c>
      <c r="F29" s="7">
        <f>AVERAGE(0.1186,0.1247)</f>
        <v>0.12165000000000001</v>
      </c>
      <c r="G29" s="7" t="s">
        <v>91</v>
      </c>
      <c r="H29" s="21"/>
    </row>
    <row r="30" spans="1:9" s="3" customFormat="1" x14ac:dyDescent="0.25">
      <c r="A30" s="12" t="s">
        <v>5</v>
      </c>
      <c r="B30" s="6">
        <v>2</v>
      </c>
      <c r="C30" s="5" t="s">
        <v>92</v>
      </c>
      <c r="D30" s="4" t="s">
        <v>60</v>
      </c>
      <c r="E30" s="6">
        <v>2</v>
      </c>
      <c r="F30" s="7">
        <v>1.14E-2</v>
      </c>
      <c r="G30" s="7"/>
      <c r="H30" s="21"/>
    </row>
    <row r="31" spans="1:9" s="3" customFormat="1" x14ac:dyDescent="0.25">
      <c r="A31" s="12" t="s">
        <v>5</v>
      </c>
      <c r="B31" s="6">
        <v>2</v>
      </c>
      <c r="C31" s="5" t="s">
        <v>93</v>
      </c>
      <c r="D31" s="4" t="s">
        <v>60</v>
      </c>
      <c r="E31" s="6">
        <v>9</v>
      </c>
      <c r="F31" s="7">
        <v>8.5300000000000001E-2</v>
      </c>
      <c r="G31" s="7"/>
      <c r="H31" s="21"/>
    </row>
    <row r="32" spans="1:9" s="3" customFormat="1" x14ac:dyDescent="0.25">
      <c r="A32" s="12" t="s">
        <v>5</v>
      </c>
      <c r="B32" s="6">
        <v>2</v>
      </c>
      <c r="C32" s="5" t="s">
        <v>94</v>
      </c>
      <c r="D32" s="4" t="s">
        <v>60</v>
      </c>
      <c r="E32" s="6">
        <v>5</v>
      </c>
      <c r="F32" s="7">
        <v>0.16980000000000001</v>
      </c>
      <c r="G32" s="7"/>
      <c r="H32" s="21"/>
    </row>
    <row r="33" spans="1:8" s="3" customFormat="1" x14ac:dyDescent="0.25">
      <c r="A33" s="12" t="s">
        <v>5</v>
      </c>
      <c r="B33" s="6">
        <v>2</v>
      </c>
      <c r="C33" s="5" t="s">
        <v>95</v>
      </c>
      <c r="D33" s="4" t="s">
        <v>60</v>
      </c>
      <c r="E33" s="6">
        <v>6</v>
      </c>
      <c r="F33" s="7">
        <v>0.2243</v>
      </c>
      <c r="G33" s="7"/>
      <c r="H33" s="21"/>
    </row>
    <row r="34" spans="1:8" s="3" customFormat="1" x14ac:dyDescent="0.25">
      <c r="A34" s="12" t="s">
        <v>5</v>
      </c>
      <c r="B34" s="6">
        <v>2</v>
      </c>
      <c r="C34" s="5" t="s">
        <v>96</v>
      </c>
      <c r="D34" s="4" t="s">
        <v>60</v>
      </c>
      <c r="E34" s="6">
        <v>9</v>
      </c>
      <c r="F34" s="7">
        <f>AVERAGE(0.5566,0.5579)</f>
        <v>0.55725000000000002</v>
      </c>
      <c r="G34" s="7" t="s">
        <v>97</v>
      </c>
      <c r="H34" s="21"/>
    </row>
    <row r="35" spans="1:8" s="3" customFormat="1" x14ac:dyDescent="0.25">
      <c r="A35" s="12" t="s">
        <v>5</v>
      </c>
      <c r="B35" s="6">
        <v>2</v>
      </c>
      <c r="C35" s="5" t="s">
        <v>98</v>
      </c>
      <c r="D35" s="4" t="s">
        <v>71</v>
      </c>
      <c r="E35" s="6">
        <v>87</v>
      </c>
      <c r="F35" s="7">
        <v>0.44140000000000001</v>
      </c>
      <c r="G35" s="7"/>
      <c r="H35" s="21"/>
    </row>
    <row r="36" spans="1:8" s="3" customFormat="1" x14ac:dyDescent="0.25">
      <c r="A36" s="12" t="s">
        <v>5</v>
      </c>
      <c r="B36" s="6">
        <v>2</v>
      </c>
      <c r="C36" s="5" t="s">
        <v>98</v>
      </c>
      <c r="D36" s="4" t="s">
        <v>71</v>
      </c>
      <c r="E36" s="6">
        <v>87</v>
      </c>
      <c r="F36" s="7">
        <v>0.37690000000000001</v>
      </c>
      <c r="G36" s="7"/>
      <c r="H36" s="21"/>
    </row>
    <row r="37" spans="1:8" s="3" customFormat="1" x14ac:dyDescent="0.25">
      <c r="A37" s="12" t="s">
        <v>5</v>
      </c>
      <c r="B37" s="6">
        <v>2</v>
      </c>
      <c r="C37" s="5" t="s">
        <v>98</v>
      </c>
      <c r="D37" s="4" t="s">
        <v>71</v>
      </c>
      <c r="E37" s="6">
        <v>87</v>
      </c>
      <c r="F37" s="7">
        <v>0.43380000000000002</v>
      </c>
      <c r="G37" s="7"/>
      <c r="H37" s="21"/>
    </row>
    <row r="38" spans="1:8" s="3" customFormat="1" x14ac:dyDescent="0.25">
      <c r="A38" s="12" t="s">
        <v>5</v>
      </c>
      <c r="B38" s="6">
        <v>2</v>
      </c>
      <c r="C38" s="5" t="s">
        <v>98</v>
      </c>
      <c r="D38" s="4" t="s">
        <v>71</v>
      </c>
      <c r="E38" s="6">
        <v>87</v>
      </c>
      <c r="F38" s="7">
        <v>0.4481</v>
      </c>
      <c r="G38" s="7"/>
      <c r="H38" s="21"/>
    </row>
    <row r="39" spans="1:8" s="3" customFormat="1" x14ac:dyDescent="0.25">
      <c r="A39" s="12" t="s">
        <v>5</v>
      </c>
      <c r="B39" s="6">
        <v>2</v>
      </c>
      <c r="C39" s="5" t="s">
        <v>98</v>
      </c>
      <c r="D39" s="4" t="s">
        <v>71</v>
      </c>
      <c r="E39" s="6">
        <v>86</v>
      </c>
      <c r="F39" s="7">
        <f>AVERAGE(0.5059,0.4328,0.4162)</f>
        <v>0.45163333333333339</v>
      </c>
      <c r="G39" s="7" t="s">
        <v>99</v>
      </c>
      <c r="H39" s="21"/>
    </row>
    <row r="40" spans="1:8" s="3" customFormat="1" x14ac:dyDescent="0.25">
      <c r="A40" s="12" t="s">
        <v>5</v>
      </c>
      <c r="B40" s="6">
        <v>2</v>
      </c>
      <c r="C40" s="5" t="s">
        <v>98</v>
      </c>
      <c r="D40" s="4" t="s">
        <v>71</v>
      </c>
      <c r="E40" s="6">
        <v>87</v>
      </c>
      <c r="F40" s="7">
        <v>0.42459999999999998</v>
      </c>
      <c r="G40" s="7"/>
      <c r="H40" s="21"/>
    </row>
    <row r="41" spans="1:8" s="3" customFormat="1" x14ac:dyDescent="0.25">
      <c r="A41" s="12" t="s">
        <v>5</v>
      </c>
      <c r="B41" s="6">
        <v>2</v>
      </c>
      <c r="C41" s="5" t="s">
        <v>98</v>
      </c>
      <c r="D41" s="4" t="s">
        <v>71</v>
      </c>
      <c r="E41" s="6">
        <v>85</v>
      </c>
      <c r="F41" s="7">
        <v>0.39839999999999998</v>
      </c>
      <c r="G41" s="7"/>
      <c r="H41" s="21"/>
    </row>
    <row r="42" spans="1:8" s="3" customFormat="1" x14ac:dyDescent="0.25">
      <c r="A42" s="12" t="s">
        <v>5</v>
      </c>
      <c r="B42" s="6">
        <v>2</v>
      </c>
      <c r="C42" s="5" t="s">
        <v>98</v>
      </c>
      <c r="D42" s="4" t="s">
        <v>71</v>
      </c>
      <c r="E42" s="6">
        <v>85</v>
      </c>
      <c r="F42" s="7">
        <v>0.41060000000000002</v>
      </c>
      <c r="G42" s="7"/>
      <c r="H42" s="21"/>
    </row>
    <row r="43" spans="1:8" s="3" customFormat="1" x14ac:dyDescent="0.25">
      <c r="A43" s="12" t="s">
        <v>5</v>
      </c>
      <c r="B43" s="6">
        <v>2</v>
      </c>
      <c r="C43" s="5" t="s">
        <v>98</v>
      </c>
      <c r="D43" s="4" t="s">
        <v>71</v>
      </c>
      <c r="E43" s="6">
        <v>85</v>
      </c>
      <c r="F43" s="7">
        <v>0.42870000000000003</v>
      </c>
      <c r="G43" s="7"/>
      <c r="H43" s="21"/>
    </row>
    <row r="44" spans="1:8" s="3" customFormat="1" x14ac:dyDescent="0.25">
      <c r="A44" s="12" t="s">
        <v>5</v>
      </c>
      <c r="B44" s="6">
        <v>2</v>
      </c>
      <c r="C44" s="5" t="s">
        <v>98</v>
      </c>
      <c r="D44" s="4" t="s">
        <v>71</v>
      </c>
      <c r="E44" s="6">
        <v>84</v>
      </c>
      <c r="F44" s="7">
        <v>0.48830000000000001</v>
      </c>
      <c r="G44" s="7"/>
      <c r="H44" s="21"/>
    </row>
    <row r="45" spans="1:8" s="3" customFormat="1" x14ac:dyDescent="0.25">
      <c r="A45" s="12" t="s">
        <v>5</v>
      </c>
      <c r="B45" s="6">
        <v>2</v>
      </c>
      <c r="C45" s="5" t="s">
        <v>100</v>
      </c>
      <c r="D45" s="4" t="s">
        <v>71</v>
      </c>
      <c r="E45" s="6">
        <v>77</v>
      </c>
      <c r="F45" s="7">
        <v>0.46279999999999999</v>
      </c>
      <c r="G45" s="7"/>
      <c r="H45" s="21"/>
    </row>
    <row r="46" spans="1:8" s="3" customFormat="1" x14ac:dyDescent="0.25">
      <c r="A46" s="12" t="s">
        <v>6</v>
      </c>
      <c r="B46" s="6">
        <v>1</v>
      </c>
      <c r="C46" s="5" t="s">
        <v>101</v>
      </c>
      <c r="D46" s="4" t="s">
        <v>60</v>
      </c>
      <c r="E46" s="6">
        <v>26</v>
      </c>
      <c r="F46" s="7">
        <v>0.10639999999999999</v>
      </c>
      <c r="G46" s="7"/>
      <c r="H46" s="21"/>
    </row>
    <row r="47" spans="1:8" s="3" customFormat="1" x14ac:dyDescent="0.25">
      <c r="A47" s="12" t="s">
        <v>6</v>
      </c>
      <c r="B47" s="6">
        <v>1</v>
      </c>
      <c r="C47" s="5" t="s">
        <v>59</v>
      </c>
      <c r="D47" s="4" t="s">
        <v>60</v>
      </c>
      <c r="E47" s="6">
        <v>28</v>
      </c>
      <c r="F47" s="7">
        <v>0.12330000000000001</v>
      </c>
      <c r="G47" s="7"/>
      <c r="H47" s="21"/>
    </row>
    <row r="48" spans="1:8" s="3" customFormat="1" x14ac:dyDescent="0.25">
      <c r="A48" s="12" t="s">
        <v>6</v>
      </c>
      <c r="B48" s="6">
        <v>1</v>
      </c>
      <c r="C48" s="5" t="s">
        <v>102</v>
      </c>
      <c r="D48" s="4" t="s">
        <v>71</v>
      </c>
      <c r="E48" s="6">
        <v>76</v>
      </c>
      <c r="F48" s="7">
        <v>0.626</v>
      </c>
      <c r="G48" s="7"/>
      <c r="H48" s="21"/>
    </row>
    <row r="49" spans="1:8" s="3" customFormat="1" x14ac:dyDescent="0.25">
      <c r="A49" s="12" t="s">
        <v>6</v>
      </c>
      <c r="B49" s="6">
        <v>1</v>
      </c>
      <c r="C49" s="5" t="s">
        <v>103</v>
      </c>
      <c r="D49" s="4" t="s">
        <v>71</v>
      </c>
      <c r="E49" s="6">
        <v>22</v>
      </c>
      <c r="F49" s="7">
        <v>6.2799999999999995E-2</v>
      </c>
      <c r="G49" s="7"/>
      <c r="H49" s="21"/>
    </row>
    <row r="50" spans="1:8" s="3" customFormat="1" x14ac:dyDescent="0.25">
      <c r="A50" s="12" t="s">
        <v>6</v>
      </c>
      <c r="B50" s="6">
        <v>1</v>
      </c>
      <c r="C50" s="5" t="s">
        <v>104</v>
      </c>
      <c r="D50" s="4" t="s">
        <v>60</v>
      </c>
      <c r="E50" s="6">
        <v>11</v>
      </c>
      <c r="F50" s="7">
        <v>6.4699999999999994E-2</v>
      </c>
      <c r="G50" s="7"/>
      <c r="H50" s="21"/>
    </row>
    <row r="51" spans="1:8" s="3" customFormat="1" x14ac:dyDescent="0.25">
      <c r="A51" s="12" t="s">
        <v>6</v>
      </c>
      <c r="B51" s="6">
        <v>1</v>
      </c>
      <c r="C51" s="5" t="s">
        <v>105</v>
      </c>
      <c r="D51" s="4" t="s">
        <v>71</v>
      </c>
      <c r="E51" s="6">
        <v>79</v>
      </c>
      <c r="F51" s="7">
        <f>AVERAGE(0.977,0.9453)</f>
        <v>0.96114999999999995</v>
      </c>
      <c r="G51" s="7" t="s">
        <v>106</v>
      </c>
      <c r="H51" s="21"/>
    </row>
    <row r="52" spans="1:8" s="3" customFormat="1" x14ac:dyDescent="0.25">
      <c r="A52" s="12" t="s">
        <v>6</v>
      </c>
      <c r="B52" s="6">
        <v>1</v>
      </c>
      <c r="C52" s="5" t="s">
        <v>107</v>
      </c>
      <c r="D52" s="4" t="s">
        <v>71</v>
      </c>
      <c r="E52" s="6">
        <v>79</v>
      </c>
      <c r="F52" s="7">
        <v>0.46410000000000001</v>
      </c>
      <c r="G52" s="7"/>
      <c r="H52" s="21"/>
    </row>
    <row r="53" spans="1:8" s="3" customFormat="1" x14ac:dyDescent="0.25">
      <c r="A53" s="12" t="s">
        <v>6</v>
      </c>
      <c r="B53" s="6">
        <v>1</v>
      </c>
      <c r="C53" s="5" t="s">
        <v>108</v>
      </c>
      <c r="D53" s="4" t="s">
        <v>71</v>
      </c>
      <c r="E53" s="6">
        <v>31</v>
      </c>
      <c r="F53" s="7">
        <v>0.13539999999999999</v>
      </c>
      <c r="G53" s="7"/>
      <c r="H53" s="21"/>
    </row>
    <row r="54" spans="1:8" s="3" customFormat="1" x14ac:dyDescent="0.25">
      <c r="A54" s="12" t="s">
        <v>6</v>
      </c>
      <c r="B54" s="6">
        <v>1</v>
      </c>
      <c r="C54" s="5" t="s">
        <v>109</v>
      </c>
      <c r="D54" s="4" t="s">
        <v>71</v>
      </c>
      <c r="E54" s="6">
        <v>94</v>
      </c>
      <c r="F54" s="7">
        <v>0.3957</v>
      </c>
      <c r="G54" s="7"/>
      <c r="H54" s="21"/>
    </row>
    <row r="55" spans="1:8" s="3" customFormat="1" x14ac:dyDescent="0.25">
      <c r="A55" s="12" t="s">
        <v>6</v>
      </c>
      <c r="B55" s="6">
        <v>1</v>
      </c>
      <c r="C55" s="5" t="s">
        <v>109</v>
      </c>
      <c r="D55" s="4" t="s">
        <v>71</v>
      </c>
      <c r="E55" s="6">
        <v>87</v>
      </c>
      <c r="F55" s="7">
        <v>0.40749999999999997</v>
      </c>
      <c r="G55" s="7"/>
      <c r="H55" s="21"/>
    </row>
    <row r="56" spans="1:8" s="3" customFormat="1" x14ac:dyDescent="0.25">
      <c r="A56" s="12" t="s">
        <v>6</v>
      </c>
      <c r="B56" s="6">
        <v>1</v>
      </c>
      <c r="C56" s="5" t="s">
        <v>109</v>
      </c>
      <c r="D56" s="4" t="s">
        <v>71</v>
      </c>
      <c r="E56" s="6">
        <v>86</v>
      </c>
      <c r="F56" s="7">
        <v>0.68679999999999997</v>
      </c>
      <c r="G56" s="7"/>
      <c r="H56" s="21"/>
    </row>
    <row r="57" spans="1:8" s="3" customFormat="1" x14ac:dyDescent="0.25">
      <c r="A57" s="12" t="s">
        <v>6</v>
      </c>
      <c r="B57" s="6">
        <v>1</v>
      </c>
      <c r="C57" s="5" t="s">
        <v>109</v>
      </c>
      <c r="D57" s="4" t="s">
        <v>71</v>
      </c>
      <c r="E57" s="6">
        <v>83</v>
      </c>
      <c r="F57" s="7">
        <f>AVERAGE(0.8455,0.2762,0.888)</f>
        <v>0.66990000000000005</v>
      </c>
      <c r="G57" s="7" t="s">
        <v>110</v>
      </c>
      <c r="H57" s="21"/>
    </row>
    <row r="58" spans="1:8" s="3" customFormat="1" x14ac:dyDescent="0.25">
      <c r="A58" s="12" t="s">
        <v>6</v>
      </c>
      <c r="B58" s="6">
        <v>1</v>
      </c>
      <c r="C58" s="5" t="s">
        <v>109</v>
      </c>
      <c r="D58" s="4" t="s">
        <v>71</v>
      </c>
      <c r="E58" s="6">
        <v>84</v>
      </c>
      <c r="F58" s="7">
        <v>0.54500000000000004</v>
      </c>
      <c r="G58" s="7"/>
      <c r="H58" s="21"/>
    </row>
    <row r="59" spans="1:8" s="3" customFormat="1" x14ac:dyDescent="0.25">
      <c r="A59" s="12" t="s">
        <v>6</v>
      </c>
      <c r="B59" s="6">
        <v>1</v>
      </c>
      <c r="C59" s="5" t="s">
        <v>109</v>
      </c>
      <c r="D59" s="4" t="s">
        <v>71</v>
      </c>
      <c r="E59" s="6">
        <v>53</v>
      </c>
      <c r="F59" s="7">
        <v>0.66679999999999995</v>
      </c>
      <c r="G59" s="7"/>
      <c r="H59" s="21"/>
    </row>
    <row r="60" spans="1:8" s="3" customFormat="1" x14ac:dyDescent="0.25">
      <c r="A60" s="12" t="s">
        <v>25</v>
      </c>
      <c r="B60" s="6">
        <v>3</v>
      </c>
      <c r="C60" s="5" t="s">
        <v>111</v>
      </c>
      <c r="D60" s="4" t="s">
        <v>60</v>
      </c>
      <c r="E60" s="6">
        <v>4</v>
      </c>
      <c r="F60" s="7">
        <f>AVERAGE(0.059,0.0586)</f>
        <v>5.8799999999999998E-2</v>
      </c>
      <c r="G60" s="7" t="s">
        <v>112</v>
      </c>
      <c r="H60" s="21"/>
    </row>
    <row r="61" spans="1:8" s="3" customFormat="1" x14ac:dyDescent="0.25">
      <c r="A61" s="12" t="s">
        <v>25</v>
      </c>
      <c r="B61" s="6">
        <v>3</v>
      </c>
      <c r="C61" s="5" t="s">
        <v>113</v>
      </c>
      <c r="D61" s="4" t="s">
        <v>60</v>
      </c>
      <c r="E61" s="6">
        <v>9</v>
      </c>
      <c r="F61" s="7">
        <v>0.2727</v>
      </c>
      <c r="G61" s="7"/>
      <c r="H61" s="21"/>
    </row>
    <row r="62" spans="1:8" s="3" customFormat="1" x14ac:dyDescent="0.25">
      <c r="A62" s="12" t="s">
        <v>7</v>
      </c>
      <c r="B62" s="6">
        <v>1</v>
      </c>
      <c r="C62" s="5" t="s">
        <v>114</v>
      </c>
      <c r="D62" s="4" t="s">
        <v>71</v>
      </c>
      <c r="E62" s="6">
        <v>86</v>
      </c>
      <c r="F62" s="7">
        <v>0.76539999999999997</v>
      </c>
      <c r="G62" s="7"/>
      <c r="H62" s="21"/>
    </row>
    <row r="63" spans="1:8" s="3" customFormat="1" x14ac:dyDescent="0.25">
      <c r="A63" s="12" t="s">
        <v>7</v>
      </c>
      <c r="B63" s="6">
        <v>1</v>
      </c>
      <c r="C63" s="5" t="s">
        <v>114</v>
      </c>
      <c r="D63" s="4" t="s">
        <v>71</v>
      </c>
      <c r="E63" s="6">
        <v>89</v>
      </c>
      <c r="F63" s="7">
        <v>0.72529999999999994</v>
      </c>
      <c r="G63" s="7"/>
      <c r="H63" s="21"/>
    </row>
    <row r="64" spans="1:8" s="3" customFormat="1" x14ac:dyDescent="0.25">
      <c r="A64" s="12" t="s">
        <v>7</v>
      </c>
      <c r="B64" s="6">
        <v>1</v>
      </c>
      <c r="C64" s="5" t="s">
        <v>114</v>
      </c>
      <c r="D64" s="4" t="s">
        <v>71</v>
      </c>
      <c r="E64" s="6">
        <v>88</v>
      </c>
      <c r="F64" s="7">
        <f>AVERAGE(0.547,0.5009)</f>
        <v>0.52395000000000003</v>
      </c>
      <c r="G64" s="7" t="s">
        <v>115</v>
      </c>
      <c r="H64" s="21"/>
    </row>
    <row r="65" spans="1:8" s="3" customFormat="1" x14ac:dyDescent="0.25">
      <c r="A65" s="12" t="s">
        <v>7</v>
      </c>
      <c r="B65" s="6">
        <v>1</v>
      </c>
      <c r="C65" s="5" t="s">
        <v>114</v>
      </c>
      <c r="D65" s="4" t="s">
        <v>71</v>
      </c>
      <c r="E65" s="6">
        <v>89</v>
      </c>
      <c r="F65" s="7">
        <v>0.53029999999999999</v>
      </c>
      <c r="G65" s="7"/>
      <c r="H65" s="21"/>
    </row>
    <row r="66" spans="1:8" s="3" customFormat="1" x14ac:dyDescent="0.25">
      <c r="A66" s="12" t="s">
        <v>7</v>
      </c>
      <c r="B66" s="6">
        <v>1</v>
      </c>
      <c r="C66" s="5" t="s">
        <v>114</v>
      </c>
      <c r="D66" s="4" t="s">
        <v>71</v>
      </c>
      <c r="E66" s="6">
        <v>89</v>
      </c>
      <c r="F66" s="7">
        <f>AVERAGE(0.6029,0.6191)</f>
        <v>0.61099999999999999</v>
      </c>
      <c r="G66" s="7" t="s">
        <v>116</v>
      </c>
      <c r="H66" s="21"/>
    </row>
    <row r="67" spans="1:8" s="3" customFormat="1" x14ac:dyDescent="0.25">
      <c r="A67" s="12" t="s">
        <v>7</v>
      </c>
      <c r="B67" s="6">
        <v>1</v>
      </c>
      <c r="C67" s="5" t="s">
        <v>114</v>
      </c>
      <c r="D67" s="4" t="s">
        <v>71</v>
      </c>
      <c r="E67" s="6">
        <v>87</v>
      </c>
      <c r="F67" s="7">
        <v>0.69869999999999999</v>
      </c>
      <c r="G67" s="7"/>
      <c r="H67" s="21"/>
    </row>
    <row r="68" spans="1:8" s="3" customFormat="1" x14ac:dyDescent="0.25">
      <c r="A68" s="12" t="s">
        <v>7</v>
      </c>
      <c r="B68" s="6">
        <v>1</v>
      </c>
      <c r="C68" s="5" t="s">
        <v>114</v>
      </c>
      <c r="D68" s="4" t="s">
        <v>71</v>
      </c>
      <c r="E68" s="6">
        <v>89</v>
      </c>
      <c r="F68" s="7">
        <v>0.71709999999999996</v>
      </c>
      <c r="G68" s="7"/>
      <c r="H68" s="21"/>
    </row>
    <row r="69" spans="1:8" s="3" customFormat="1" x14ac:dyDescent="0.25">
      <c r="A69" s="12" t="s">
        <v>7</v>
      </c>
      <c r="B69" s="6">
        <v>1</v>
      </c>
      <c r="C69" s="5" t="s">
        <v>114</v>
      </c>
      <c r="D69" s="4" t="s">
        <v>71</v>
      </c>
      <c r="E69" s="6">
        <v>89</v>
      </c>
      <c r="F69" s="7">
        <v>0.6895</v>
      </c>
      <c r="G69" s="7"/>
      <c r="H69" s="21"/>
    </row>
    <row r="70" spans="1:8" s="3" customFormat="1" x14ac:dyDescent="0.25">
      <c r="A70" s="12" t="s">
        <v>7</v>
      </c>
      <c r="B70" s="6">
        <v>1</v>
      </c>
      <c r="C70" s="5" t="s">
        <v>114</v>
      </c>
      <c r="D70" s="4" t="s">
        <v>71</v>
      </c>
      <c r="E70" s="6">
        <v>85</v>
      </c>
      <c r="F70" s="7">
        <v>0.5877</v>
      </c>
      <c r="G70" s="7"/>
      <c r="H70" s="21"/>
    </row>
    <row r="71" spans="1:8" s="3" customFormat="1" x14ac:dyDescent="0.25">
      <c r="A71" s="12" t="s">
        <v>7</v>
      </c>
      <c r="B71" s="6">
        <v>1</v>
      </c>
      <c r="C71" s="5" t="s">
        <v>114</v>
      </c>
      <c r="D71" s="4" t="s">
        <v>71</v>
      </c>
      <c r="E71" s="6">
        <v>86</v>
      </c>
      <c r="F71" s="7">
        <v>0.66500000000000004</v>
      </c>
      <c r="G71" s="7"/>
      <c r="H71" s="21"/>
    </row>
    <row r="72" spans="1:8" s="3" customFormat="1" x14ac:dyDescent="0.25">
      <c r="A72" s="12" t="s">
        <v>7</v>
      </c>
      <c r="B72" s="6">
        <v>1</v>
      </c>
      <c r="C72" s="5" t="s">
        <v>114</v>
      </c>
      <c r="D72" s="4" t="s">
        <v>71</v>
      </c>
      <c r="E72" s="6">
        <v>86</v>
      </c>
      <c r="F72" s="7">
        <v>0.54039999999999999</v>
      </c>
      <c r="G72" s="7"/>
      <c r="H72" s="21"/>
    </row>
    <row r="73" spans="1:8" s="3" customFormat="1" x14ac:dyDescent="0.25">
      <c r="A73" s="12" t="s">
        <v>7</v>
      </c>
      <c r="B73" s="6">
        <v>1</v>
      </c>
      <c r="C73" s="5" t="s">
        <v>114</v>
      </c>
      <c r="D73" s="4" t="s">
        <v>71</v>
      </c>
      <c r="E73" s="6">
        <v>88</v>
      </c>
      <c r="F73" s="7">
        <f>AVERAGE(0.4532,0.4722)</f>
        <v>0.4627</v>
      </c>
      <c r="G73" s="7" t="s">
        <v>117</v>
      </c>
      <c r="H73" s="21"/>
    </row>
    <row r="74" spans="1:8" s="3" customFormat="1" x14ac:dyDescent="0.25">
      <c r="A74" s="12" t="s">
        <v>7</v>
      </c>
      <c r="B74" s="6">
        <v>1</v>
      </c>
      <c r="C74" s="5" t="s">
        <v>114</v>
      </c>
      <c r="D74" s="4" t="s">
        <v>71</v>
      </c>
      <c r="E74" s="6">
        <v>88</v>
      </c>
      <c r="F74" s="7">
        <v>0.55930000000000002</v>
      </c>
      <c r="G74" s="7"/>
      <c r="H74" s="21"/>
    </row>
    <row r="75" spans="1:8" s="3" customFormat="1" x14ac:dyDescent="0.25">
      <c r="A75" s="12" t="s">
        <v>7</v>
      </c>
      <c r="B75" s="6">
        <v>1</v>
      </c>
      <c r="C75" s="5" t="s">
        <v>114</v>
      </c>
      <c r="D75" s="4" t="s">
        <v>71</v>
      </c>
      <c r="E75" s="6">
        <v>88</v>
      </c>
      <c r="F75" s="7">
        <v>0.50929999999999997</v>
      </c>
      <c r="G75" s="7"/>
      <c r="H75" s="21"/>
    </row>
    <row r="76" spans="1:8" s="3" customFormat="1" x14ac:dyDescent="0.25">
      <c r="A76" s="12" t="s">
        <v>7</v>
      </c>
      <c r="B76" s="6">
        <v>1</v>
      </c>
      <c r="C76" s="5" t="s">
        <v>114</v>
      </c>
      <c r="D76" s="4" t="s">
        <v>71</v>
      </c>
      <c r="E76" s="6">
        <v>88</v>
      </c>
      <c r="F76" s="7">
        <v>0.45689999999999997</v>
      </c>
      <c r="G76" s="7"/>
      <c r="H76" s="21"/>
    </row>
    <row r="77" spans="1:8" s="3" customFormat="1" x14ac:dyDescent="0.25">
      <c r="A77" s="12" t="s">
        <v>7</v>
      </c>
      <c r="B77" s="6">
        <v>1</v>
      </c>
      <c r="C77" s="5" t="s">
        <v>114</v>
      </c>
      <c r="D77" s="4" t="s">
        <v>71</v>
      </c>
      <c r="E77" s="6">
        <v>87</v>
      </c>
      <c r="F77" s="7">
        <v>0.70820000000000005</v>
      </c>
      <c r="G77" s="7"/>
      <c r="H77" s="21"/>
    </row>
    <row r="78" spans="1:8" s="3" customFormat="1" x14ac:dyDescent="0.25">
      <c r="A78" s="12" t="s">
        <v>7</v>
      </c>
      <c r="B78" s="6">
        <v>1</v>
      </c>
      <c r="C78" s="5" t="s">
        <v>118</v>
      </c>
      <c r="D78" s="4" t="s">
        <v>71</v>
      </c>
      <c r="E78" s="6">
        <v>75</v>
      </c>
      <c r="F78" s="7">
        <f>AVERAGE(0.6299,0.629)</f>
        <v>0.62945000000000007</v>
      </c>
      <c r="G78" s="7" t="s">
        <v>119</v>
      </c>
      <c r="H78" s="21"/>
    </row>
    <row r="79" spans="1:8" s="3" customFormat="1" x14ac:dyDescent="0.25">
      <c r="A79" s="12" t="s">
        <v>7</v>
      </c>
      <c r="B79" s="6">
        <v>1</v>
      </c>
      <c r="C79" s="5" t="s">
        <v>120</v>
      </c>
      <c r="D79" s="4" t="s">
        <v>71</v>
      </c>
      <c r="E79" s="6">
        <v>90</v>
      </c>
      <c r="F79" s="7">
        <v>0.65669999999999995</v>
      </c>
      <c r="G79" s="7"/>
      <c r="H79" s="21"/>
    </row>
    <row r="80" spans="1:8" s="3" customFormat="1" x14ac:dyDescent="0.25">
      <c r="A80" s="12" t="s">
        <v>7</v>
      </c>
      <c r="B80" s="6">
        <v>1</v>
      </c>
      <c r="C80" s="5" t="s">
        <v>121</v>
      </c>
      <c r="D80" s="4" t="s">
        <v>71</v>
      </c>
      <c r="E80" s="6">
        <v>70</v>
      </c>
      <c r="F80" s="7">
        <v>0.38400000000000001</v>
      </c>
      <c r="G80" s="7"/>
      <c r="H80" s="21"/>
    </row>
    <row r="81" spans="1:8" s="3" customFormat="1" x14ac:dyDescent="0.25">
      <c r="A81" s="12" t="s">
        <v>7</v>
      </c>
      <c r="B81" s="6">
        <v>1</v>
      </c>
      <c r="C81" s="5" t="s">
        <v>122</v>
      </c>
      <c r="D81" s="4" t="s">
        <v>71</v>
      </c>
      <c r="E81" s="6">
        <v>67</v>
      </c>
      <c r="F81" s="7">
        <v>0.57020000000000004</v>
      </c>
      <c r="G81" s="7"/>
      <c r="H81" s="21"/>
    </row>
    <row r="82" spans="1:8" s="3" customFormat="1" x14ac:dyDescent="0.25">
      <c r="A82" s="12" t="s">
        <v>7</v>
      </c>
      <c r="B82" s="6">
        <v>1</v>
      </c>
      <c r="C82" s="5" t="s">
        <v>121</v>
      </c>
      <c r="D82" s="4" t="s">
        <v>71</v>
      </c>
      <c r="E82" s="6">
        <v>91</v>
      </c>
      <c r="F82" s="7">
        <v>0.48089999999999999</v>
      </c>
      <c r="G82" s="7"/>
      <c r="H82" s="21"/>
    </row>
    <row r="83" spans="1:8" s="3" customFormat="1" x14ac:dyDescent="0.25">
      <c r="A83" s="12" t="s">
        <v>7</v>
      </c>
      <c r="B83" s="6">
        <v>1</v>
      </c>
      <c r="C83" s="5" t="s">
        <v>123</v>
      </c>
      <c r="D83" s="4" t="s">
        <v>60</v>
      </c>
      <c r="E83" s="6">
        <v>18</v>
      </c>
      <c r="F83" s="7">
        <v>0.13769999999999999</v>
      </c>
      <c r="G83" s="7"/>
      <c r="H83" s="21"/>
    </row>
    <row r="84" spans="1:8" s="3" customFormat="1" x14ac:dyDescent="0.25">
      <c r="A84" s="12" t="s">
        <v>7</v>
      </c>
      <c r="B84" s="6">
        <v>1</v>
      </c>
      <c r="C84" s="5" t="s">
        <v>124</v>
      </c>
      <c r="D84" s="4" t="s">
        <v>60</v>
      </c>
      <c r="E84" s="6">
        <v>25</v>
      </c>
      <c r="F84" s="7">
        <v>0.16270000000000001</v>
      </c>
      <c r="G84" s="7"/>
      <c r="H84" s="21"/>
    </row>
    <row r="85" spans="1:8" s="29" customFormat="1" x14ac:dyDescent="0.25">
      <c r="A85" s="22" t="s">
        <v>8</v>
      </c>
      <c r="B85" s="23">
        <v>1</v>
      </c>
      <c r="C85" s="24" t="s">
        <v>125</v>
      </c>
      <c r="D85" s="25" t="s">
        <v>60</v>
      </c>
      <c r="E85" s="23">
        <v>5</v>
      </c>
      <c r="F85" s="26">
        <f>AVERAGE(0.0746,0.0779)</f>
        <v>7.6249999999999998E-2</v>
      </c>
      <c r="G85" s="26" t="s">
        <v>126</v>
      </c>
      <c r="H85" s="30"/>
    </row>
    <row r="86" spans="1:8" s="29" customFormat="1" x14ac:dyDescent="0.25">
      <c r="A86" s="22" t="s">
        <v>8</v>
      </c>
      <c r="B86" s="23">
        <v>1</v>
      </c>
      <c r="C86" s="24" t="s">
        <v>127</v>
      </c>
      <c r="D86" s="25" t="s">
        <v>60</v>
      </c>
      <c r="E86" s="23">
        <v>7</v>
      </c>
      <c r="F86" s="26">
        <v>6.88E-2</v>
      </c>
      <c r="G86" s="26"/>
      <c r="H86" s="30"/>
    </row>
    <row r="87" spans="1:8" s="29" customFormat="1" x14ac:dyDescent="0.25">
      <c r="A87" s="22" t="s">
        <v>8</v>
      </c>
      <c r="B87" s="23">
        <v>1</v>
      </c>
      <c r="C87" s="24" t="s">
        <v>128</v>
      </c>
      <c r="D87" s="25" t="s">
        <v>60</v>
      </c>
      <c r="E87" s="23">
        <v>8</v>
      </c>
      <c r="F87" s="26">
        <v>0.1469</v>
      </c>
      <c r="G87" s="26"/>
      <c r="H87" s="30"/>
    </row>
    <row r="88" spans="1:8" s="3" customFormat="1" x14ac:dyDescent="0.25">
      <c r="A88" s="12" t="s">
        <v>9</v>
      </c>
      <c r="B88" s="6">
        <v>1</v>
      </c>
      <c r="C88" s="5" t="s">
        <v>124</v>
      </c>
      <c r="D88" s="4" t="s">
        <v>60</v>
      </c>
      <c r="E88" s="6">
        <v>20</v>
      </c>
      <c r="F88" s="7">
        <f>AVERAGE(0.1264,0.0949,0.1231)</f>
        <v>0.1148</v>
      </c>
      <c r="G88" s="7" t="s">
        <v>129</v>
      </c>
      <c r="H88" s="21"/>
    </row>
    <row r="89" spans="1:8" s="3" customFormat="1" x14ac:dyDescent="0.25">
      <c r="A89" s="12" t="s">
        <v>9</v>
      </c>
      <c r="B89" s="6">
        <v>1</v>
      </c>
      <c r="C89" s="5" t="s">
        <v>123</v>
      </c>
      <c r="D89" s="4" t="s">
        <v>60</v>
      </c>
      <c r="E89" s="6">
        <v>12</v>
      </c>
      <c r="F89" s="7">
        <v>0.15540000000000001</v>
      </c>
      <c r="G89" s="7"/>
      <c r="H89" s="21"/>
    </row>
    <row r="90" spans="1:8" s="3" customFormat="1" x14ac:dyDescent="0.25">
      <c r="A90" s="12" t="s">
        <v>9</v>
      </c>
      <c r="B90" s="6">
        <v>1</v>
      </c>
      <c r="C90" s="5" t="s">
        <v>130</v>
      </c>
      <c r="D90" s="4" t="s">
        <v>60</v>
      </c>
      <c r="E90" s="6">
        <v>7</v>
      </c>
      <c r="F90" s="7">
        <f>AVERAGE(0.1154,0.1161)</f>
        <v>0.11574999999999999</v>
      </c>
      <c r="G90" s="7" t="s">
        <v>131</v>
      </c>
      <c r="H90" s="21"/>
    </row>
    <row r="91" spans="1:8" s="3" customFormat="1" x14ac:dyDescent="0.25">
      <c r="A91" s="12" t="s">
        <v>9</v>
      </c>
      <c r="B91" s="6">
        <v>1</v>
      </c>
      <c r="C91" s="5" t="s">
        <v>132</v>
      </c>
      <c r="D91" s="4" t="s">
        <v>60</v>
      </c>
      <c r="E91" s="6">
        <v>5</v>
      </c>
      <c r="F91" s="7">
        <v>7.2400000000000006E-2</v>
      </c>
      <c r="G91" s="7"/>
      <c r="H91" s="21"/>
    </row>
    <row r="92" spans="1:8" s="3" customFormat="1" x14ac:dyDescent="0.25">
      <c r="A92" s="12" t="s">
        <v>9</v>
      </c>
      <c r="B92" s="6">
        <v>1</v>
      </c>
      <c r="C92" s="5" t="s">
        <v>133</v>
      </c>
      <c r="D92" s="4" t="s">
        <v>60</v>
      </c>
      <c r="E92" s="6">
        <v>8</v>
      </c>
      <c r="F92" s="7">
        <v>8.9399999999999993E-2</v>
      </c>
      <c r="G92" s="7"/>
      <c r="H92" s="21"/>
    </row>
    <row r="93" spans="1:8" s="29" customFormat="1" x14ac:dyDescent="0.25">
      <c r="A93" s="22" t="s">
        <v>10</v>
      </c>
      <c r="B93" s="23">
        <v>2</v>
      </c>
      <c r="C93" s="24" t="s">
        <v>136</v>
      </c>
      <c r="D93" s="25" t="s">
        <v>60</v>
      </c>
      <c r="E93" s="23">
        <v>20</v>
      </c>
      <c r="F93" s="26">
        <v>3.6200000000000003E-2</v>
      </c>
      <c r="G93" s="26" t="s">
        <v>137</v>
      </c>
      <c r="H93" s="30"/>
    </row>
    <row r="94" spans="1:8" s="29" customFormat="1" x14ac:dyDescent="0.25">
      <c r="A94" s="22" t="s">
        <v>10</v>
      </c>
      <c r="B94" s="23">
        <v>2</v>
      </c>
      <c r="C94" s="24" t="s">
        <v>138</v>
      </c>
      <c r="D94" s="25" t="s">
        <v>60</v>
      </c>
      <c r="E94" s="23">
        <v>2</v>
      </c>
      <c r="F94" s="26">
        <v>7.0000000000000001E-3</v>
      </c>
      <c r="G94" s="26"/>
      <c r="H94" s="30"/>
    </row>
    <row r="95" spans="1:8" s="29" customFormat="1" x14ac:dyDescent="0.25">
      <c r="A95" s="22" t="s">
        <v>10</v>
      </c>
      <c r="B95" s="23">
        <v>2</v>
      </c>
      <c r="C95" s="24" t="s">
        <v>139</v>
      </c>
      <c r="D95" s="25" t="s">
        <v>60</v>
      </c>
      <c r="E95" s="23">
        <v>3</v>
      </c>
      <c r="F95" s="26">
        <v>1.77E-2</v>
      </c>
      <c r="G95" s="26"/>
      <c r="H95" s="30"/>
    </row>
    <row r="96" spans="1:8" s="29" customFormat="1" x14ac:dyDescent="0.25">
      <c r="A96" s="22" t="s">
        <v>10</v>
      </c>
      <c r="B96" s="23">
        <v>2</v>
      </c>
      <c r="C96" s="24" t="s">
        <v>140</v>
      </c>
      <c r="D96" s="25" t="s">
        <v>60</v>
      </c>
      <c r="E96" s="23">
        <v>5</v>
      </c>
      <c r="F96" s="26">
        <v>7.5700000000000003E-2</v>
      </c>
      <c r="G96" s="26"/>
      <c r="H96" s="30"/>
    </row>
    <row r="97" spans="1:8" s="29" customFormat="1" x14ac:dyDescent="0.25">
      <c r="A97" s="22" t="s">
        <v>10</v>
      </c>
      <c r="B97" s="23">
        <v>2</v>
      </c>
      <c r="C97" s="24" t="s">
        <v>141</v>
      </c>
      <c r="D97" s="25" t="s">
        <v>60</v>
      </c>
      <c r="E97" s="23">
        <v>4</v>
      </c>
      <c r="F97" s="26">
        <f>AVERAGE(0.0244,0.0256)</f>
        <v>2.5000000000000001E-2</v>
      </c>
      <c r="G97" s="26" t="s">
        <v>142</v>
      </c>
      <c r="H97" s="30"/>
    </row>
    <row r="98" spans="1:8" s="29" customFormat="1" x14ac:dyDescent="0.25">
      <c r="A98" s="22" t="s">
        <v>10</v>
      </c>
      <c r="B98" s="23">
        <v>2</v>
      </c>
      <c r="C98" s="24" t="s">
        <v>143</v>
      </c>
      <c r="D98" s="25" t="s">
        <v>60</v>
      </c>
      <c r="E98" s="23">
        <v>6</v>
      </c>
      <c r="F98" s="26">
        <v>4.9799999999999997E-2</v>
      </c>
      <c r="G98" s="26" t="s">
        <v>144</v>
      </c>
      <c r="H98" s="30"/>
    </row>
    <row r="99" spans="1:8" s="29" customFormat="1" x14ac:dyDescent="0.25">
      <c r="A99" s="22" t="s">
        <v>10</v>
      </c>
      <c r="B99" s="23">
        <v>2</v>
      </c>
      <c r="C99" s="24" t="s">
        <v>145</v>
      </c>
      <c r="D99" s="25" t="s">
        <v>60</v>
      </c>
      <c r="E99" s="23">
        <v>11</v>
      </c>
      <c r="F99" s="26">
        <v>0.38190000000000002</v>
      </c>
      <c r="G99" s="26"/>
      <c r="H99" s="30"/>
    </row>
    <row r="100" spans="1:8" s="29" customFormat="1" x14ac:dyDescent="0.25">
      <c r="A100" s="22" t="s">
        <v>10</v>
      </c>
      <c r="B100" s="23">
        <v>2</v>
      </c>
      <c r="C100" s="24" t="s">
        <v>146</v>
      </c>
      <c r="D100" s="25" t="s">
        <v>60</v>
      </c>
      <c r="E100" s="23">
        <v>9</v>
      </c>
      <c r="F100" s="26">
        <v>0.17630000000000001</v>
      </c>
      <c r="G100" s="26"/>
      <c r="H100" s="30"/>
    </row>
    <row r="101" spans="1:8" s="29" customFormat="1" x14ac:dyDescent="0.25">
      <c r="A101" s="22" t="s">
        <v>10</v>
      </c>
      <c r="B101" s="23">
        <v>2</v>
      </c>
      <c r="C101" s="24" t="s">
        <v>147</v>
      </c>
      <c r="D101" s="25" t="s">
        <v>60</v>
      </c>
      <c r="E101" s="23">
        <v>9</v>
      </c>
      <c r="F101" s="26">
        <v>5.3600000000000002E-2</v>
      </c>
      <c r="G101" s="26"/>
      <c r="H101" s="30"/>
    </row>
    <row r="102" spans="1:8" s="29" customFormat="1" x14ac:dyDescent="0.25">
      <c r="A102" s="22" t="s">
        <v>10</v>
      </c>
      <c r="B102" s="23">
        <v>2</v>
      </c>
      <c r="C102" s="24" t="s">
        <v>148</v>
      </c>
      <c r="D102" s="25" t="s">
        <v>60</v>
      </c>
      <c r="E102" s="23">
        <v>8</v>
      </c>
      <c r="F102" s="26">
        <v>0.05</v>
      </c>
      <c r="G102" s="26"/>
      <c r="H102" s="30"/>
    </row>
    <row r="103" spans="1:8" s="3" customFormat="1" x14ac:dyDescent="0.25">
      <c r="A103" s="12" t="s">
        <v>11</v>
      </c>
      <c r="B103" s="6">
        <v>1</v>
      </c>
      <c r="C103" s="5" t="s">
        <v>149</v>
      </c>
      <c r="D103" s="4" t="s">
        <v>60</v>
      </c>
      <c r="E103" s="6">
        <v>30</v>
      </c>
      <c r="F103" s="7">
        <v>0.15409999999999999</v>
      </c>
      <c r="G103" s="7"/>
      <c r="H103" s="21"/>
    </row>
    <row r="104" spans="1:8" s="3" customFormat="1" x14ac:dyDescent="0.25">
      <c r="A104" s="12" t="s">
        <v>11</v>
      </c>
      <c r="B104" s="6">
        <v>1</v>
      </c>
      <c r="C104" s="5" t="s">
        <v>150</v>
      </c>
      <c r="D104" s="4" t="s">
        <v>60</v>
      </c>
      <c r="E104" s="6">
        <v>4</v>
      </c>
      <c r="F104" s="7">
        <v>8.4199999999999997E-2</v>
      </c>
      <c r="G104" s="7"/>
      <c r="H104" s="21"/>
    </row>
    <row r="105" spans="1:8" s="3" customFormat="1" x14ac:dyDescent="0.25">
      <c r="A105" s="12" t="s">
        <v>11</v>
      </c>
      <c r="B105" s="6">
        <v>1</v>
      </c>
      <c r="C105" s="5" t="s">
        <v>151</v>
      </c>
      <c r="D105" s="4" t="s">
        <v>60</v>
      </c>
      <c r="E105" s="6">
        <v>7</v>
      </c>
      <c r="F105" s="7">
        <v>0.1396</v>
      </c>
      <c r="G105" s="7"/>
      <c r="H105" s="21"/>
    </row>
    <row r="106" spans="1:8" s="3" customFormat="1" x14ac:dyDescent="0.25">
      <c r="A106" s="12" t="s">
        <v>11</v>
      </c>
      <c r="B106" s="6">
        <v>1</v>
      </c>
      <c r="C106" s="5" t="s">
        <v>152</v>
      </c>
      <c r="D106" s="4" t="s">
        <v>71</v>
      </c>
      <c r="E106" s="6">
        <v>16</v>
      </c>
      <c r="F106" s="7">
        <v>0.18340000000000001</v>
      </c>
      <c r="G106" s="7"/>
      <c r="H106" s="21"/>
    </row>
    <row r="107" spans="1:8" s="3" customFormat="1" x14ac:dyDescent="0.25">
      <c r="A107" s="12" t="s">
        <v>11</v>
      </c>
      <c r="B107" s="6">
        <v>1</v>
      </c>
      <c r="C107" s="5" t="s">
        <v>153</v>
      </c>
      <c r="D107" s="4" t="s">
        <v>60</v>
      </c>
      <c r="E107" s="6">
        <v>8</v>
      </c>
      <c r="F107" s="7">
        <v>0.18329999999999999</v>
      </c>
      <c r="G107" s="7"/>
      <c r="H107" s="21"/>
    </row>
    <row r="108" spans="1:8" s="3" customFormat="1" x14ac:dyDescent="0.25">
      <c r="A108" s="12" t="s">
        <v>12</v>
      </c>
      <c r="B108" s="6">
        <v>1</v>
      </c>
      <c r="C108" s="5" t="s">
        <v>154</v>
      </c>
      <c r="D108" s="4" t="s">
        <v>60</v>
      </c>
      <c r="E108" s="6">
        <v>13</v>
      </c>
      <c r="F108" s="7">
        <v>8.7599999999999997E-2</v>
      </c>
      <c r="G108" s="7"/>
      <c r="H108" s="21"/>
    </row>
    <row r="109" spans="1:8" s="3" customFormat="1" x14ac:dyDescent="0.25">
      <c r="A109" s="12" t="s">
        <v>12</v>
      </c>
      <c r="B109" s="6">
        <v>1</v>
      </c>
      <c r="C109" s="5" t="s">
        <v>155</v>
      </c>
      <c r="D109" s="4" t="s">
        <v>60</v>
      </c>
      <c r="E109" s="6">
        <v>28</v>
      </c>
      <c r="F109" s="7">
        <f>AVERAGE(0.1704,0.1834)</f>
        <v>0.1769</v>
      </c>
      <c r="G109" s="7" t="s">
        <v>156</v>
      </c>
      <c r="H109" s="21"/>
    </row>
    <row r="110" spans="1:8" s="3" customFormat="1" x14ac:dyDescent="0.25">
      <c r="A110" s="12" t="s">
        <v>12</v>
      </c>
      <c r="B110" s="6">
        <v>1</v>
      </c>
      <c r="C110" s="5" t="s">
        <v>157</v>
      </c>
      <c r="D110" s="4" t="s">
        <v>71</v>
      </c>
      <c r="E110" s="6">
        <v>55</v>
      </c>
      <c r="F110" s="7">
        <v>0.4768</v>
      </c>
      <c r="G110" s="7"/>
      <c r="H110" s="21"/>
    </row>
    <row r="111" spans="1:8" s="3" customFormat="1" x14ac:dyDescent="0.25">
      <c r="A111" s="12" t="s">
        <v>12</v>
      </c>
      <c r="B111" s="6">
        <v>1</v>
      </c>
      <c r="C111" s="5" t="s">
        <v>158</v>
      </c>
      <c r="D111" s="4" t="s">
        <v>71</v>
      </c>
      <c r="E111" s="6">
        <v>42</v>
      </c>
      <c r="F111" s="7">
        <v>0.75660000000000005</v>
      </c>
      <c r="G111" s="7"/>
      <c r="H111" s="21"/>
    </row>
    <row r="112" spans="1:8" s="3" customFormat="1" x14ac:dyDescent="0.25">
      <c r="A112" s="12" t="s">
        <v>12</v>
      </c>
      <c r="B112" s="6">
        <v>1</v>
      </c>
      <c r="C112" s="5" t="s">
        <v>159</v>
      </c>
      <c r="D112" s="4" t="s">
        <v>71</v>
      </c>
      <c r="E112" s="6">
        <v>15</v>
      </c>
      <c r="F112" s="7">
        <v>0.3508</v>
      </c>
      <c r="G112" s="7"/>
      <c r="H112" s="21"/>
    </row>
    <row r="113" spans="1:8" s="3" customFormat="1" x14ac:dyDescent="0.25">
      <c r="A113" s="12" t="s">
        <v>12</v>
      </c>
      <c r="B113" s="6">
        <v>1</v>
      </c>
      <c r="C113" s="5" t="s">
        <v>160</v>
      </c>
      <c r="D113" s="4" t="s">
        <v>71</v>
      </c>
      <c r="E113" s="6">
        <v>73</v>
      </c>
      <c r="F113" s="7">
        <v>0.68269999999999997</v>
      </c>
      <c r="G113" s="7"/>
      <c r="H113" s="21"/>
    </row>
    <row r="114" spans="1:8" s="3" customFormat="1" x14ac:dyDescent="0.25">
      <c r="A114" s="12" t="s">
        <v>12</v>
      </c>
      <c r="B114" s="6">
        <v>1</v>
      </c>
      <c r="C114" s="5" t="s">
        <v>161</v>
      </c>
      <c r="D114" s="4" t="s">
        <v>71</v>
      </c>
      <c r="E114" s="6">
        <v>75</v>
      </c>
      <c r="F114" s="7">
        <v>0.51670000000000005</v>
      </c>
      <c r="G114" s="7"/>
      <c r="H114" s="21"/>
    </row>
    <row r="115" spans="1:8" s="3" customFormat="1" x14ac:dyDescent="0.25">
      <c r="A115" s="12" t="s">
        <v>12</v>
      </c>
      <c r="B115" s="6">
        <v>1</v>
      </c>
      <c r="C115" s="5" t="s">
        <v>162</v>
      </c>
      <c r="D115" s="4" t="s">
        <v>71</v>
      </c>
      <c r="E115" s="6">
        <v>52</v>
      </c>
      <c r="F115" s="7">
        <f>AVERAGE(0.6813,0.6911)</f>
        <v>0.68620000000000003</v>
      </c>
      <c r="G115" s="7" t="s">
        <v>163</v>
      </c>
      <c r="H115" s="21"/>
    </row>
    <row r="116" spans="1:8" s="3" customFormat="1" x14ac:dyDescent="0.25">
      <c r="A116" s="12" t="s">
        <v>12</v>
      </c>
      <c r="B116" s="6">
        <v>1</v>
      </c>
      <c r="C116" s="5" t="s">
        <v>164</v>
      </c>
      <c r="D116" s="4" t="s">
        <v>71</v>
      </c>
      <c r="E116" s="6">
        <v>26</v>
      </c>
      <c r="F116" s="7">
        <v>1.6793</v>
      </c>
      <c r="G116" s="7"/>
      <c r="H116" s="21"/>
    </row>
    <row r="117" spans="1:8" s="3" customFormat="1" x14ac:dyDescent="0.25">
      <c r="A117" s="12" t="s">
        <v>12</v>
      </c>
      <c r="B117" s="6">
        <v>1</v>
      </c>
      <c r="C117" s="5" t="s">
        <v>165</v>
      </c>
      <c r="D117" s="4" t="s">
        <v>71</v>
      </c>
      <c r="E117" s="6">
        <v>51</v>
      </c>
      <c r="F117" s="7">
        <v>0.35339999999999999</v>
      </c>
      <c r="G117" s="7"/>
      <c r="H117" s="21"/>
    </row>
    <row r="118" spans="1:8" s="3" customFormat="1" x14ac:dyDescent="0.25">
      <c r="A118" s="12" t="s">
        <v>12</v>
      </c>
      <c r="B118" s="6">
        <v>1</v>
      </c>
      <c r="C118" s="5" t="s">
        <v>166</v>
      </c>
      <c r="D118" s="4" t="s">
        <v>71</v>
      </c>
      <c r="E118" s="6">
        <v>14</v>
      </c>
      <c r="F118" s="7">
        <v>0.12989999999999999</v>
      </c>
      <c r="G118" s="7"/>
      <c r="H118" s="21"/>
    </row>
    <row r="119" spans="1:8" s="3" customFormat="1" x14ac:dyDescent="0.25">
      <c r="A119" s="12" t="s">
        <v>13</v>
      </c>
      <c r="B119" s="6">
        <v>1</v>
      </c>
      <c r="C119" s="5" t="s">
        <v>167</v>
      </c>
      <c r="D119" s="4" t="s">
        <v>60</v>
      </c>
      <c r="E119" s="6">
        <v>31</v>
      </c>
      <c r="F119" s="7">
        <v>0.29289999999999999</v>
      </c>
      <c r="G119" s="7"/>
      <c r="H119" s="21"/>
    </row>
    <row r="120" spans="1:8" s="3" customFormat="1" x14ac:dyDescent="0.25">
      <c r="A120" s="12" t="s">
        <v>13</v>
      </c>
      <c r="B120" s="6">
        <v>1</v>
      </c>
      <c r="C120" s="5" t="s">
        <v>168</v>
      </c>
      <c r="D120" s="4" t="s">
        <v>60</v>
      </c>
      <c r="E120" s="6">
        <v>28</v>
      </c>
      <c r="F120" s="7">
        <f>AVERAGE(0.1543,0.2217,0.2559)</f>
        <v>0.21063333333333334</v>
      </c>
      <c r="G120" s="7" t="s">
        <v>169</v>
      </c>
      <c r="H120" s="21"/>
    </row>
    <row r="121" spans="1:8" s="3" customFormat="1" x14ac:dyDescent="0.25">
      <c r="A121" s="12" t="s">
        <v>13</v>
      </c>
      <c r="B121" s="6">
        <v>1</v>
      </c>
      <c r="C121" s="5" t="s">
        <v>170</v>
      </c>
      <c r="D121" s="4" t="s">
        <v>71</v>
      </c>
      <c r="E121" s="6">
        <v>60</v>
      </c>
      <c r="F121" s="7">
        <v>0.27789999999999998</v>
      </c>
      <c r="G121" s="7"/>
      <c r="H121" s="21"/>
    </row>
    <row r="122" spans="1:8" s="3" customFormat="1" x14ac:dyDescent="0.25">
      <c r="A122" s="12" t="s">
        <v>13</v>
      </c>
      <c r="B122" s="6">
        <v>1</v>
      </c>
      <c r="C122" s="5" t="s">
        <v>171</v>
      </c>
      <c r="D122" s="4" t="s">
        <v>71</v>
      </c>
      <c r="E122" s="6">
        <v>84</v>
      </c>
      <c r="F122" s="7">
        <v>0.68979999999999997</v>
      </c>
      <c r="G122" s="7"/>
      <c r="H122" s="21"/>
    </row>
    <row r="123" spans="1:8" s="3" customFormat="1" x14ac:dyDescent="0.25">
      <c r="A123" s="12" t="s">
        <v>13</v>
      </c>
      <c r="B123" s="6">
        <v>1</v>
      </c>
      <c r="C123" s="5" t="s">
        <v>172</v>
      </c>
      <c r="D123" s="4" t="s">
        <v>71</v>
      </c>
      <c r="E123" s="6">
        <v>77</v>
      </c>
      <c r="F123" s="7">
        <v>0.4677</v>
      </c>
      <c r="G123" s="7"/>
      <c r="H123" s="21"/>
    </row>
    <row r="124" spans="1:8" s="3" customFormat="1" x14ac:dyDescent="0.25">
      <c r="A124" s="12" t="s">
        <v>13</v>
      </c>
      <c r="B124" s="6">
        <v>1</v>
      </c>
      <c r="C124" s="5" t="s">
        <v>173</v>
      </c>
      <c r="D124" s="4" t="s">
        <v>71</v>
      </c>
      <c r="E124" s="6">
        <v>79</v>
      </c>
      <c r="F124" s="7">
        <v>0.42049999999999998</v>
      </c>
      <c r="G124" s="7"/>
      <c r="H124" s="21"/>
    </row>
    <row r="125" spans="1:8" s="3" customFormat="1" x14ac:dyDescent="0.25">
      <c r="A125" s="12" t="s">
        <v>13</v>
      </c>
      <c r="B125" s="6">
        <v>1</v>
      </c>
      <c r="C125" s="5" t="s">
        <v>174</v>
      </c>
      <c r="D125" s="4" t="s">
        <v>71</v>
      </c>
      <c r="E125" s="6">
        <v>36</v>
      </c>
      <c r="F125" s="7">
        <v>1.2121999999999999</v>
      </c>
      <c r="G125" s="7"/>
      <c r="H125" s="21"/>
    </row>
    <row r="126" spans="1:8" s="3" customFormat="1" x14ac:dyDescent="0.25">
      <c r="A126" s="12" t="s">
        <v>13</v>
      </c>
      <c r="B126" s="6">
        <v>1</v>
      </c>
      <c r="C126" s="5" t="s">
        <v>175</v>
      </c>
      <c r="D126" s="4" t="s">
        <v>71</v>
      </c>
      <c r="E126" s="6">
        <v>73</v>
      </c>
      <c r="F126" s="7">
        <f>AVERAGE(0.4358,0.4169)</f>
        <v>0.42635000000000001</v>
      </c>
      <c r="G126" s="7" t="s">
        <v>176</v>
      </c>
      <c r="H126" s="21"/>
    </row>
    <row r="127" spans="1:8" s="3" customFormat="1" x14ac:dyDescent="0.25">
      <c r="A127" s="12" t="s">
        <v>13</v>
      </c>
      <c r="B127" s="6">
        <v>1</v>
      </c>
      <c r="C127" s="5" t="s">
        <v>175</v>
      </c>
      <c r="D127" s="4" t="s">
        <v>71</v>
      </c>
      <c r="E127" s="6">
        <v>78</v>
      </c>
      <c r="F127" s="7">
        <v>0.502</v>
      </c>
      <c r="G127" s="7"/>
      <c r="H127" s="21"/>
    </row>
    <row r="128" spans="1:8" s="3" customFormat="1" x14ac:dyDescent="0.25">
      <c r="A128" s="12" t="s">
        <v>13</v>
      </c>
      <c r="B128" s="6">
        <v>1</v>
      </c>
      <c r="C128" s="5" t="s">
        <v>175</v>
      </c>
      <c r="D128" s="4" t="s">
        <v>71</v>
      </c>
      <c r="E128" s="6">
        <v>80</v>
      </c>
      <c r="F128" s="7">
        <v>0.50109999999999999</v>
      </c>
      <c r="G128" s="7"/>
      <c r="H128" s="21"/>
    </row>
    <row r="129" spans="1:8" s="3" customFormat="1" x14ac:dyDescent="0.25">
      <c r="A129" s="12" t="s">
        <v>13</v>
      </c>
      <c r="B129" s="6">
        <v>1</v>
      </c>
      <c r="C129" s="5" t="s">
        <v>175</v>
      </c>
      <c r="D129" s="4" t="s">
        <v>71</v>
      </c>
      <c r="E129" s="6">
        <v>79</v>
      </c>
      <c r="F129" s="7">
        <v>0.54430000000000001</v>
      </c>
      <c r="G129" s="7"/>
      <c r="H129" s="21"/>
    </row>
    <row r="130" spans="1:8" s="3" customFormat="1" x14ac:dyDescent="0.25">
      <c r="A130" s="12" t="s">
        <v>13</v>
      </c>
      <c r="B130" s="6">
        <v>1</v>
      </c>
      <c r="C130" s="5" t="s">
        <v>175</v>
      </c>
      <c r="D130" s="4" t="s">
        <v>71</v>
      </c>
      <c r="E130" s="6">
        <v>74</v>
      </c>
      <c r="F130" s="7">
        <v>0.6149</v>
      </c>
      <c r="G130" s="7"/>
      <c r="H130" s="21"/>
    </row>
    <row r="131" spans="1:8" s="3" customFormat="1" x14ac:dyDescent="0.25">
      <c r="A131" s="12" t="s">
        <v>13</v>
      </c>
      <c r="B131" s="6">
        <v>1</v>
      </c>
      <c r="C131" s="5" t="s">
        <v>175</v>
      </c>
      <c r="D131" s="4" t="s">
        <v>71</v>
      </c>
      <c r="E131" s="6">
        <v>79</v>
      </c>
      <c r="F131" s="7">
        <v>0.66559999999999997</v>
      </c>
      <c r="G131" s="7"/>
      <c r="H131" s="21"/>
    </row>
    <row r="132" spans="1:8" s="3" customFormat="1" x14ac:dyDescent="0.25">
      <c r="A132" s="12" t="s">
        <v>13</v>
      </c>
      <c r="B132" s="6">
        <v>1</v>
      </c>
      <c r="C132" s="5" t="s">
        <v>175</v>
      </c>
      <c r="D132" s="4" t="s">
        <v>71</v>
      </c>
      <c r="E132" s="6">
        <v>77</v>
      </c>
      <c r="F132" s="7">
        <f>AVERAGE(0.7311,0.7229)</f>
        <v>0.72699999999999998</v>
      </c>
      <c r="G132" s="7" t="s">
        <v>177</v>
      </c>
      <c r="H132" s="21"/>
    </row>
    <row r="133" spans="1:8" s="3" customFormat="1" x14ac:dyDescent="0.25">
      <c r="A133" s="12" t="s">
        <v>13</v>
      </c>
      <c r="B133" s="6">
        <v>1</v>
      </c>
      <c r="C133" s="5" t="s">
        <v>175</v>
      </c>
      <c r="D133" s="4" t="s">
        <v>71</v>
      </c>
      <c r="E133" s="6">
        <v>75</v>
      </c>
      <c r="F133" s="7">
        <v>0.76239999999999997</v>
      </c>
      <c r="G133" s="7"/>
      <c r="H133" s="21"/>
    </row>
    <row r="134" spans="1:8" s="3" customFormat="1" x14ac:dyDescent="0.25">
      <c r="A134" s="12" t="s">
        <v>13</v>
      </c>
      <c r="B134" s="6">
        <v>1</v>
      </c>
      <c r="C134" s="5" t="s">
        <v>175</v>
      </c>
      <c r="D134" s="4" t="s">
        <v>71</v>
      </c>
      <c r="E134" s="6">
        <v>74</v>
      </c>
      <c r="F134" s="7">
        <v>0.67279999999999995</v>
      </c>
      <c r="G134" s="7"/>
      <c r="H134" s="21"/>
    </row>
    <row r="135" spans="1:8" s="3" customFormat="1" x14ac:dyDescent="0.25">
      <c r="A135" s="12" t="s">
        <v>13</v>
      </c>
      <c r="B135" s="6">
        <v>1</v>
      </c>
      <c r="C135" s="5" t="s">
        <v>175</v>
      </c>
      <c r="D135" s="4" t="s">
        <v>71</v>
      </c>
      <c r="E135" s="6">
        <v>71</v>
      </c>
      <c r="F135" s="7">
        <v>0.66920000000000002</v>
      </c>
      <c r="G135" s="7"/>
      <c r="H135" s="21"/>
    </row>
    <row r="136" spans="1:8" s="3" customFormat="1" x14ac:dyDescent="0.25">
      <c r="A136" s="12" t="s">
        <v>13</v>
      </c>
      <c r="B136" s="6">
        <v>1</v>
      </c>
      <c r="C136" s="5" t="s">
        <v>175</v>
      </c>
      <c r="D136" s="4" t="s">
        <v>71</v>
      </c>
      <c r="E136" s="6">
        <v>73</v>
      </c>
      <c r="F136" s="7">
        <v>0.73050000000000004</v>
      </c>
      <c r="G136" s="7"/>
      <c r="H136" s="21"/>
    </row>
    <row r="137" spans="1:8" s="3" customFormat="1" x14ac:dyDescent="0.25">
      <c r="A137" s="12" t="s">
        <v>13</v>
      </c>
      <c r="B137" s="6">
        <v>1</v>
      </c>
      <c r="C137" s="5" t="s">
        <v>178</v>
      </c>
      <c r="D137" s="4" t="s">
        <v>71</v>
      </c>
      <c r="E137" s="6">
        <v>82</v>
      </c>
      <c r="F137" s="7">
        <f>AVERAGE(0.4371,0.4155)</f>
        <v>0.42630000000000001</v>
      </c>
      <c r="G137" s="7" t="s">
        <v>179</v>
      </c>
      <c r="H137" s="21"/>
    </row>
    <row r="138" spans="1:8" s="3" customFormat="1" x14ac:dyDescent="0.25">
      <c r="A138" s="12" t="s">
        <v>13</v>
      </c>
      <c r="B138" s="6">
        <v>1</v>
      </c>
      <c r="C138" s="5" t="s">
        <v>178</v>
      </c>
      <c r="D138" s="4" t="s">
        <v>71</v>
      </c>
      <c r="E138" s="6">
        <v>81</v>
      </c>
      <c r="F138" s="7">
        <v>0.50370000000000004</v>
      </c>
      <c r="G138" s="7"/>
      <c r="H138" s="21"/>
    </row>
    <row r="139" spans="1:8" s="3" customFormat="1" x14ac:dyDescent="0.25">
      <c r="A139" s="12" t="s">
        <v>13</v>
      </c>
      <c r="B139" s="6">
        <v>1</v>
      </c>
      <c r="C139" s="5" t="s">
        <v>178</v>
      </c>
      <c r="D139" s="4" t="s">
        <v>71</v>
      </c>
      <c r="E139" s="6">
        <v>81</v>
      </c>
      <c r="F139" s="7">
        <v>0.63239999999999996</v>
      </c>
      <c r="G139" s="7"/>
      <c r="H139" s="21"/>
    </row>
    <row r="140" spans="1:8" s="3" customFormat="1" x14ac:dyDescent="0.25">
      <c r="A140" s="12" t="s">
        <v>13</v>
      </c>
      <c r="B140" s="6">
        <v>1</v>
      </c>
      <c r="C140" s="5" t="s">
        <v>178</v>
      </c>
      <c r="D140" s="4" t="s">
        <v>71</v>
      </c>
      <c r="E140" s="6">
        <v>81</v>
      </c>
      <c r="F140" s="7">
        <v>0.6391</v>
      </c>
      <c r="G140" s="7"/>
      <c r="H140" s="21"/>
    </row>
    <row r="141" spans="1:8" s="3" customFormat="1" x14ac:dyDescent="0.25">
      <c r="A141" s="12" t="s">
        <v>13</v>
      </c>
      <c r="B141" s="6">
        <v>1</v>
      </c>
      <c r="C141" s="5" t="s">
        <v>178</v>
      </c>
      <c r="D141" s="4" t="s">
        <v>71</v>
      </c>
      <c r="E141" s="6">
        <v>77</v>
      </c>
      <c r="F141" s="7">
        <v>0.72289999999999999</v>
      </c>
      <c r="G141" s="7"/>
      <c r="H141" s="21"/>
    </row>
    <row r="142" spans="1:8" s="3" customFormat="1" x14ac:dyDescent="0.25">
      <c r="A142" s="12" t="s">
        <v>13</v>
      </c>
      <c r="B142" s="6">
        <v>1</v>
      </c>
      <c r="C142" s="5" t="s">
        <v>178</v>
      </c>
      <c r="D142" s="4" t="s">
        <v>71</v>
      </c>
      <c r="E142" s="6">
        <v>75</v>
      </c>
      <c r="F142" s="7">
        <v>0.60629999999999995</v>
      </c>
      <c r="G142" s="7"/>
      <c r="H142" s="21"/>
    </row>
    <row r="143" spans="1:8" s="3" customFormat="1" x14ac:dyDescent="0.25">
      <c r="A143" s="12" t="s">
        <v>13</v>
      </c>
      <c r="B143" s="6">
        <v>1</v>
      </c>
      <c r="C143" s="5" t="s">
        <v>178</v>
      </c>
      <c r="D143" s="4" t="s">
        <v>71</v>
      </c>
      <c r="E143" s="6">
        <v>71</v>
      </c>
      <c r="F143" s="7">
        <f>AVERAGE(0.8176,0.8391)</f>
        <v>0.82834999999999992</v>
      </c>
      <c r="G143" s="7" t="s">
        <v>180</v>
      </c>
      <c r="H143" s="21"/>
    </row>
    <row r="144" spans="1:8" s="3" customFormat="1" x14ac:dyDescent="0.25">
      <c r="A144" s="12" t="s">
        <v>13</v>
      </c>
      <c r="B144" s="6">
        <v>1</v>
      </c>
      <c r="C144" s="5" t="s">
        <v>178</v>
      </c>
      <c r="D144" s="4" t="s">
        <v>71</v>
      </c>
      <c r="E144" s="6">
        <v>66</v>
      </c>
      <c r="F144" s="7">
        <v>0.31840000000000002</v>
      </c>
      <c r="G144" s="7"/>
      <c r="H144" s="21"/>
    </row>
    <row r="145" spans="1:8" s="3" customFormat="1" x14ac:dyDescent="0.25">
      <c r="A145" s="12" t="s">
        <v>14</v>
      </c>
      <c r="B145" s="6">
        <v>3</v>
      </c>
      <c r="C145" s="5" t="s">
        <v>181</v>
      </c>
      <c r="D145" s="4" t="s">
        <v>71</v>
      </c>
      <c r="E145" s="6">
        <v>71</v>
      </c>
      <c r="F145" s="7">
        <f>AVERAGE(0.2482,0.2801,0.2804)</f>
        <v>0.26956666666666668</v>
      </c>
      <c r="G145" s="7" t="s">
        <v>182</v>
      </c>
      <c r="H145" s="21"/>
    </row>
    <row r="146" spans="1:8" s="3" customFormat="1" x14ac:dyDescent="0.25">
      <c r="A146" s="12" t="s">
        <v>14</v>
      </c>
      <c r="B146" s="6">
        <v>3</v>
      </c>
      <c r="C146" s="5" t="s">
        <v>181</v>
      </c>
      <c r="D146" s="4" t="s">
        <v>71</v>
      </c>
      <c r="E146" s="6">
        <v>63</v>
      </c>
      <c r="F146" s="7">
        <v>3.6400000000000002E-2</v>
      </c>
      <c r="G146" s="7"/>
      <c r="H146" s="21"/>
    </row>
    <row r="147" spans="1:8" s="3" customFormat="1" x14ac:dyDescent="0.25">
      <c r="A147" s="12" t="s">
        <v>14</v>
      </c>
      <c r="B147" s="6">
        <v>3</v>
      </c>
      <c r="C147" s="5" t="s">
        <v>181</v>
      </c>
      <c r="D147" s="4" t="s">
        <v>71</v>
      </c>
      <c r="E147" s="6">
        <v>49</v>
      </c>
      <c r="F147" s="7">
        <v>0.38269999999999998</v>
      </c>
      <c r="G147" s="7"/>
      <c r="H147" s="21"/>
    </row>
    <row r="148" spans="1:8" s="3" customFormat="1" x14ac:dyDescent="0.25">
      <c r="A148" s="12" t="s">
        <v>14</v>
      </c>
      <c r="B148" s="6">
        <v>3</v>
      </c>
      <c r="C148" s="5" t="s">
        <v>183</v>
      </c>
      <c r="D148" s="4" t="s">
        <v>71</v>
      </c>
      <c r="E148" s="6">
        <v>66</v>
      </c>
      <c r="F148" s="7">
        <v>0.42159999999999997</v>
      </c>
      <c r="G148" s="7"/>
      <c r="H148" s="21"/>
    </row>
    <row r="149" spans="1:8" s="3" customFormat="1" x14ac:dyDescent="0.25">
      <c r="A149" s="12" t="s">
        <v>14</v>
      </c>
      <c r="B149" s="6">
        <v>3</v>
      </c>
      <c r="C149" s="5" t="s">
        <v>184</v>
      </c>
      <c r="D149" s="4" t="s">
        <v>71</v>
      </c>
      <c r="E149" s="6">
        <v>55</v>
      </c>
      <c r="F149" s="7">
        <f>AVERAGE(0.4791,0.4508)</f>
        <v>0.46494999999999997</v>
      </c>
      <c r="G149" s="7" t="s">
        <v>185</v>
      </c>
      <c r="H149" s="21"/>
    </row>
    <row r="150" spans="1:8" s="3" customFormat="1" x14ac:dyDescent="0.25">
      <c r="A150" s="12" t="s">
        <v>15</v>
      </c>
      <c r="B150" s="6">
        <v>3</v>
      </c>
      <c r="C150" s="5" t="s">
        <v>186</v>
      </c>
      <c r="D150" s="4" t="s">
        <v>60</v>
      </c>
      <c r="E150" s="6">
        <v>4</v>
      </c>
      <c r="F150" s="7">
        <v>1.4800000000000001E-2</v>
      </c>
      <c r="G150" s="7"/>
      <c r="H150" s="21"/>
    </row>
    <row r="151" spans="1:8" s="3" customFormat="1" x14ac:dyDescent="0.25">
      <c r="A151" s="12" t="s">
        <v>15</v>
      </c>
      <c r="B151" s="6">
        <v>3</v>
      </c>
      <c r="C151" s="5" t="s">
        <v>187</v>
      </c>
      <c r="D151" s="4" t="s">
        <v>60</v>
      </c>
      <c r="E151" s="6">
        <v>3</v>
      </c>
      <c r="F151" s="7">
        <v>3.6900000000000002E-2</v>
      </c>
      <c r="G151" s="7"/>
      <c r="H151" s="21"/>
    </row>
    <row r="152" spans="1:8" s="3" customFormat="1" x14ac:dyDescent="0.25">
      <c r="A152" s="12" t="s">
        <v>15</v>
      </c>
      <c r="B152" s="6">
        <v>3</v>
      </c>
      <c r="C152" s="5" t="s">
        <v>188</v>
      </c>
      <c r="D152" s="4" t="s">
        <v>60</v>
      </c>
      <c r="E152" s="6">
        <v>15</v>
      </c>
      <c r="F152" s="7">
        <v>8.6300000000000002E-2</v>
      </c>
      <c r="G152" s="7"/>
      <c r="H152" s="21"/>
    </row>
    <row r="153" spans="1:8" s="3" customFormat="1" x14ac:dyDescent="0.25">
      <c r="A153" s="12" t="s">
        <v>15</v>
      </c>
      <c r="B153" s="6">
        <v>3</v>
      </c>
      <c r="C153" s="5" t="s">
        <v>189</v>
      </c>
      <c r="D153" s="4" t="s">
        <v>60</v>
      </c>
      <c r="E153" s="6">
        <v>1</v>
      </c>
      <c r="F153" s="7">
        <v>1.21E-2</v>
      </c>
      <c r="G153" s="7"/>
      <c r="H153" s="21"/>
    </row>
    <row r="154" spans="1:8" s="3" customFormat="1" x14ac:dyDescent="0.25">
      <c r="A154" s="12" t="s">
        <v>15</v>
      </c>
      <c r="B154" s="6">
        <v>3</v>
      </c>
      <c r="C154" s="5" t="s">
        <v>190</v>
      </c>
      <c r="D154" s="4" t="s">
        <v>71</v>
      </c>
      <c r="E154" s="6">
        <v>9</v>
      </c>
      <c r="F154" s="7">
        <f>AVERAGE(0.1409,0.1357)</f>
        <v>0.13829999999999998</v>
      </c>
      <c r="G154" s="7" t="s">
        <v>191</v>
      </c>
      <c r="H154" s="21"/>
    </row>
    <row r="155" spans="1:8" s="3" customFormat="1" x14ac:dyDescent="0.25">
      <c r="A155" s="12" t="s">
        <v>15</v>
      </c>
      <c r="B155" s="6">
        <v>3</v>
      </c>
      <c r="C155" s="5" t="s">
        <v>192</v>
      </c>
      <c r="D155" s="4" t="s">
        <v>71</v>
      </c>
      <c r="E155" s="6">
        <v>7</v>
      </c>
      <c r="F155" s="7">
        <v>0.2288</v>
      </c>
      <c r="G155" s="7"/>
      <c r="H155" s="21"/>
    </row>
    <row r="156" spans="1:8" s="3" customFormat="1" x14ac:dyDescent="0.25">
      <c r="A156" s="12" t="s">
        <v>15</v>
      </c>
      <c r="B156" s="6">
        <v>3</v>
      </c>
      <c r="C156" s="5" t="s">
        <v>193</v>
      </c>
      <c r="D156" s="4" t="s">
        <v>71</v>
      </c>
      <c r="E156" s="6">
        <v>3</v>
      </c>
      <c r="F156" s="7">
        <v>0.26269999999999999</v>
      </c>
      <c r="G156" s="7"/>
      <c r="H156" s="21"/>
    </row>
    <row r="157" spans="1:8" s="3" customFormat="1" x14ac:dyDescent="0.25">
      <c r="A157" s="12" t="s">
        <v>15</v>
      </c>
      <c r="B157" s="6">
        <v>3</v>
      </c>
      <c r="C157" s="5" t="s">
        <v>194</v>
      </c>
      <c r="D157" s="4" t="s">
        <v>71</v>
      </c>
      <c r="E157" s="6">
        <v>37</v>
      </c>
      <c r="F157" s="7">
        <v>8.8499999999999995E-2</v>
      </c>
      <c r="G157" s="7"/>
      <c r="H157" s="21"/>
    </row>
    <row r="158" spans="1:8" s="3" customFormat="1" x14ac:dyDescent="0.25">
      <c r="A158" s="12" t="s">
        <v>15</v>
      </c>
      <c r="B158" s="6">
        <v>3</v>
      </c>
      <c r="C158" s="5" t="s">
        <v>195</v>
      </c>
      <c r="D158" s="4" t="s">
        <v>60</v>
      </c>
      <c r="E158" s="6">
        <v>12</v>
      </c>
      <c r="F158" s="7">
        <v>0.3745</v>
      </c>
      <c r="G158" s="7"/>
      <c r="H158" s="21"/>
    </row>
    <row r="159" spans="1:8" s="29" customFormat="1" x14ac:dyDescent="0.25">
      <c r="A159" s="22" t="s">
        <v>16</v>
      </c>
      <c r="B159" s="23">
        <v>2</v>
      </c>
      <c r="C159" s="24" t="s">
        <v>196</v>
      </c>
      <c r="D159" s="24" t="s">
        <v>60</v>
      </c>
      <c r="E159" s="23">
        <v>3</v>
      </c>
      <c r="F159" s="26">
        <v>2.1399999999999999E-2</v>
      </c>
      <c r="G159" s="26"/>
      <c r="H159" s="30"/>
    </row>
    <row r="160" spans="1:8" s="3" customFormat="1" x14ac:dyDescent="0.25">
      <c r="A160" s="12" t="s">
        <v>17</v>
      </c>
      <c r="B160" s="6">
        <v>3</v>
      </c>
      <c r="C160" s="5" t="s">
        <v>197</v>
      </c>
      <c r="D160" s="5" t="s">
        <v>71</v>
      </c>
      <c r="E160" s="6">
        <v>89</v>
      </c>
      <c r="F160" s="7">
        <v>0.61299999999999999</v>
      </c>
      <c r="G160" s="7"/>
      <c r="H160" s="21"/>
    </row>
    <row r="161" spans="1:8" s="3" customFormat="1" x14ac:dyDescent="0.25">
      <c r="A161" s="12" t="s">
        <v>17</v>
      </c>
      <c r="B161" s="6">
        <v>3</v>
      </c>
      <c r="C161" s="5" t="s">
        <v>197</v>
      </c>
      <c r="D161" s="5" t="s">
        <v>71</v>
      </c>
      <c r="E161" s="6">
        <v>88</v>
      </c>
      <c r="F161" s="7">
        <f>AVERAGE(0.6515,0.6552)</f>
        <v>0.65334999999999999</v>
      </c>
      <c r="G161" s="7" t="s">
        <v>198</v>
      </c>
      <c r="H161" s="21"/>
    </row>
    <row r="162" spans="1:8" s="3" customFormat="1" x14ac:dyDescent="0.25">
      <c r="A162" s="12" t="s">
        <v>23</v>
      </c>
      <c r="B162" s="6">
        <v>3</v>
      </c>
      <c r="C162" s="5" t="s">
        <v>199</v>
      </c>
      <c r="D162" s="5" t="s">
        <v>71</v>
      </c>
      <c r="E162" s="6">
        <v>64</v>
      </c>
      <c r="F162" s="7">
        <v>0.40620000000000001</v>
      </c>
      <c r="G162" s="7"/>
      <c r="H162" s="21"/>
    </row>
    <row r="163" spans="1:8" s="3" customFormat="1" x14ac:dyDescent="0.25">
      <c r="A163" s="12" t="s">
        <v>23</v>
      </c>
      <c r="B163" s="6">
        <v>3</v>
      </c>
      <c r="C163" s="5" t="s">
        <v>199</v>
      </c>
      <c r="D163" s="5" t="s">
        <v>71</v>
      </c>
      <c r="E163" s="6">
        <v>85</v>
      </c>
      <c r="F163" s="7">
        <f>AVERAGE(0.7235,0.7322)</f>
        <v>0.72785</v>
      </c>
      <c r="G163" s="7" t="s">
        <v>200</v>
      </c>
      <c r="H163" s="21"/>
    </row>
    <row r="164" spans="1:8" s="3" customFormat="1" x14ac:dyDescent="0.25">
      <c r="A164" s="12" t="s">
        <v>23</v>
      </c>
      <c r="B164" s="6">
        <v>3</v>
      </c>
      <c r="C164" s="5" t="s">
        <v>199</v>
      </c>
      <c r="D164" s="5" t="s">
        <v>71</v>
      </c>
      <c r="E164" s="6">
        <v>77</v>
      </c>
      <c r="F164" s="7">
        <v>0.60240000000000005</v>
      </c>
      <c r="G164" s="7"/>
      <c r="H164" s="21"/>
    </row>
    <row r="165" spans="1:8" s="3" customFormat="1" x14ac:dyDescent="0.25">
      <c r="A165" s="12" t="s">
        <v>23</v>
      </c>
      <c r="B165" s="6">
        <v>3</v>
      </c>
      <c r="C165" s="5" t="s">
        <v>199</v>
      </c>
      <c r="D165" s="5" t="s">
        <v>71</v>
      </c>
      <c r="E165" s="6">
        <v>84</v>
      </c>
      <c r="F165" s="7">
        <v>0.82150000000000001</v>
      </c>
      <c r="G165" s="7"/>
      <c r="H165" s="21"/>
    </row>
    <row r="166" spans="1:8" s="3" customFormat="1" x14ac:dyDescent="0.25">
      <c r="A166" s="12" t="s">
        <v>23</v>
      </c>
      <c r="B166" s="6">
        <v>3</v>
      </c>
      <c r="C166" s="5" t="s">
        <v>201</v>
      </c>
      <c r="D166" s="5" t="s">
        <v>71</v>
      </c>
      <c r="E166" s="6">
        <v>76</v>
      </c>
      <c r="F166" s="7">
        <v>0.34820000000000001</v>
      </c>
      <c r="G166" s="7"/>
      <c r="H166" s="21"/>
    </row>
    <row r="167" spans="1:8" s="3" customFormat="1" x14ac:dyDescent="0.25">
      <c r="A167" s="12" t="s">
        <v>18</v>
      </c>
      <c r="B167" s="6">
        <v>1</v>
      </c>
      <c r="C167" s="5" t="s">
        <v>202</v>
      </c>
      <c r="D167" s="4" t="s">
        <v>60</v>
      </c>
      <c r="E167" s="6">
        <v>12</v>
      </c>
      <c r="F167" s="7">
        <v>0.1018</v>
      </c>
      <c r="G167" s="7"/>
      <c r="H167" s="21"/>
    </row>
    <row r="168" spans="1:8" s="3" customFormat="1" x14ac:dyDescent="0.25">
      <c r="A168" s="12" t="s">
        <v>18</v>
      </c>
      <c r="B168" s="6">
        <v>1</v>
      </c>
      <c r="C168" s="5" t="s">
        <v>203</v>
      </c>
      <c r="D168" s="4" t="s">
        <v>60</v>
      </c>
      <c r="E168" s="6">
        <v>19</v>
      </c>
      <c r="F168" s="7">
        <f>AVERAGE(0.0793,0.0785)</f>
        <v>7.8899999999999998E-2</v>
      </c>
      <c r="G168" s="7" t="s">
        <v>204</v>
      </c>
      <c r="H168" s="21"/>
    </row>
    <row r="169" spans="1:8" s="3" customFormat="1" x14ac:dyDescent="0.25">
      <c r="A169" s="12" t="s">
        <v>18</v>
      </c>
      <c r="B169" s="6">
        <v>1</v>
      </c>
      <c r="C169" s="5" t="s">
        <v>205</v>
      </c>
      <c r="D169" s="4" t="s">
        <v>71</v>
      </c>
      <c r="E169" s="6">
        <v>13</v>
      </c>
      <c r="F169" s="7">
        <v>0.18010000000000001</v>
      </c>
      <c r="G169" s="7"/>
      <c r="H169" s="21"/>
    </row>
    <row r="170" spans="1:8" s="3" customFormat="1" x14ac:dyDescent="0.25">
      <c r="A170" s="12" t="s">
        <v>18</v>
      </c>
      <c r="B170" s="6">
        <v>1</v>
      </c>
      <c r="C170" s="5" t="s">
        <v>206</v>
      </c>
      <c r="D170" s="4" t="s">
        <v>60</v>
      </c>
      <c r="E170" s="6">
        <v>8</v>
      </c>
      <c r="F170" s="7">
        <v>9.3100000000000002E-2</v>
      </c>
      <c r="G170" s="7"/>
      <c r="H170" s="21"/>
    </row>
    <row r="171" spans="1:8" s="3" customFormat="1" x14ac:dyDescent="0.25">
      <c r="A171" s="12" t="s">
        <v>18</v>
      </c>
      <c r="B171" s="6">
        <v>1</v>
      </c>
      <c r="C171" s="5" t="s">
        <v>207</v>
      </c>
      <c r="D171" s="4" t="s">
        <v>71</v>
      </c>
      <c r="E171" s="6">
        <v>43</v>
      </c>
      <c r="F171" s="7">
        <v>0.15659999999999999</v>
      </c>
      <c r="G171" s="7"/>
      <c r="H171" s="21"/>
    </row>
    <row r="172" spans="1:8" s="3" customFormat="1" x14ac:dyDescent="0.25">
      <c r="A172" s="12" t="s">
        <v>18</v>
      </c>
      <c r="B172" s="6">
        <v>1</v>
      </c>
      <c r="C172" s="5" t="s">
        <v>208</v>
      </c>
      <c r="D172" s="4" t="s">
        <v>71</v>
      </c>
      <c r="E172" s="6">
        <v>49</v>
      </c>
      <c r="F172" s="7">
        <f>AVERAGE(0.1617,0.1396,0.1621)</f>
        <v>0.15446666666666667</v>
      </c>
      <c r="G172" s="7" t="s">
        <v>209</v>
      </c>
      <c r="H172" s="21"/>
    </row>
    <row r="173" spans="1:8" s="3" customFormat="1" x14ac:dyDescent="0.25">
      <c r="A173" s="12" t="s">
        <v>19</v>
      </c>
      <c r="B173" s="6">
        <v>1</v>
      </c>
      <c r="C173" s="5" t="s">
        <v>210</v>
      </c>
      <c r="D173" s="4" t="s">
        <v>60</v>
      </c>
      <c r="E173" s="6">
        <v>21</v>
      </c>
      <c r="F173" s="7">
        <v>9.7600000000000006E-2</v>
      </c>
      <c r="G173" s="7"/>
      <c r="H173" s="21"/>
    </row>
    <row r="174" spans="1:8" s="3" customFormat="1" x14ac:dyDescent="0.25">
      <c r="A174" s="12" t="s">
        <v>19</v>
      </c>
      <c r="B174" s="6">
        <v>1</v>
      </c>
      <c r="C174" s="5" t="s">
        <v>211</v>
      </c>
      <c r="D174" s="4" t="s">
        <v>60</v>
      </c>
      <c r="E174" s="6">
        <v>46</v>
      </c>
      <c r="F174" s="7">
        <f>AVERAGE(0.577,0.6215)</f>
        <v>0.59925000000000006</v>
      </c>
      <c r="G174" s="7" t="s">
        <v>212</v>
      </c>
      <c r="H174" s="21"/>
    </row>
    <row r="175" spans="1:8" s="3" customFormat="1" x14ac:dyDescent="0.25">
      <c r="A175" s="12" t="s">
        <v>19</v>
      </c>
      <c r="B175" s="6">
        <v>1</v>
      </c>
      <c r="C175" s="5" t="s">
        <v>213</v>
      </c>
      <c r="D175" s="4" t="s">
        <v>60</v>
      </c>
      <c r="E175" s="6">
        <v>13</v>
      </c>
      <c r="F175" s="7">
        <v>7.1000000000000004E-3</v>
      </c>
      <c r="G175" s="7"/>
      <c r="H175" s="21"/>
    </row>
    <row r="176" spans="1:8" s="3" customFormat="1" x14ac:dyDescent="0.25">
      <c r="A176" s="12" t="s">
        <v>19</v>
      </c>
      <c r="B176" s="6">
        <v>1</v>
      </c>
      <c r="C176" s="5" t="s">
        <v>214</v>
      </c>
      <c r="D176" s="4" t="s">
        <v>71</v>
      </c>
      <c r="E176" s="6">
        <v>52</v>
      </c>
      <c r="F176" s="7">
        <v>0.72340000000000004</v>
      </c>
      <c r="G176" s="7"/>
      <c r="H176" s="21"/>
    </row>
    <row r="177" spans="1:9" s="3" customFormat="1" x14ac:dyDescent="0.25">
      <c r="A177" s="12" t="s">
        <v>19</v>
      </c>
      <c r="B177" s="6">
        <v>1</v>
      </c>
      <c r="C177" s="5" t="s">
        <v>215</v>
      </c>
      <c r="D177" s="4" t="s">
        <v>71</v>
      </c>
      <c r="E177" s="6">
        <v>65</v>
      </c>
      <c r="F177" s="7">
        <v>0.70920000000000005</v>
      </c>
      <c r="G177" s="7"/>
      <c r="H177" s="21"/>
    </row>
    <row r="178" spans="1:9" s="3" customFormat="1" x14ac:dyDescent="0.25">
      <c r="A178" s="12" t="s">
        <v>19</v>
      </c>
      <c r="B178" s="6">
        <v>1</v>
      </c>
      <c r="C178" s="5" t="s">
        <v>216</v>
      </c>
      <c r="D178" s="4" t="s">
        <v>71</v>
      </c>
      <c r="E178" s="6">
        <v>49</v>
      </c>
      <c r="F178" s="7">
        <f>AVERAGE(0.4292,0.4879,0.5839,0.4993)</f>
        <v>0.50007499999999994</v>
      </c>
      <c r="G178" s="7" t="s">
        <v>217</v>
      </c>
      <c r="H178" s="21"/>
    </row>
    <row r="179" spans="1:9" s="3" customFormat="1" x14ac:dyDescent="0.25">
      <c r="A179" s="12" t="s">
        <v>19</v>
      </c>
      <c r="B179" s="6">
        <v>1</v>
      </c>
      <c r="C179" s="5" t="s">
        <v>121</v>
      </c>
      <c r="D179" s="4" t="s">
        <v>71</v>
      </c>
      <c r="E179" s="6">
        <v>72</v>
      </c>
      <c r="F179" s="7">
        <v>0.4209</v>
      </c>
      <c r="G179" s="7"/>
      <c r="H179" s="21"/>
    </row>
    <row r="180" spans="1:9" s="3" customFormat="1" x14ac:dyDescent="0.25">
      <c r="A180" s="12" t="s">
        <v>19</v>
      </c>
      <c r="B180" s="6">
        <v>1</v>
      </c>
      <c r="C180" s="5" t="s">
        <v>218</v>
      </c>
      <c r="D180" s="4" t="s">
        <v>71</v>
      </c>
      <c r="E180" s="6">
        <v>48</v>
      </c>
      <c r="F180" s="7">
        <v>0.31659999999999999</v>
      </c>
      <c r="G180" s="7"/>
      <c r="H180" s="21"/>
    </row>
    <row r="181" spans="1:9" s="3" customFormat="1" x14ac:dyDescent="0.25">
      <c r="A181" s="12" t="s">
        <v>19</v>
      </c>
      <c r="B181" s="6">
        <v>1</v>
      </c>
      <c r="C181" s="5" t="s">
        <v>219</v>
      </c>
      <c r="D181" s="4" t="s">
        <v>60</v>
      </c>
      <c r="E181" s="6">
        <v>14</v>
      </c>
      <c r="F181" s="7">
        <v>8.8599999999999998E-2</v>
      </c>
      <c r="G181" s="7"/>
      <c r="H181" s="21"/>
    </row>
    <row r="182" spans="1:9" s="3" customFormat="1" x14ac:dyDescent="0.25">
      <c r="A182" s="12" t="s">
        <v>19</v>
      </c>
      <c r="B182" s="6">
        <v>1</v>
      </c>
      <c r="C182" s="5" t="s">
        <v>220</v>
      </c>
      <c r="D182" s="4" t="s">
        <v>71</v>
      </c>
      <c r="E182" s="6">
        <v>62</v>
      </c>
      <c r="F182" s="7">
        <v>0.42320000000000002</v>
      </c>
      <c r="G182" s="7"/>
      <c r="H182" s="21"/>
    </row>
    <row r="183" spans="1:9" s="3" customFormat="1" x14ac:dyDescent="0.25">
      <c r="A183" s="12" t="s">
        <v>20</v>
      </c>
      <c r="B183" s="6">
        <v>3</v>
      </c>
      <c r="C183" s="5" t="s">
        <v>221</v>
      </c>
      <c r="D183" s="4" t="s">
        <v>71</v>
      </c>
      <c r="E183" s="6">
        <v>9</v>
      </c>
      <c r="F183" s="7">
        <v>0.23949999999999999</v>
      </c>
      <c r="G183" s="7"/>
      <c r="H183" s="21"/>
    </row>
    <row r="184" spans="1:9" s="3" customFormat="1" x14ac:dyDescent="0.25">
      <c r="A184" s="12" t="s">
        <v>20</v>
      </c>
      <c r="B184" s="6">
        <v>3</v>
      </c>
      <c r="C184" s="5" t="s">
        <v>221</v>
      </c>
      <c r="D184" s="4" t="s">
        <v>71</v>
      </c>
      <c r="E184" s="6">
        <v>11</v>
      </c>
      <c r="F184" s="7">
        <v>0.1183</v>
      </c>
      <c r="G184" s="7"/>
      <c r="H184" s="21"/>
    </row>
    <row r="185" spans="1:9" s="3" customFormat="1" x14ac:dyDescent="0.25">
      <c r="A185" s="12" t="s">
        <v>20</v>
      </c>
      <c r="B185" s="6">
        <v>3</v>
      </c>
      <c r="C185" s="5" t="s">
        <v>221</v>
      </c>
      <c r="D185" s="4" t="s">
        <v>71</v>
      </c>
      <c r="E185" s="6">
        <v>72</v>
      </c>
      <c r="F185" s="7">
        <f>AVERAGE(1.9278,2.2782,2.3202)</f>
        <v>2.1753999999999998</v>
      </c>
      <c r="G185" s="7" t="s">
        <v>222</v>
      </c>
      <c r="H185" s="21"/>
    </row>
    <row r="186" spans="1:9" s="3" customFormat="1" x14ac:dyDescent="0.25">
      <c r="A186" s="12" t="s">
        <v>20</v>
      </c>
      <c r="B186" s="6">
        <v>3</v>
      </c>
      <c r="C186" s="5" t="s">
        <v>221</v>
      </c>
      <c r="D186" s="4" t="s">
        <v>71</v>
      </c>
      <c r="E186" s="6">
        <v>37</v>
      </c>
      <c r="F186" s="7">
        <f>AVERAGE(0.6018,1.5275,0.4745,0.4328)</f>
        <v>0.75914999999999999</v>
      </c>
      <c r="G186" s="7" t="s">
        <v>223</v>
      </c>
      <c r="H186" s="21"/>
    </row>
    <row r="187" spans="1:9" s="3" customFormat="1" x14ac:dyDescent="0.25">
      <c r="A187" s="12" t="s">
        <v>20</v>
      </c>
      <c r="B187" s="6">
        <v>3</v>
      </c>
      <c r="C187" s="5" t="s">
        <v>221</v>
      </c>
      <c r="D187" s="4" t="s">
        <v>71</v>
      </c>
      <c r="E187" s="6">
        <v>31</v>
      </c>
      <c r="F187" s="7">
        <f>AVERAGE(0.015,0.5748,0.6269)</f>
        <v>0.40556666666666663</v>
      </c>
      <c r="G187" s="7" t="s">
        <v>224</v>
      </c>
      <c r="H187" s="21"/>
    </row>
    <row r="188" spans="1:9" x14ac:dyDescent="0.25">
      <c r="A188" s="12" t="s">
        <v>24</v>
      </c>
      <c r="B188" s="6">
        <v>3</v>
      </c>
      <c r="C188" s="4" t="s">
        <v>225</v>
      </c>
      <c r="D188" s="4" t="s">
        <v>60</v>
      </c>
      <c r="E188" s="6">
        <v>22</v>
      </c>
      <c r="F188" s="7">
        <v>9.1399999999999995E-2</v>
      </c>
      <c r="G188" s="7"/>
    </row>
    <row r="189" spans="1:9" x14ac:dyDescent="0.25">
      <c r="A189" s="12" t="s">
        <v>24</v>
      </c>
      <c r="B189" s="6">
        <v>3</v>
      </c>
      <c r="C189" s="4" t="s">
        <v>226</v>
      </c>
      <c r="D189" s="4" t="s">
        <v>60</v>
      </c>
      <c r="E189" s="6">
        <v>9</v>
      </c>
      <c r="F189" s="7">
        <v>7.3200000000000001E-2</v>
      </c>
      <c r="G189" s="7"/>
    </row>
    <row r="190" spans="1:9" s="21" customFormat="1" x14ac:dyDescent="0.25">
      <c r="A190" s="12" t="s">
        <v>24</v>
      </c>
      <c r="B190" s="6">
        <v>3</v>
      </c>
      <c r="C190" s="4" t="s">
        <v>227</v>
      </c>
      <c r="D190" s="4" t="s">
        <v>60</v>
      </c>
      <c r="E190" s="6">
        <v>12</v>
      </c>
      <c r="F190" s="7">
        <v>0.13370000000000001</v>
      </c>
      <c r="G190" s="7"/>
      <c r="I190"/>
    </row>
    <row r="191" spans="1:9" s="21" customFormat="1" x14ac:dyDescent="0.25">
      <c r="A191" s="12" t="s">
        <v>24</v>
      </c>
      <c r="B191" s="6">
        <v>3</v>
      </c>
      <c r="C191" s="4" t="s">
        <v>228</v>
      </c>
      <c r="D191" s="4" t="s">
        <v>60</v>
      </c>
      <c r="E191" s="6">
        <v>7</v>
      </c>
      <c r="F191" s="7">
        <f>AVERAGE(0.0328,0.0348)</f>
        <v>3.3799999999999997E-2</v>
      </c>
      <c r="G191" s="7" t="s">
        <v>229</v>
      </c>
      <c r="I191"/>
    </row>
    <row r="192" spans="1:9" s="21" customFormat="1" x14ac:dyDescent="0.25">
      <c r="A192" s="12" t="s">
        <v>24</v>
      </c>
      <c r="B192" s="6">
        <v>3</v>
      </c>
      <c r="C192" s="4" t="s">
        <v>49</v>
      </c>
      <c r="D192" s="4" t="s">
        <v>71</v>
      </c>
      <c r="E192" s="6">
        <v>49</v>
      </c>
      <c r="F192" s="7">
        <f>AVERAGE(0.9221,0.9343,0.7477)</f>
        <v>0.86803333333333332</v>
      </c>
      <c r="G192" s="7" t="s">
        <v>230</v>
      </c>
      <c r="I192"/>
    </row>
    <row r="193" spans="1:9" s="21" customFormat="1" x14ac:dyDescent="0.25">
      <c r="A193" s="12" t="s">
        <v>24</v>
      </c>
      <c r="B193" s="6">
        <v>3</v>
      </c>
      <c r="C193" s="4" t="s">
        <v>231</v>
      </c>
      <c r="D193" s="4" t="s">
        <v>71</v>
      </c>
      <c r="E193" s="6">
        <v>41</v>
      </c>
      <c r="F193" s="7">
        <v>0.71970000000000001</v>
      </c>
      <c r="G193" s="7"/>
      <c r="I193"/>
    </row>
    <row r="194" spans="1:9" s="21" customFormat="1" x14ac:dyDescent="0.25">
      <c r="A194" s="12" t="s">
        <v>21</v>
      </c>
      <c r="B194" s="6">
        <v>3</v>
      </c>
      <c r="C194" s="4" t="s">
        <v>232</v>
      </c>
      <c r="D194" s="4" t="s">
        <v>60</v>
      </c>
      <c r="E194" s="6">
        <v>17</v>
      </c>
      <c r="F194" s="7">
        <v>4.8300000000000003E-2</v>
      </c>
      <c r="G194" s="7"/>
      <c r="I194"/>
    </row>
    <row r="195" spans="1:9" s="21" customFormat="1" x14ac:dyDescent="0.25">
      <c r="A195" s="12" t="s">
        <v>21</v>
      </c>
      <c r="B195" s="6">
        <v>3</v>
      </c>
      <c r="C195" s="4" t="s">
        <v>233</v>
      </c>
      <c r="D195" s="4" t="s">
        <v>60</v>
      </c>
      <c r="E195" s="6">
        <v>38</v>
      </c>
      <c r="F195" s="7">
        <f>AVERAGE(0.1023,0.0902,0.1022)</f>
        <v>9.8233333333333339E-2</v>
      </c>
      <c r="G195" s="7" t="s">
        <v>234</v>
      </c>
      <c r="I195"/>
    </row>
    <row r="196" spans="1:9" s="21" customFormat="1" x14ac:dyDescent="0.25">
      <c r="A196" s="12" t="s">
        <v>21</v>
      </c>
      <c r="B196" s="6">
        <v>3</v>
      </c>
      <c r="C196" s="4" t="s">
        <v>235</v>
      </c>
      <c r="D196" s="4" t="s">
        <v>60</v>
      </c>
      <c r="E196" s="6">
        <v>23</v>
      </c>
      <c r="F196" s="7">
        <v>9.3799999999999994E-2</v>
      </c>
      <c r="G196" s="7"/>
      <c r="I196"/>
    </row>
    <row r="197" spans="1:9" s="21" customFormat="1" x14ac:dyDescent="0.25">
      <c r="A197" s="12" t="s">
        <v>21</v>
      </c>
      <c r="B197" s="6">
        <v>3</v>
      </c>
      <c r="C197" s="4" t="s">
        <v>236</v>
      </c>
      <c r="D197" s="4" t="s">
        <v>71</v>
      </c>
      <c r="E197" s="6">
        <v>8</v>
      </c>
      <c r="F197" s="7">
        <v>0.20880000000000001</v>
      </c>
      <c r="G197" s="7"/>
      <c r="I197"/>
    </row>
    <row r="198" spans="1:9" s="21" customFormat="1" x14ac:dyDescent="0.25">
      <c r="A198" s="12" t="s">
        <v>21</v>
      </c>
      <c r="B198" s="6">
        <v>3</v>
      </c>
      <c r="C198" s="4" t="s">
        <v>237</v>
      </c>
      <c r="D198" s="4" t="s">
        <v>71</v>
      </c>
      <c r="E198" s="6">
        <v>9</v>
      </c>
      <c r="F198" s="7">
        <v>0.1593</v>
      </c>
      <c r="G198" s="7"/>
      <c r="I198"/>
    </row>
    <row r="199" spans="1:9" s="21" customFormat="1" x14ac:dyDescent="0.25">
      <c r="A199" s="12" t="s">
        <v>21</v>
      </c>
      <c r="B199" s="6">
        <v>3</v>
      </c>
      <c r="C199" s="4" t="s">
        <v>238</v>
      </c>
      <c r="D199" s="4" t="s">
        <v>60</v>
      </c>
      <c r="E199" s="6">
        <v>5</v>
      </c>
      <c r="F199" s="7">
        <v>0.1515</v>
      </c>
      <c r="G199" s="7"/>
      <c r="I199"/>
    </row>
    <row r="200" spans="1:9" s="21" customFormat="1" x14ac:dyDescent="0.25">
      <c r="A200" s="12" t="s">
        <v>21</v>
      </c>
      <c r="B200" s="6">
        <v>3</v>
      </c>
      <c r="C200" s="4" t="s">
        <v>239</v>
      </c>
      <c r="D200" s="4" t="s">
        <v>71</v>
      </c>
      <c r="E200" s="6">
        <v>4</v>
      </c>
      <c r="F200" s="7">
        <v>7.7899999999999997E-2</v>
      </c>
      <c r="G200" s="7"/>
      <c r="I200"/>
    </row>
    <row r="201" spans="1:9" s="21" customFormat="1" x14ac:dyDescent="0.25">
      <c r="A201" s="12" t="s">
        <v>21</v>
      </c>
      <c r="B201" s="6">
        <v>3</v>
      </c>
      <c r="C201" s="4" t="s">
        <v>240</v>
      </c>
      <c r="D201" s="4" t="s">
        <v>71</v>
      </c>
      <c r="E201" s="6">
        <v>47</v>
      </c>
      <c r="F201" s="7">
        <f>AVERAGE(0.1312,0.1414)</f>
        <v>0.1363</v>
      </c>
      <c r="G201" s="7" t="s">
        <v>241</v>
      </c>
      <c r="I201"/>
    </row>
    <row r="202" spans="1:9" s="21" customFormat="1" x14ac:dyDescent="0.25">
      <c r="A202" s="12" t="s">
        <v>22</v>
      </c>
      <c r="B202" s="6">
        <v>2</v>
      </c>
      <c r="C202" s="4" t="s">
        <v>242</v>
      </c>
      <c r="D202" s="4" t="s">
        <v>60</v>
      </c>
      <c r="E202" s="6">
        <v>3</v>
      </c>
      <c r="F202" s="7">
        <v>1.3599999999999999E-2</v>
      </c>
      <c r="G202" s="7"/>
      <c r="I202"/>
    </row>
    <row r="203" spans="1:9" s="21" customFormat="1" x14ac:dyDescent="0.25">
      <c r="A203" s="12" t="s">
        <v>22</v>
      </c>
      <c r="B203" s="6">
        <v>2</v>
      </c>
      <c r="C203" s="4" t="s">
        <v>243</v>
      </c>
      <c r="D203" s="4" t="s">
        <v>60</v>
      </c>
      <c r="E203" s="6">
        <v>3</v>
      </c>
      <c r="F203" s="7">
        <v>3.3500000000000002E-2</v>
      </c>
      <c r="G203" s="7"/>
      <c r="I203"/>
    </row>
    <row r="204" spans="1:9" s="21" customFormat="1" x14ac:dyDescent="0.25">
      <c r="A204" s="12" t="s">
        <v>22</v>
      </c>
      <c r="B204" s="6">
        <v>2</v>
      </c>
      <c r="C204" s="4" t="s">
        <v>244</v>
      </c>
      <c r="D204" s="4" t="s">
        <v>71</v>
      </c>
      <c r="E204" s="6">
        <v>84</v>
      </c>
      <c r="F204" s="7">
        <v>0.29370000000000002</v>
      </c>
      <c r="G204" s="7"/>
      <c r="I204"/>
    </row>
    <row r="205" spans="1:9" s="21" customFormat="1" x14ac:dyDescent="0.25">
      <c r="A205" s="12" t="s">
        <v>22</v>
      </c>
      <c r="B205" s="6">
        <v>2</v>
      </c>
      <c r="C205" s="4" t="s">
        <v>245</v>
      </c>
      <c r="D205" s="4" t="s">
        <v>71</v>
      </c>
      <c r="E205" s="6">
        <v>90</v>
      </c>
      <c r="F205" s="7">
        <f>AVERAGE(0.3901,0.3903)</f>
        <v>0.39019999999999999</v>
      </c>
      <c r="G205" s="7" t="s">
        <v>246</v>
      </c>
      <c r="I205"/>
    </row>
    <row r="206" spans="1:9" s="21" customFormat="1" x14ac:dyDescent="0.25">
      <c r="A206" s="12" t="s">
        <v>22</v>
      </c>
      <c r="B206" s="6">
        <v>2</v>
      </c>
      <c r="C206" s="4" t="s">
        <v>247</v>
      </c>
      <c r="D206" s="4" t="s">
        <v>60</v>
      </c>
      <c r="E206" s="6">
        <v>9</v>
      </c>
      <c r="F206" s="7">
        <v>4.7300000000000002E-2</v>
      </c>
      <c r="G206" s="7"/>
      <c r="I206"/>
    </row>
    <row r="207" spans="1:9" s="21" customFormat="1" x14ac:dyDescent="0.25">
      <c r="A207" s="12" t="s">
        <v>22</v>
      </c>
      <c r="B207" s="6">
        <v>2</v>
      </c>
      <c r="C207" s="4" t="s">
        <v>248</v>
      </c>
      <c r="D207" s="4" t="s">
        <v>60</v>
      </c>
      <c r="E207" s="6">
        <v>1</v>
      </c>
      <c r="F207" s="7">
        <v>8.6999999999999994E-3</v>
      </c>
      <c r="G207" s="7"/>
      <c r="I20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6" sqref="D36"/>
    </sheetView>
  </sheetViews>
  <sheetFormatPr defaultRowHeight="15" x14ac:dyDescent="0.25"/>
  <cols>
    <col min="1" max="1" width="51.140625" style="4" customWidth="1"/>
    <col min="2" max="2" width="22.7109375" style="8" customWidth="1"/>
    <col min="3" max="3" width="23.140625" style="6" customWidth="1"/>
  </cols>
  <sheetData>
    <row r="1" spans="1:5" s="2" customFormat="1" ht="51.75" customHeight="1" x14ac:dyDescent="0.2">
      <c r="A1" s="1" t="s">
        <v>48</v>
      </c>
      <c r="B1" s="9" t="s">
        <v>1</v>
      </c>
      <c r="C1" s="10" t="s">
        <v>250</v>
      </c>
    </row>
    <row r="2" spans="1:5" s="3" customFormat="1" x14ac:dyDescent="0.25">
      <c r="A2" s="5" t="s">
        <v>52</v>
      </c>
      <c r="B2" s="7">
        <v>5.7500000000000002E-2</v>
      </c>
      <c r="C2" s="7"/>
    </row>
    <row r="3" spans="1:5" s="3" customFormat="1" x14ac:dyDescent="0.25">
      <c r="A3" s="5" t="s">
        <v>52</v>
      </c>
      <c r="B3" s="7">
        <v>1.4999999999999999E-2</v>
      </c>
      <c r="C3" s="7"/>
    </row>
    <row r="4" spans="1:5" s="3" customFormat="1" x14ac:dyDescent="0.25">
      <c r="A4" s="5" t="s">
        <v>52</v>
      </c>
      <c r="B4" s="7">
        <f>AVERAGE(0.0241,0.0245)</f>
        <v>2.4300000000000002E-2</v>
      </c>
      <c r="C4" s="7" t="s">
        <v>77</v>
      </c>
    </row>
    <row r="5" spans="1:5" x14ac:dyDescent="0.25">
      <c r="A5" s="5" t="s">
        <v>52</v>
      </c>
      <c r="B5" s="7">
        <f>AVERAGE(0.1186,0.1247)</f>
        <v>0.12165000000000001</v>
      </c>
      <c r="C5" s="7" t="s">
        <v>91</v>
      </c>
    </row>
    <row r="6" spans="1:5" x14ac:dyDescent="0.25">
      <c r="A6" s="5" t="s">
        <v>52</v>
      </c>
      <c r="B6" s="7">
        <v>1.14E-2</v>
      </c>
      <c r="C6" s="7"/>
    </row>
    <row r="7" spans="1:5" s="3" customFormat="1" x14ac:dyDescent="0.25">
      <c r="A7" s="5" t="s">
        <v>43</v>
      </c>
      <c r="B7" s="7">
        <v>0.34739999999999999</v>
      </c>
      <c r="C7" s="7"/>
    </row>
    <row r="8" spans="1:5" x14ac:dyDescent="0.25">
      <c r="A8" s="5" t="s">
        <v>43</v>
      </c>
      <c r="B8" s="7">
        <v>7.0000000000000001E-3</v>
      </c>
      <c r="C8" s="7"/>
    </row>
    <row r="9" spans="1:5" s="3" customFormat="1" x14ac:dyDescent="0.25">
      <c r="A9" s="5" t="s">
        <v>42</v>
      </c>
      <c r="B9" s="7">
        <v>0.41670000000000001</v>
      </c>
      <c r="C9" s="7"/>
    </row>
    <row r="10" spans="1:5" s="3" customFormat="1" x14ac:dyDescent="0.25">
      <c r="A10" s="5" t="s">
        <v>42</v>
      </c>
      <c r="B10" s="7">
        <v>0.3805</v>
      </c>
      <c r="C10" s="7"/>
    </row>
    <row r="11" spans="1:5" s="3" customFormat="1" x14ac:dyDescent="0.25">
      <c r="A11" s="5" t="s">
        <v>42</v>
      </c>
      <c r="B11" s="7">
        <v>0.38800000000000001</v>
      </c>
      <c r="C11" s="7"/>
      <c r="E11" s="11"/>
    </row>
    <row r="12" spans="1:5" x14ac:dyDescent="0.25">
      <c r="A12" s="5" t="s">
        <v>42</v>
      </c>
      <c r="B12" s="7">
        <v>0.41889999999999999</v>
      </c>
      <c r="C12" s="7"/>
    </row>
    <row r="13" spans="1:5" x14ac:dyDescent="0.25">
      <c r="A13" s="5" t="s">
        <v>42</v>
      </c>
      <c r="B13" s="7">
        <v>0.18679999999999999</v>
      </c>
      <c r="C13" s="7"/>
    </row>
    <row r="14" spans="1:5" x14ac:dyDescent="0.25">
      <c r="A14" s="5" t="s">
        <v>42</v>
      </c>
      <c r="B14" s="7">
        <v>0.34460000000000002</v>
      </c>
      <c r="C14" s="7"/>
    </row>
    <row r="15" spans="1:5" x14ac:dyDescent="0.25">
      <c r="A15" s="5" t="s">
        <v>42</v>
      </c>
      <c r="B15" s="7">
        <f>AVERAGE(0.323,0.322)</f>
        <v>0.32250000000000001</v>
      </c>
      <c r="C15" s="7" t="s">
        <v>84</v>
      </c>
    </row>
    <row r="16" spans="1:5" x14ac:dyDescent="0.25">
      <c r="A16" s="5" t="s">
        <v>42</v>
      </c>
      <c r="B16" s="7">
        <v>0.3206</v>
      </c>
      <c r="C16" s="7"/>
    </row>
    <row r="17" spans="1:3" x14ac:dyDescent="0.25">
      <c r="A17" s="5" t="s">
        <v>42</v>
      </c>
      <c r="B17" s="7">
        <v>0.44140000000000001</v>
      </c>
      <c r="C17" s="7"/>
    </row>
    <row r="18" spans="1:3" x14ac:dyDescent="0.25">
      <c r="A18" s="5" t="s">
        <v>42</v>
      </c>
      <c r="B18" s="7">
        <v>0.37690000000000001</v>
      </c>
      <c r="C18" s="7"/>
    </row>
    <row r="19" spans="1:3" x14ac:dyDescent="0.25">
      <c r="A19" s="5" t="s">
        <v>42</v>
      </c>
      <c r="B19" s="7">
        <v>0.43380000000000002</v>
      </c>
      <c r="C19" s="7"/>
    </row>
    <row r="20" spans="1:3" x14ac:dyDescent="0.25">
      <c r="A20" s="5" t="s">
        <v>42</v>
      </c>
      <c r="B20" s="7">
        <v>0.4481</v>
      </c>
      <c r="C20" s="7"/>
    </row>
    <row r="21" spans="1:3" x14ac:dyDescent="0.25">
      <c r="A21" s="5" t="s">
        <v>42</v>
      </c>
      <c r="B21" s="7">
        <f>AVERAGE(0.5059,0.4328,0.4162)</f>
        <v>0.45163333333333339</v>
      </c>
      <c r="C21" s="7" t="s">
        <v>99</v>
      </c>
    </row>
    <row r="22" spans="1:3" x14ac:dyDescent="0.25">
      <c r="A22" s="5" t="s">
        <v>42</v>
      </c>
      <c r="B22" s="7">
        <v>0.42459999999999998</v>
      </c>
      <c r="C22" s="7"/>
    </row>
    <row r="23" spans="1:3" x14ac:dyDescent="0.25">
      <c r="A23" s="5" t="s">
        <v>42</v>
      </c>
      <c r="B23" s="7">
        <v>0.39839999999999998</v>
      </c>
      <c r="C23" s="7"/>
    </row>
    <row r="24" spans="1:3" x14ac:dyDescent="0.25">
      <c r="A24" s="5" t="s">
        <v>42</v>
      </c>
      <c r="B24" s="7">
        <v>0.41060000000000002</v>
      </c>
      <c r="C24" s="7"/>
    </row>
    <row r="25" spans="1:3" x14ac:dyDescent="0.25">
      <c r="A25" s="5" t="s">
        <v>42</v>
      </c>
      <c r="B25" s="7">
        <v>0.42870000000000003</v>
      </c>
      <c r="C25" s="7"/>
    </row>
    <row r="26" spans="1:3" x14ac:dyDescent="0.25">
      <c r="A26" s="5" t="s">
        <v>42</v>
      </c>
      <c r="B26" s="7">
        <v>0.48830000000000001</v>
      </c>
      <c r="C26" s="7"/>
    </row>
    <row r="27" spans="1:3" x14ac:dyDescent="0.25">
      <c r="A27" s="5" t="s">
        <v>42</v>
      </c>
      <c r="B27" s="7">
        <v>0.46279999999999999</v>
      </c>
      <c r="C27" s="7"/>
    </row>
    <row r="28" spans="1:3" x14ac:dyDescent="0.25">
      <c r="A28" s="5" t="s">
        <v>42</v>
      </c>
      <c r="B28" s="7">
        <v>0.46489999999999998</v>
      </c>
      <c r="C28" s="7"/>
    </row>
    <row r="29" spans="1:3" x14ac:dyDescent="0.25">
      <c r="A29" s="5" t="s">
        <v>44</v>
      </c>
      <c r="B29" s="7">
        <v>8.2799999999999999E-2</v>
      </c>
      <c r="C29" s="7"/>
    </row>
    <row r="30" spans="1:3" x14ac:dyDescent="0.25">
      <c r="A30" s="5" t="s">
        <v>44</v>
      </c>
      <c r="B30" s="7">
        <v>5.16E-2</v>
      </c>
      <c r="C30" s="7"/>
    </row>
    <row r="31" spans="1:3" x14ac:dyDescent="0.25">
      <c r="A31" s="5" t="s">
        <v>44</v>
      </c>
      <c r="B31" s="7">
        <v>2.98E-2</v>
      </c>
      <c r="C31" s="7"/>
    </row>
    <row r="32" spans="1:3" x14ac:dyDescent="0.25">
      <c r="A32" s="5" t="s">
        <v>45</v>
      </c>
      <c r="B32" s="7">
        <v>8.5300000000000001E-2</v>
      </c>
      <c r="C32" s="7"/>
    </row>
    <row r="33" spans="1:3" x14ac:dyDescent="0.25">
      <c r="A33" s="5" t="s">
        <v>46</v>
      </c>
      <c r="B33" s="7">
        <v>0.16980000000000001</v>
      </c>
      <c r="C33" s="7"/>
    </row>
    <row r="34" spans="1:3" x14ac:dyDescent="0.25">
      <c r="A34" s="5" t="s">
        <v>47</v>
      </c>
      <c r="B34" s="7">
        <v>0.2243</v>
      </c>
      <c r="C34" s="7"/>
    </row>
    <row r="35" spans="1:3" x14ac:dyDescent="0.25">
      <c r="A35" s="5" t="s">
        <v>47</v>
      </c>
      <c r="B35" s="7">
        <f>AVERAGE(0.5566,0.5579)</f>
        <v>0.55725000000000002</v>
      </c>
      <c r="C35" s="7" t="s">
        <v>97</v>
      </c>
    </row>
    <row r="36" spans="1:3" x14ac:dyDescent="0.25">
      <c r="B36" s="6"/>
      <c r="C36"/>
    </row>
    <row r="37" spans="1:3" x14ac:dyDescent="0.25">
      <c r="B37" s="6"/>
      <c r="C37"/>
    </row>
    <row r="38" spans="1:3" x14ac:dyDescent="0.25">
      <c r="B38" s="6"/>
      <c r="C38"/>
    </row>
    <row r="39" spans="1:3" x14ac:dyDescent="0.25">
      <c r="B39" s="6"/>
      <c r="C39"/>
    </row>
    <row r="40" spans="1:3" x14ac:dyDescent="0.25">
      <c r="B40" s="6"/>
      <c r="C4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5" sqref="D5"/>
    </sheetView>
  </sheetViews>
  <sheetFormatPr defaultRowHeight="15" x14ac:dyDescent="0.25"/>
  <cols>
    <col min="1" max="1" width="26.85546875" customWidth="1"/>
    <col min="2" max="2" width="14.42578125" customWidth="1"/>
    <col min="3" max="3" width="17.28515625" customWidth="1"/>
  </cols>
  <sheetData>
    <row r="1" spans="1:6" x14ac:dyDescent="0.25">
      <c r="A1" s="14" t="s">
        <v>33</v>
      </c>
      <c r="B1" s="14" t="s">
        <v>34</v>
      </c>
      <c r="C1" s="14" t="s">
        <v>31</v>
      </c>
    </row>
    <row r="2" spans="1:6" x14ac:dyDescent="0.25">
      <c r="A2" s="12" t="s">
        <v>5</v>
      </c>
      <c r="B2" s="4" t="s">
        <v>2</v>
      </c>
      <c r="C2" s="13">
        <f>(0.0337+0.0289)/2</f>
        <v>3.1300000000000001E-2</v>
      </c>
      <c r="D2" s="16"/>
      <c r="E2" s="16"/>
      <c r="F2" s="16"/>
    </row>
    <row r="3" spans="1:6" x14ac:dyDescent="0.25">
      <c r="A3" s="12" t="s">
        <v>9</v>
      </c>
      <c r="B3" s="4" t="s">
        <v>2</v>
      </c>
      <c r="C3" s="7">
        <v>5.6300000000000003E-2</v>
      </c>
    </row>
    <row r="4" spans="1:6" x14ac:dyDescent="0.25">
      <c r="A4" s="12" t="s">
        <v>13</v>
      </c>
      <c r="B4" s="4" t="s">
        <v>2</v>
      </c>
      <c r="C4" s="7">
        <v>1.47E-2</v>
      </c>
    </row>
    <row r="5" spans="1:6" x14ac:dyDescent="0.25">
      <c r="A5" s="12" t="s">
        <v>19</v>
      </c>
      <c r="B5" s="4" t="s">
        <v>2</v>
      </c>
      <c r="C5" s="7">
        <v>1.2699999999999999E-2</v>
      </c>
    </row>
    <row r="6" spans="1:6" x14ac:dyDescent="0.25">
      <c r="C6" s="17">
        <f>AVERAGE(C2:C5)</f>
        <v>2.8750000000000005E-2</v>
      </c>
      <c r="D6" s="18" t="s">
        <v>51</v>
      </c>
    </row>
    <row r="8" spans="1:6" x14ac:dyDescent="0.25">
      <c r="A8" s="12"/>
      <c r="B8" s="4"/>
      <c r="C8" s="7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4" sqref="C14"/>
    </sheetView>
  </sheetViews>
  <sheetFormatPr defaultRowHeight="15" x14ac:dyDescent="0.25"/>
  <cols>
    <col min="1" max="1" width="38.5703125" customWidth="1"/>
    <col min="2" max="2" width="16" customWidth="1"/>
    <col min="3" max="3" width="63.42578125" customWidth="1"/>
    <col min="4" max="4" width="15.28515625" customWidth="1"/>
  </cols>
  <sheetData>
    <row r="1" spans="1:8" ht="45" x14ac:dyDescent="0.25">
      <c r="A1" s="1" t="s">
        <v>33</v>
      </c>
      <c r="B1" s="1" t="s">
        <v>36</v>
      </c>
      <c r="C1" s="1" t="s">
        <v>37</v>
      </c>
      <c r="D1" s="9" t="s">
        <v>35</v>
      </c>
    </row>
    <row r="2" spans="1:8" x14ac:dyDescent="0.25">
      <c r="A2" s="12" t="s">
        <v>5</v>
      </c>
      <c r="B2" s="15" t="s">
        <v>38</v>
      </c>
      <c r="C2" s="5" t="s">
        <v>26</v>
      </c>
      <c r="D2" s="7">
        <v>0.17499999999999999</v>
      </c>
    </row>
    <row r="3" spans="1:8" x14ac:dyDescent="0.25">
      <c r="A3" s="12" t="s">
        <v>5</v>
      </c>
      <c r="B3" s="15" t="s">
        <v>39</v>
      </c>
      <c r="C3" s="5" t="s">
        <v>27</v>
      </c>
      <c r="D3" s="7">
        <v>0.56120000000000003</v>
      </c>
    </row>
    <row r="4" spans="1:8" x14ac:dyDescent="0.25">
      <c r="A4" s="12" t="s">
        <v>28</v>
      </c>
      <c r="B4" s="4" t="s">
        <v>40</v>
      </c>
      <c r="C4" s="4" t="s">
        <v>29</v>
      </c>
      <c r="D4" s="7">
        <v>0.30930000000000002</v>
      </c>
    </row>
    <row r="5" spans="1:8" x14ac:dyDescent="0.25">
      <c r="A5" s="12" t="s">
        <v>22</v>
      </c>
      <c r="B5" s="4" t="s">
        <v>38</v>
      </c>
      <c r="C5" s="4" t="s">
        <v>30</v>
      </c>
      <c r="D5" s="7">
        <v>5.2499999999999998E-2</v>
      </c>
    </row>
    <row r="6" spans="1:8" x14ac:dyDescent="0.25">
      <c r="A6" s="12" t="s">
        <v>7</v>
      </c>
      <c r="B6" s="13" t="s">
        <v>41</v>
      </c>
      <c r="C6" s="13" t="s">
        <v>32</v>
      </c>
      <c r="D6" s="7">
        <v>0.49869999999999998</v>
      </c>
    </row>
    <row r="7" spans="1:8" x14ac:dyDescent="0.25">
      <c r="A7" s="12" t="s">
        <v>24</v>
      </c>
      <c r="B7" s="4" t="s">
        <v>50</v>
      </c>
      <c r="C7" s="4" t="s">
        <v>49</v>
      </c>
      <c r="D7" s="7">
        <f>AVERAGE(0.9221,0.9343,0.7477)</f>
        <v>0.86803333333333332</v>
      </c>
    </row>
    <row r="8" spans="1:8" s="3" customFormat="1" x14ac:dyDescent="0.25">
      <c r="A8" s="12" t="s">
        <v>9</v>
      </c>
      <c r="B8" s="4" t="s">
        <v>135</v>
      </c>
      <c r="C8" s="5" t="s">
        <v>134</v>
      </c>
      <c r="D8" s="7">
        <v>2.3E-3</v>
      </c>
      <c r="E8" s="6"/>
      <c r="F8" s="7"/>
      <c r="G8" s="7"/>
      <c r="H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Cave Samples</vt:lpstr>
      <vt:lpstr>Table Just Climax</vt:lpstr>
      <vt:lpstr>Table Rock</vt:lpstr>
      <vt:lpstr>Table Miscellaneous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Edwards, Amy E.</cp:lastModifiedBy>
  <cp:lastPrinted>2018-03-12T16:14:01Z</cp:lastPrinted>
  <dcterms:created xsi:type="dcterms:W3CDTF">2013-08-29T19:20:54Z</dcterms:created>
  <dcterms:modified xsi:type="dcterms:W3CDTF">2018-10-16T16:05:09Z</dcterms:modified>
</cp:coreProperties>
</file>