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6EA8C456-A6AC-4650-A4DC-0E896D97BAD8}" xr6:coauthVersionLast="47" xr6:coauthVersionMax="47" xr10:uidLastSave="{00000000-0000-0000-0000-000000000000}"/>
  <bookViews>
    <workbookView xWindow="-120" yWindow="-120" windowWidth="20730" windowHeight="11310" tabRatio="742" firstSheet="16" activeTab="16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8" l="1"/>
  <c r="B1" i="38" s="1"/>
  <c r="F48" i="38"/>
  <c r="F47" i="38"/>
  <c r="F49" i="36"/>
  <c r="B1" i="36" s="1"/>
  <c r="F48" i="36"/>
  <c r="F47" i="36"/>
  <c r="F49" i="35"/>
  <c r="B1" i="35" s="1"/>
  <c r="F48" i="35"/>
  <c r="F47" i="35"/>
  <c r="F49" i="34"/>
  <c r="B1" i="34" s="1"/>
  <c r="F48" i="34"/>
  <c r="F47" i="34"/>
  <c r="F49" i="31"/>
  <c r="F48" i="31"/>
  <c r="F47" i="31"/>
  <c r="B1" i="31"/>
  <c r="F49" i="30"/>
  <c r="B1" i="30" s="1"/>
  <c r="F48" i="30"/>
  <c r="F47" i="30"/>
  <c r="F49" i="29"/>
  <c r="B1" i="29" s="1"/>
  <c r="F48" i="29"/>
  <c r="F47" i="29"/>
  <c r="F49" i="28"/>
  <c r="B1" i="28" s="1"/>
  <c r="F48" i="28"/>
  <c r="F47" i="28"/>
  <c r="F49" i="27"/>
  <c r="B1" i="27" s="1"/>
  <c r="F48" i="27"/>
  <c r="F47" i="27"/>
  <c r="F49" i="26"/>
  <c r="F48" i="26"/>
  <c r="F47" i="26"/>
  <c r="B1" i="26"/>
  <c r="F49" i="25"/>
  <c r="F48" i="25"/>
  <c r="F47" i="25"/>
  <c r="B1" i="25"/>
  <c r="F49" i="24"/>
  <c r="F48" i="24"/>
  <c r="F47" i="24"/>
  <c r="B1" i="24"/>
  <c r="F49" i="23"/>
  <c r="F48" i="23"/>
  <c r="F47" i="23"/>
  <c r="B1" i="23"/>
  <c r="F49" i="21"/>
  <c r="F48" i="21"/>
  <c r="F47" i="21"/>
  <c r="B1" i="21"/>
  <c r="F49" i="20"/>
  <c r="F48" i="20"/>
  <c r="F47" i="20"/>
  <c r="B1" i="20"/>
  <c r="F49" i="1"/>
  <c r="F48" i="1"/>
  <c r="F47" i="1"/>
  <c r="B1" i="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1"/>
  <c r="C29" i="29"/>
  <c r="C29" i="27"/>
  <c r="C29" i="36"/>
  <c r="C29" i="32"/>
  <c r="C29" i="21"/>
  <c r="C29" i="24"/>
  <c r="C29" i="25"/>
  <c r="C29" i="38"/>
  <c r="C29" i="31"/>
  <c r="C29" i="30"/>
  <c r="C29" i="33"/>
  <c r="C29" i="35"/>
  <c r="C29" i="23"/>
  <c r="C29" i="20"/>
  <c r="C29" i="28"/>
  <c r="C29" i="34"/>
  <c r="C29" i="26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5" i="38" s="1"/>
  <c r="L2" i="38"/>
  <c r="BJ4" i="38" s="1"/>
  <c r="I2" i="38"/>
  <c r="BO8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G53" i="38" l="1"/>
  <c r="G54" i="38"/>
  <c r="S53" i="38"/>
  <c r="S54" i="38"/>
  <c r="J54" i="38"/>
  <c r="J53" i="38"/>
  <c r="V54" i="38"/>
  <c r="V53" i="38"/>
  <c r="AH54" i="38"/>
  <c r="AH53" i="38"/>
  <c r="AE54" i="38"/>
  <c r="AE53" i="38"/>
  <c r="M54" i="38"/>
  <c r="M53" i="38"/>
  <c r="Y54" i="38"/>
  <c r="Y53" i="38"/>
  <c r="AK54" i="38"/>
  <c r="AK53" i="38"/>
  <c r="P54" i="38"/>
  <c r="P53" i="38"/>
  <c r="AB54" i="38"/>
  <c r="AB53" i="38"/>
  <c r="AN54" i="38"/>
  <c r="AN53" i="38"/>
  <c r="S55" i="38"/>
  <c r="S52" i="38" s="1"/>
  <c r="AE55" i="38"/>
  <c r="AE52" i="38" s="1"/>
  <c r="J55" i="38"/>
  <c r="J52" i="38" s="1"/>
  <c r="V55" i="38"/>
  <c r="V52" i="38" s="1"/>
  <c r="AH55" i="38"/>
  <c r="AH52" i="38" s="1"/>
  <c r="M55" i="38"/>
  <c r="M52" i="38" s="1"/>
  <c r="Y55" i="38"/>
  <c r="Y52" i="38" s="1"/>
  <c r="AK55" i="38"/>
  <c r="AK52" i="38" s="1"/>
  <c r="P55" i="38"/>
  <c r="P52" i="38" s="1"/>
  <c r="AB55" i="38"/>
  <c r="AB52" i="38" s="1"/>
  <c r="AN55" i="38"/>
  <c r="AN52" i="38" s="1"/>
  <c r="G55" i="38"/>
  <c r="G52" i="38" s="1"/>
  <c r="CV510" i="16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0" i="38"/>
  <c r="BF5" i="38"/>
  <c r="BY5" i="38"/>
  <c r="CV485" i="16" s="1"/>
  <c r="BO9" i="38"/>
  <c r="BJ8" i="38"/>
  <c r="BF12" i="38"/>
  <c r="BO12" i="38"/>
  <c r="BJ15" i="38"/>
  <c r="BO15" i="38"/>
  <c r="BJ13" i="38"/>
  <c r="BO4" i="38"/>
  <c r="BF14" i="38"/>
  <c r="BE2" i="38"/>
  <c r="BF6" i="38"/>
  <c r="BY6" i="38"/>
  <c r="CV486" i="16" s="1"/>
  <c r="BF7" i="38"/>
  <c r="BO6" i="38"/>
  <c r="BF8" i="38"/>
  <c r="BJ12" i="38"/>
  <c r="BO13" i="38"/>
  <c r="BY14" i="38"/>
  <c r="CV494" i="16" s="1"/>
  <c r="BJ6" i="38"/>
  <c r="BG11" i="38"/>
  <c r="BG15" i="38"/>
  <c r="BO11" i="38"/>
  <c r="BJ11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4" i="38"/>
  <c r="BJ9" i="38"/>
  <c r="BY8" i="38"/>
  <c r="CV488" i="16" s="1"/>
  <c r="BO5" i="38"/>
  <c r="BY10" i="38"/>
  <c r="CV490" i="16" s="1"/>
  <c r="BJ7" i="38"/>
  <c r="BO7" i="38"/>
  <c r="BY4" i="38"/>
  <c r="CV484" i="16" s="1"/>
  <c r="BJ14" i="38"/>
  <c r="BO10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AR14" i="16"/>
  <c r="AR13" i="16"/>
  <c r="U1" i="38" s="1"/>
  <c r="AF20" i="38" l="1"/>
  <c r="Q20" i="38"/>
  <c r="AC20" i="38"/>
  <c r="N20" i="38"/>
  <c r="W20" i="38"/>
  <c r="K20" i="38"/>
  <c r="AI20" i="38"/>
  <c r="T20" i="38"/>
  <c r="H20" i="38"/>
  <c r="AO20" i="38"/>
  <c r="Z20" i="38"/>
  <c r="AL20" i="38"/>
  <c r="AN21" i="38"/>
  <c r="BE15" i="38" s="1"/>
  <c r="AB21" i="38"/>
  <c r="BE11" i="38" s="1"/>
  <c r="AH21" i="38"/>
  <c r="BE13" i="38" s="1"/>
  <c r="V21" i="38"/>
  <c r="BE9" i="38" s="1"/>
  <c r="AT34" i="16"/>
  <c r="AT42" i="16"/>
  <c r="AT44" i="16"/>
  <c r="AT37" i="16"/>
  <c r="AT43" i="16"/>
  <c r="AT41" i="16"/>
  <c r="AT36" i="16"/>
  <c r="AT40" i="16"/>
  <c r="AT35" i="16"/>
  <c r="AT33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5" i="36" s="1"/>
  <c r="AJ2" i="36"/>
  <c r="BO13" i="36" s="1"/>
  <c r="AG2" i="36"/>
  <c r="BJ10" i="36" s="1"/>
  <c r="AD2" i="36"/>
  <c r="BF9" i="36" s="1"/>
  <c r="AA2" i="36"/>
  <c r="BJ9" i="36" s="1"/>
  <c r="X2" i="36"/>
  <c r="BO12" i="36" s="1"/>
  <c r="U2" i="36"/>
  <c r="BO7" i="36" s="1"/>
  <c r="R2" i="36"/>
  <c r="BF13" i="36" s="1"/>
  <c r="O2" i="36"/>
  <c r="BF12" i="36" s="1"/>
  <c r="L2" i="36"/>
  <c r="BJ4" i="36" s="1"/>
  <c r="I2" i="36"/>
  <c r="BF10" i="36" s="1"/>
  <c r="AM2" i="35"/>
  <c r="BO5" i="35" s="1"/>
  <c r="AJ2" i="35"/>
  <c r="BJ11" i="35" s="1"/>
  <c r="AG2" i="35"/>
  <c r="BF6" i="35" s="1"/>
  <c r="AD2" i="35"/>
  <c r="BO8" i="35" s="1"/>
  <c r="AA2" i="35"/>
  <c r="BO13" i="35" s="1"/>
  <c r="X2" i="35"/>
  <c r="BJ12" i="35" s="1"/>
  <c r="U2" i="35"/>
  <c r="BO7" i="35" s="1"/>
  <c r="R2" i="35"/>
  <c r="BJ8" i="35" s="1"/>
  <c r="O2" i="35"/>
  <c r="BJ5" i="35" s="1"/>
  <c r="L2" i="35"/>
  <c r="BF12" i="35" s="1"/>
  <c r="I2" i="35"/>
  <c r="BO10" i="35" s="1"/>
  <c r="AM2" i="34"/>
  <c r="BJ7" i="34" s="1"/>
  <c r="AJ2" i="34"/>
  <c r="BF13" i="34" s="1"/>
  <c r="AG2" i="34"/>
  <c r="AD2" i="34"/>
  <c r="BJ15" i="34" s="1"/>
  <c r="AA2" i="34"/>
  <c r="X2" i="34"/>
  <c r="BJ11" i="34" s="1"/>
  <c r="U2" i="34"/>
  <c r="BF4" i="34" s="1"/>
  <c r="R2" i="34"/>
  <c r="BJ8" i="34" s="1"/>
  <c r="O2" i="34"/>
  <c r="BJ5" i="34" s="1"/>
  <c r="L2" i="34"/>
  <c r="BJ4" i="34" s="1"/>
  <c r="I2" i="34"/>
  <c r="BF15" i="34" s="1"/>
  <c r="AM2" i="33"/>
  <c r="BO6" i="33" s="1"/>
  <c r="AJ2" i="33"/>
  <c r="BO15" i="33" s="1"/>
  <c r="AG2" i="33"/>
  <c r="BF14" i="33" s="1"/>
  <c r="AD2" i="33"/>
  <c r="AA2" i="33"/>
  <c r="BJ10" i="33" s="1"/>
  <c r="X2" i="33"/>
  <c r="BO12" i="33" s="1"/>
  <c r="U2" i="33"/>
  <c r="BF15" i="33" s="1"/>
  <c r="R2" i="33"/>
  <c r="O2" i="33"/>
  <c r="BJ5" i="33" s="1"/>
  <c r="L2" i="33"/>
  <c r="BO4" i="33" s="1"/>
  <c r="I2" i="33"/>
  <c r="BO9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I25" i="36"/>
  <c r="AI38" i="36" s="1"/>
  <c r="K25" i="34"/>
  <c r="K38" i="34" s="1"/>
  <c r="W25" i="28"/>
  <c r="W38" i="28" s="1"/>
  <c r="AI21" i="36"/>
  <c r="AH56" i="36" s="1"/>
  <c r="C2" i="36"/>
  <c r="BY30" i="36" s="1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7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C2" i="35"/>
  <c r="BY30" i="35" s="1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7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L25" i="35" s="1"/>
  <c r="AL38" i="35" s="1"/>
  <c r="AI4" i="35"/>
  <c r="AF4" i="35"/>
  <c r="AC4" i="35"/>
  <c r="Z4" i="35"/>
  <c r="Z25" i="35" s="1"/>
  <c r="Z38" i="35" s="1"/>
  <c r="W4" i="35"/>
  <c r="T4" i="35"/>
  <c r="Q4" i="35"/>
  <c r="Q25" i="35" s="1"/>
  <c r="Q38" i="35" s="1"/>
  <c r="N4" i="35"/>
  <c r="K4" i="35"/>
  <c r="H4" i="35"/>
  <c r="U1" i="35"/>
  <c r="K21" i="34"/>
  <c r="J56" i="34" s="1"/>
  <c r="C2" i="34"/>
  <c r="BY30" i="34" s="1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6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AC25" i="34" s="1"/>
  <c r="AC38" i="34" s="1"/>
  <c r="Z4" i="34"/>
  <c r="W4" i="34"/>
  <c r="T4" i="34"/>
  <c r="Q4" i="34"/>
  <c r="Q25" i="34" s="1"/>
  <c r="Q38" i="34" s="1"/>
  <c r="N4" i="34"/>
  <c r="K4" i="34"/>
  <c r="H4" i="34"/>
  <c r="U1" i="34"/>
  <c r="C2" i="33"/>
  <c r="BY30" i="33" s="1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6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F25" i="33" s="1"/>
  <c r="AF38" i="33" s="1"/>
  <c r="AC4" i="33"/>
  <c r="Z4" i="33"/>
  <c r="W4" i="33"/>
  <c r="T4" i="33"/>
  <c r="Q4" i="33"/>
  <c r="N4" i="33"/>
  <c r="K4" i="33"/>
  <c r="H4" i="33"/>
  <c r="U1" i="33"/>
  <c r="C2" i="32"/>
  <c r="BY30" i="32" s="1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BY30" i="31" s="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BY30" i="30" s="1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BY30" i="29" s="1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BY30" i="28" s="1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BY30" i="27" s="1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BY30" i="26" s="1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BY30" i="25" s="1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BY30" i="24" s="1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BY30" i="23" s="1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BY30" i="21" s="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9" i="36"/>
  <c r="T25" i="36" l="1"/>
  <c r="T38" i="36" s="1"/>
  <c r="AO25" i="36"/>
  <c r="AO38" i="36" s="1"/>
  <c r="W25" i="36"/>
  <c r="W38" i="36" s="1"/>
  <c r="AF25" i="36"/>
  <c r="AF38" i="36" s="1"/>
  <c r="AC25" i="36"/>
  <c r="AC38" i="36" s="1"/>
  <c r="H25" i="36"/>
  <c r="H38" i="36" s="1"/>
  <c r="Q25" i="36"/>
  <c r="Q38" i="36" s="1"/>
  <c r="N25" i="36"/>
  <c r="N38" i="36" s="1"/>
  <c r="K25" i="36"/>
  <c r="K38" i="36" s="1"/>
  <c r="AL25" i="36"/>
  <c r="AL38" i="36" s="1"/>
  <c r="Z25" i="36"/>
  <c r="Z38" i="36" s="1"/>
  <c r="AC25" i="35"/>
  <c r="AC38" i="35" s="1"/>
  <c r="T25" i="35"/>
  <c r="T38" i="35" s="1"/>
  <c r="K25" i="35"/>
  <c r="K38" i="35" s="1"/>
  <c r="AI25" i="35"/>
  <c r="AI38" i="35" s="1"/>
  <c r="N25" i="35"/>
  <c r="N38" i="35" s="1"/>
  <c r="H25" i="35"/>
  <c r="H38" i="35" s="1"/>
  <c r="AF25" i="35"/>
  <c r="AF38" i="35" s="1"/>
  <c r="AO25" i="35"/>
  <c r="AO38" i="35" s="1"/>
  <c r="W25" i="35"/>
  <c r="W38" i="35" s="1"/>
  <c r="N25" i="34"/>
  <c r="N38" i="34" s="1"/>
  <c r="T25" i="34"/>
  <c r="T38" i="34" s="1"/>
  <c r="AF25" i="34"/>
  <c r="AF38" i="34" s="1"/>
  <c r="AO25" i="34"/>
  <c r="AO38" i="34" s="1"/>
  <c r="H25" i="34"/>
  <c r="H38" i="34" s="1"/>
  <c r="W25" i="34"/>
  <c r="W38" i="34" s="1"/>
  <c r="AI25" i="34"/>
  <c r="AI38" i="34" s="1"/>
  <c r="AL25" i="34"/>
  <c r="AL38" i="34" s="1"/>
  <c r="Z25" i="34"/>
  <c r="Z38" i="34" s="1"/>
  <c r="AC25" i="33"/>
  <c r="AC38" i="33" s="1"/>
  <c r="AO25" i="33"/>
  <c r="AO38" i="33" s="1"/>
  <c r="K25" i="33"/>
  <c r="K38" i="33" s="1"/>
  <c r="Q25" i="33"/>
  <c r="Q38" i="33" s="1"/>
  <c r="J54" i="34"/>
  <c r="J53" i="34"/>
  <c r="V53" i="28"/>
  <c r="V54" i="28"/>
  <c r="AH54" i="36"/>
  <c r="AH53" i="36"/>
  <c r="W25" i="33"/>
  <c r="W38" i="33" s="1"/>
  <c r="Z25" i="33"/>
  <c r="Z38" i="33" s="1"/>
  <c r="H25" i="33"/>
  <c r="H38" i="33" s="1"/>
  <c r="N25" i="33"/>
  <c r="N38" i="33" s="1"/>
  <c r="T25" i="33"/>
  <c r="T38" i="33" s="1"/>
  <c r="AL25" i="33"/>
  <c r="AL38" i="33" s="1"/>
  <c r="AI25" i="33"/>
  <c r="AI38" i="33" s="1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J55" i="34"/>
  <c r="J52" i="34" s="1"/>
  <c r="AH55" i="36"/>
  <c r="AH52" i="36" s="1"/>
  <c r="AC25" i="21"/>
  <c r="AC38" i="21" s="1"/>
  <c r="AO25" i="21"/>
  <c r="AO38" i="21" s="1"/>
  <c r="AI25" i="23"/>
  <c r="AI38" i="23" s="1"/>
  <c r="T25" i="23"/>
  <c r="T38" i="23" s="1"/>
  <c r="H25" i="23"/>
  <c r="H38" i="23" s="1"/>
  <c r="Z25" i="23"/>
  <c r="Z38" i="23" s="1"/>
  <c r="AF25" i="23"/>
  <c r="AF38" i="23" s="1"/>
  <c r="K25" i="23"/>
  <c r="K38" i="23" s="1"/>
  <c r="N25" i="21"/>
  <c r="N38" i="21" s="1"/>
  <c r="Z25" i="21"/>
  <c r="Z38" i="21" s="1"/>
  <c r="CV482" i="16"/>
  <c r="BY29" i="36"/>
  <c r="CV481" i="16" s="1"/>
  <c r="BY28" i="36"/>
  <c r="CV480" i="16" s="1"/>
  <c r="BY28" i="23"/>
  <c r="CV116" i="16" s="1"/>
  <c r="CV118" i="16"/>
  <c r="BY29" i="23"/>
  <c r="CV117" i="16" s="1"/>
  <c r="BY29" i="25"/>
  <c r="CV173" i="16" s="1"/>
  <c r="BY28" i="25"/>
  <c r="CV172" i="16" s="1"/>
  <c r="CV174" i="16"/>
  <c r="BY29" i="27"/>
  <c r="CV229" i="16" s="1"/>
  <c r="CV230" i="16"/>
  <c r="BY28" i="27"/>
  <c r="CV228" i="16" s="1"/>
  <c r="BY28" i="29"/>
  <c r="CV284" i="16" s="1"/>
  <c r="CV286" i="16"/>
  <c r="BY29" i="29"/>
  <c r="CV285" i="16" s="1"/>
  <c r="BY29" i="31"/>
  <c r="CV341" i="16" s="1"/>
  <c r="CV342" i="16"/>
  <c r="BY28" i="31"/>
  <c r="CV340" i="16" s="1"/>
  <c r="BY29" i="33"/>
  <c r="CV397" i="16" s="1"/>
  <c r="CV398" i="16"/>
  <c r="BY28" i="33"/>
  <c r="CV396" i="16" s="1"/>
  <c r="BY28" i="35"/>
  <c r="CV452" i="16" s="1"/>
  <c r="CV454" i="16"/>
  <c r="BY29" i="35"/>
  <c r="CV453" i="16" s="1"/>
  <c r="BG15" i="36"/>
  <c r="AI34" i="36"/>
  <c r="BY29" i="1"/>
  <c r="CV33" i="16" s="1"/>
  <c r="BY28" i="1"/>
  <c r="CV32" i="16" s="1"/>
  <c r="CV34" i="16"/>
  <c r="W34" i="28"/>
  <c r="BG15" i="34"/>
  <c r="K34" i="34"/>
  <c r="BY28" i="21"/>
  <c r="CV88" i="16" s="1"/>
  <c r="CV90" i="16"/>
  <c r="BY29" i="21"/>
  <c r="CV89" i="16" s="1"/>
  <c r="BY29" i="20"/>
  <c r="CV61" i="16" s="1"/>
  <c r="CV62" i="16"/>
  <c r="BY28" i="20"/>
  <c r="CV60" i="16" s="1"/>
  <c r="CV146" i="16"/>
  <c r="BY29" i="24"/>
  <c r="CV145" i="16" s="1"/>
  <c r="BY28" i="24"/>
  <c r="CV144" i="16" s="1"/>
  <c r="BY28" i="26"/>
  <c r="CV200" i="16" s="1"/>
  <c r="CV202" i="16"/>
  <c r="BY29" i="26"/>
  <c r="CV201" i="16" s="1"/>
  <c r="BY28" i="28"/>
  <c r="CV256" i="16" s="1"/>
  <c r="CV258" i="16"/>
  <c r="BY29" i="28"/>
  <c r="CV257" i="16" s="1"/>
  <c r="CV314" i="16"/>
  <c r="BY29" i="30"/>
  <c r="CV313" i="16" s="1"/>
  <c r="BY28" i="30"/>
  <c r="CV312" i="16" s="1"/>
  <c r="BY28" i="32"/>
  <c r="CV368" i="16" s="1"/>
  <c r="CV370" i="16"/>
  <c r="BY29" i="32"/>
  <c r="CV369" i="16" s="1"/>
  <c r="BY28" i="34"/>
  <c r="CV424" i="16" s="1"/>
  <c r="BY29" i="34"/>
  <c r="CV425" i="16" s="1"/>
  <c r="CV426" i="1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Y20" i="34"/>
  <c r="CV416" i="16" s="1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4" i="35"/>
  <c r="BJ8" i="28"/>
  <c r="BO7" i="32"/>
  <c r="BO8" i="33"/>
  <c r="BJ8" i="26"/>
  <c r="BF5" i="33"/>
  <c r="BF5" i="30"/>
  <c r="BO9" i="35"/>
  <c r="BF10" i="35"/>
  <c r="BO8" i="21"/>
  <c r="BF5" i="23"/>
  <c r="BO11" i="26"/>
  <c r="BJ14" i="35"/>
  <c r="BF10" i="24"/>
  <c r="BO4" i="20"/>
  <c r="BF4" i="20"/>
  <c r="BJ7" i="36"/>
  <c r="BF10" i="34"/>
  <c r="BJ7" i="20"/>
  <c r="BO7" i="30"/>
  <c r="BJ14" i="1"/>
  <c r="BJ7" i="23"/>
  <c r="BF6" i="36"/>
  <c r="BF13" i="35"/>
  <c r="BF9" i="21"/>
  <c r="BO12" i="25"/>
  <c r="BG15" i="28"/>
  <c r="BO10" i="26"/>
  <c r="BJ9" i="29"/>
  <c r="BO4" i="32"/>
  <c r="BF15" i="26"/>
  <c r="BF10" i="33"/>
  <c r="BJ5" i="26"/>
  <c r="BO11" i="34"/>
  <c r="BO13" i="31"/>
  <c r="BJ10" i="25"/>
  <c r="BJ13" i="32"/>
  <c r="BF15" i="30"/>
  <c r="BO9" i="30"/>
  <c r="BF6" i="20"/>
  <c r="BO5" i="23"/>
  <c r="BJ5" i="28"/>
  <c r="BO11" i="33"/>
  <c r="BF12" i="33"/>
  <c r="BO7" i="29"/>
  <c r="BF4" i="25"/>
  <c r="BO15" i="24"/>
  <c r="BJ7" i="33"/>
  <c r="BJ15" i="30"/>
  <c r="BF12" i="20"/>
  <c r="BJ13" i="33"/>
  <c r="BO6" i="34"/>
  <c r="BO15" i="28"/>
  <c r="BF4" i="36"/>
  <c r="BO14" i="29"/>
  <c r="BO11" i="32"/>
  <c r="BF13" i="28"/>
  <c r="BO7" i="27"/>
  <c r="BO14" i="25"/>
  <c r="BO8" i="20"/>
  <c r="BF10" i="31"/>
  <c r="BJ11" i="36"/>
  <c r="BF5" i="32"/>
  <c r="BO7" i="24"/>
  <c r="BJ12" i="29"/>
  <c r="BF6" i="28"/>
  <c r="BO10" i="20"/>
  <c r="BJ11" i="27"/>
  <c r="BJ6" i="23"/>
  <c r="BF8" i="35"/>
  <c r="BF9" i="20"/>
  <c r="BJ14" i="25"/>
  <c r="BJ5" i="24"/>
  <c r="BF10" i="25"/>
  <c r="BO4" i="36"/>
  <c r="BF8" i="34"/>
  <c r="BO4" i="29"/>
  <c r="BJ10" i="35"/>
  <c r="BF5" i="28"/>
  <c r="BJ7" i="27"/>
  <c r="BF7" i="34"/>
  <c r="BF11" i="20"/>
  <c r="BJ12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11" i="36"/>
  <c r="BO6" i="35"/>
  <c r="BO15" i="20"/>
  <c r="BF13" i="23"/>
  <c r="BO13" i="20"/>
  <c r="BJ5" i="25"/>
  <c r="BO5" i="26"/>
  <c r="BJ8" i="21"/>
  <c r="BJ9" i="33"/>
  <c r="BO13" i="27"/>
  <c r="BJ14" i="33"/>
  <c r="BF11" i="25"/>
  <c r="BJ13" i="21"/>
  <c r="BO14" i="33"/>
  <c r="BJ5" i="30"/>
  <c r="BO9" i="34"/>
  <c r="BF8" i="29"/>
  <c r="BO9" i="25"/>
  <c r="BO5" i="27"/>
  <c r="BO9" i="29"/>
  <c r="BJ10" i="26"/>
  <c r="BJ9" i="28"/>
  <c r="BJ15" i="29"/>
  <c r="BO15" i="35"/>
  <c r="BO14" i="28"/>
  <c r="BJ7" i="26"/>
  <c r="BJ7" i="29"/>
  <c r="BF15" i="36"/>
  <c r="BJ13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10" i="36"/>
  <c r="BO11" i="25"/>
  <c r="BO9" i="27"/>
  <c r="BO12" i="24"/>
  <c r="BO7" i="28"/>
  <c r="BJ14" i="27"/>
  <c r="BJ12" i="20"/>
  <c r="BJ4" i="1"/>
  <c r="BO14" i="31"/>
  <c r="BF4" i="30"/>
  <c r="BO13" i="29"/>
  <c r="BJ5" i="23"/>
  <c r="BO13" i="33"/>
  <c r="BF4" i="35"/>
  <c r="BF14" i="23"/>
  <c r="BJ9" i="31"/>
  <c r="BO12" i="20"/>
  <c r="BF14" i="34"/>
  <c r="BO5" i="31"/>
  <c r="BF7" i="23"/>
  <c r="BF11" i="33"/>
  <c r="BJ4" i="21"/>
  <c r="BO11" i="36"/>
  <c r="BO12" i="34"/>
  <c r="BJ6" i="31"/>
  <c r="BO4" i="30"/>
  <c r="BF14" i="29"/>
  <c r="BO12" i="23"/>
  <c r="BF7" i="35"/>
  <c r="BJ6" i="29"/>
  <c r="BJ13" i="31"/>
  <c r="BF10" i="21"/>
  <c r="BJ9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11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4" i="33"/>
  <c r="BF7" i="33"/>
  <c r="BF5" i="34"/>
  <c r="BO14" i="34"/>
  <c r="BO11" i="21"/>
  <c r="BF6" i="21"/>
  <c r="BJ10" i="21"/>
  <c r="BO10" i="30"/>
  <c r="BJ12" i="30"/>
  <c r="BJ8" i="36"/>
  <c r="BF12" i="34"/>
  <c r="BO9" i="32"/>
  <c r="BF13" i="31"/>
  <c r="BO11" i="24"/>
  <c r="BO14" i="23"/>
  <c r="BF6" i="23"/>
  <c r="BJ13" i="34"/>
  <c r="BJ12" i="31"/>
  <c r="BJ15" i="36"/>
  <c r="BO7" i="33"/>
  <c r="BO10" i="34"/>
  <c r="BF5" i="21"/>
  <c r="BF4" i="21"/>
  <c r="BO8" i="31"/>
  <c r="BJ14" i="21"/>
  <c r="BF6" i="34"/>
  <c r="BF4" i="1"/>
  <c r="BJ6" i="35"/>
  <c r="BJ9" i="34"/>
  <c r="BJ11" i="33"/>
  <c r="BJ8" i="32"/>
  <c r="BO13" i="30"/>
  <c r="BJ4" i="28"/>
  <c r="BF15" i="28"/>
  <c r="BF12" i="23"/>
  <c r="BO10" i="23"/>
  <c r="BO15" i="34"/>
  <c r="BF11" i="31"/>
  <c r="BO8" i="36"/>
  <c r="BF6" i="29"/>
  <c r="BF6" i="33"/>
  <c r="BJ7" i="28"/>
  <c r="BO9" i="1"/>
  <c r="BF9" i="27"/>
  <c r="BO15" i="30"/>
  <c r="BF15" i="25"/>
  <c r="BF5" i="25"/>
  <c r="BO11" i="20"/>
  <c r="BO4" i="34"/>
  <c r="BF14" i="35"/>
  <c r="BO15" i="21"/>
  <c r="BF8" i="24"/>
  <c r="BO14" i="20"/>
  <c r="BF14" i="27"/>
  <c r="BJ10" i="24"/>
  <c r="BF8" i="30"/>
  <c r="BF5" i="1"/>
  <c r="BF5" i="29"/>
  <c r="BJ8" i="29"/>
  <c r="BJ15" i="1"/>
  <c r="BJ8" i="1"/>
  <c r="BO7" i="31"/>
  <c r="BO7" i="1"/>
  <c r="BO7" i="34"/>
  <c r="BF8" i="33"/>
  <c r="BJ8" i="31"/>
  <c r="BO13" i="24"/>
  <c r="BO13" i="32"/>
  <c r="BO7" i="26"/>
  <c r="BO15" i="25"/>
  <c r="BJ14" i="34"/>
  <c r="BO10" i="27"/>
  <c r="BF6" i="27"/>
  <c r="BJ9" i="21"/>
  <c r="BJ11" i="21"/>
  <c r="BF10" i="32"/>
  <c r="BO7" i="21"/>
  <c r="BO13" i="28"/>
  <c r="BF6" i="26"/>
  <c r="BJ4" i="25"/>
  <c r="BO14" i="26"/>
  <c r="BO6" i="20"/>
  <c r="BO5" i="34"/>
  <c r="BJ15" i="31"/>
  <c r="BF13" i="20"/>
  <c r="BJ12" i="34"/>
  <c r="BF14" i="32"/>
  <c r="BO8" i="28"/>
  <c r="BJ9" i="26"/>
  <c r="BJ15" i="27"/>
  <c r="BF15" i="21"/>
  <c r="BF11" i="21"/>
  <c r="BF14" i="26"/>
  <c r="BO8" i="25"/>
  <c r="BJ5" i="20"/>
  <c r="BJ12" i="33"/>
  <c r="BJ14" i="23"/>
  <c r="BF8" i="1"/>
  <c r="BO5" i="1"/>
  <c r="BJ6" i="26"/>
  <c r="BF9" i="33"/>
  <c r="BF9" i="35"/>
  <c r="BF9" i="24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5" i="35"/>
  <c r="BF9" i="1"/>
  <c r="BF14" i="36"/>
  <c r="BO15" i="36"/>
  <c r="BO12" i="35"/>
  <c r="BF8" i="36"/>
  <c r="BJ14" i="36"/>
  <c r="BJ6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10" i="33"/>
  <c r="BF13" i="33"/>
  <c r="BJ8" i="33"/>
  <c r="BJ10" i="34"/>
  <c r="BF11" i="34"/>
  <c r="BO13" i="34"/>
  <c r="BO6" i="36"/>
  <c r="BJ5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5" i="33"/>
  <c r="BF4" i="33"/>
  <c r="BO5" i="33"/>
  <c r="BO4" i="35"/>
  <c r="BJ4" i="35"/>
  <c r="BF11" i="35"/>
  <c r="BJ15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9" i="34"/>
  <c r="BO8" i="34"/>
  <c r="BF15" i="35"/>
  <c r="BJ13" i="35"/>
  <c r="BF5" i="36"/>
  <c r="BO14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F12" i="1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C2" i="16" l="1"/>
  <c r="B6" i="30" l="1"/>
  <c r="B16" i="38"/>
  <c r="B17" i="23"/>
  <c r="D15" i="28"/>
  <c r="C6" i="23"/>
  <c r="C17" i="32"/>
  <c r="B19" i="30"/>
  <c r="B10" i="36"/>
  <c r="D14" i="31"/>
  <c r="D7" i="20"/>
  <c r="C19" i="29"/>
  <c r="C7" i="30"/>
  <c r="B18" i="26"/>
  <c r="B14" i="1"/>
  <c r="D16" i="36"/>
  <c r="C6" i="27"/>
  <c r="C4" i="36"/>
  <c r="D9" i="30"/>
  <c r="D14" i="29"/>
  <c r="B9" i="27"/>
  <c r="B11" i="34"/>
  <c r="C11" i="38"/>
  <c r="C10" i="28"/>
  <c r="B10" i="35"/>
  <c r="B10" i="34"/>
  <c r="C14" i="26"/>
  <c r="D19" i="30"/>
  <c r="C4" i="34"/>
  <c r="D15" i="20"/>
  <c r="D9" i="38"/>
  <c r="D16" i="25"/>
  <c r="D11" i="36"/>
  <c r="B13" i="25"/>
  <c r="D11" i="26"/>
  <c r="D13" i="21"/>
  <c r="D8" i="21"/>
  <c r="B12" i="34"/>
  <c r="D15" i="33"/>
  <c r="C19" i="33"/>
  <c r="D16" i="35"/>
  <c r="B9" i="28"/>
  <c r="C12" i="29"/>
  <c r="B7" i="32"/>
  <c r="C7" i="27"/>
  <c r="B11" i="32"/>
  <c r="C9" i="31"/>
  <c r="D15" i="26"/>
  <c r="B19" i="38"/>
  <c r="C15" i="35"/>
  <c r="D11" i="20"/>
  <c r="B18" i="1"/>
  <c r="B6" i="23"/>
  <c r="D9" i="23"/>
  <c r="B8" i="33"/>
  <c r="D6" i="38"/>
  <c r="B6" i="34"/>
  <c r="B18" i="28"/>
  <c r="B13" i="28"/>
  <c r="B15" i="26"/>
  <c r="D7" i="31"/>
  <c r="C12" i="36"/>
  <c r="C18" i="20"/>
  <c r="B12" i="36"/>
  <c r="B10" i="33"/>
  <c r="B13" i="35"/>
  <c r="C9" i="30"/>
  <c r="C12" i="23"/>
  <c r="D7" i="35"/>
  <c r="C7" i="38"/>
  <c r="C8" i="30"/>
  <c r="C16" i="1"/>
  <c r="B14" i="20"/>
  <c r="C15" i="28"/>
  <c r="D11" i="28"/>
  <c r="D17" i="32"/>
  <c r="D13" i="38"/>
  <c r="B10" i="27"/>
  <c r="D8" i="24"/>
  <c r="B15" i="35"/>
  <c r="C18" i="36"/>
  <c r="B8" i="29"/>
  <c r="B11" i="20"/>
  <c r="C18" i="23"/>
  <c r="D19" i="36"/>
  <c r="D17" i="21"/>
  <c r="B11" i="28"/>
  <c r="D18" i="25"/>
  <c r="C11" i="36"/>
  <c r="B14" i="33"/>
  <c r="B4" i="38"/>
  <c r="C15" i="36"/>
  <c r="D12" i="31"/>
  <c r="D12" i="1"/>
  <c r="D16" i="28"/>
  <c r="D6" i="28"/>
  <c r="C17" i="24"/>
  <c r="C9" i="29"/>
  <c r="B5" i="1"/>
  <c r="C10" i="35"/>
  <c r="D12" i="33"/>
  <c r="C16" i="20"/>
  <c r="B9" i="33"/>
  <c r="C17" i="27"/>
  <c r="D6" i="21"/>
  <c r="B8" i="1"/>
  <c r="C13" i="27"/>
  <c r="D8" i="34"/>
  <c r="B16" i="25"/>
  <c r="D13" i="34"/>
  <c r="C11" i="25"/>
  <c r="D7" i="34"/>
  <c r="B15" i="23"/>
  <c r="C17" i="1"/>
  <c r="C6" i="20"/>
  <c r="C12" i="21"/>
  <c r="D8" i="29"/>
  <c r="B4" i="34"/>
  <c r="D8" i="35"/>
  <c r="C8" i="34"/>
  <c r="C12" i="26"/>
  <c r="C11" i="26"/>
  <c r="D8" i="26"/>
  <c r="B13" i="21"/>
  <c r="C5" i="38"/>
  <c r="D17" i="36"/>
  <c r="D9" i="32"/>
  <c r="C13" i="35"/>
  <c r="B16" i="31"/>
  <c r="B11" i="31"/>
  <c r="D12" i="29"/>
  <c r="C7" i="25"/>
  <c r="D19" i="25"/>
  <c r="C11" i="28"/>
  <c r="B4" i="20"/>
  <c r="B11" i="23"/>
  <c r="B19" i="23"/>
  <c r="C18" i="31"/>
  <c r="D4" i="21"/>
  <c r="D19" i="33"/>
  <c r="D7" i="32"/>
  <c r="D9" i="28"/>
  <c r="C16" i="21"/>
  <c r="B7" i="36"/>
  <c r="D7" i="21"/>
  <c r="B19" i="1"/>
  <c r="C19" i="32"/>
  <c r="B14" i="29"/>
  <c r="B12" i="25"/>
  <c r="B9" i="24"/>
  <c r="C8" i="27"/>
  <c r="B18" i="24"/>
  <c r="B16" i="24"/>
  <c r="D17" i="29"/>
  <c r="D16" i="30"/>
  <c r="C9" i="32"/>
  <c r="B11" i="1"/>
  <c r="C11" i="24"/>
  <c r="B5" i="30"/>
  <c r="B10" i="30"/>
  <c r="B9" i="31"/>
  <c r="B14" i="27"/>
  <c r="D11" i="24"/>
  <c r="C18" i="27"/>
  <c r="B4" i="30"/>
  <c r="B9" i="20"/>
  <c r="C5" i="36"/>
  <c r="B7" i="26"/>
  <c r="B11" i="21"/>
  <c r="C15" i="34"/>
  <c r="D10" i="29"/>
  <c r="D13" i="25"/>
  <c r="C7" i="31"/>
  <c r="B19" i="27"/>
  <c r="C7" i="1"/>
  <c r="D13" i="20"/>
  <c r="C9" i="36"/>
  <c r="C18" i="29"/>
  <c r="D16" i="29"/>
  <c r="B15" i="36"/>
  <c r="B18" i="38"/>
  <c r="C14" i="29"/>
  <c r="B15" i="24"/>
  <c r="B16" i="34"/>
  <c r="D6" i="30"/>
  <c r="C6" i="30"/>
  <c r="B7" i="20"/>
  <c r="D5" i="20"/>
  <c r="B4" i="21"/>
  <c r="B7" i="31"/>
  <c r="B19" i="20"/>
  <c r="B5" i="21"/>
  <c r="B16" i="32"/>
  <c r="B7" i="27"/>
  <c r="D5" i="24"/>
  <c r="D10" i="26"/>
  <c r="D15" i="30"/>
  <c r="B11" i="25"/>
  <c r="B17" i="1"/>
  <c r="C10" i="36"/>
  <c r="C6" i="35"/>
  <c r="B10" i="29"/>
  <c r="C19" i="27"/>
  <c r="B7" i="24"/>
  <c r="B13" i="34"/>
  <c r="B15" i="32"/>
  <c r="B9" i="21"/>
  <c r="D16" i="24"/>
  <c r="B17" i="38"/>
  <c r="B4" i="31"/>
  <c r="C11" i="31"/>
  <c r="C19" i="25"/>
  <c r="B10" i="1"/>
  <c r="D6" i="25"/>
  <c r="C17" i="21"/>
  <c r="D5" i="31"/>
  <c r="B13" i="27"/>
  <c r="D13" i="24"/>
  <c r="C14" i="36"/>
  <c r="B5" i="26"/>
  <c r="C6" i="1"/>
  <c r="C18" i="24"/>
  <c r="B11" i="33"/>
  <c r="B18" i="32"/>
  <c r="B18" i="35"/>
  <c r="D15" i="34"/>
  <c r="D7" i="29"/>
  <c r="C4" i="29"/>
  <c r="B16" i="29"/>
  <c r="C9" i="24"/>
  <c r="D18" i="28"/>
  <c r="D4" i="36"/>
  <c r="B14" i="34"/>
  <c r="D8" i="20"/>
  <c r="D7" i="36"/>
  <c r="B12" i="29"/>
  <c r="B7" i="34"/>
  <c r="D13" i="23"/>
  <c r="C11" i="27"/>
  <c r="B10" i="26"/>
  <c r="C16" i="33"/>
  <c r="B11" i="30"/>
  <c r="B14" i="26"/>
  <c r="C10" i="34"/>
  <c r="D15" i="38"/>
  <c r="B15" i="1"/>
  <c r="C7" i="34"/>
  <c r="C9" i="27"/>
  <c r="D11" i="31"/>
  <c r="C19" i="23"/>
  <c r="C9" i="20"/>
  <c r="D18" i="30"/>
  <c r="C14" i="32"/>
  <c r="B13" i="29"/>
  <c r="D8" i="25"/>
  <c r="D7" i="30"/>
  <c r="C17" i="34"/>
  <c r="B7" i="29"/>
  <c r="B6" i="35"/>
  <c r="C13" i="36"/>
  <c r="D7" i="27"/>
  <c r="C13" i="1"/>
  <c r="D10" i="34"/>
  <c r="D5" i="33"/>
  <c r="C16" i="28"/>
  <c r="D6" i="34"/>
  <c r="D17" i="24"/>
  <c r="D15" i="1"/>
  <c r="C17" i="30"/>
  <c r="B5" i="25"/>
  <c r="D7" i="38"/>
  <c r="C8" i="36"/>
  <c r="B6" i="29"/>
  <c r="C15" i="32"/>
  <c r="B19" i="34"/>
  <c r="B7" i="35"/>
  <c r="D19" i="1"/>
  <c r="D5" i="38"/>
  <c r="B14" i="23"/>
  <c r="B17" i="32"/>
  <c r="C9" i="38"/>
  <c r="D4" i="38"/>
  <c r="B6" i="25"/>
  <c r="B4" i="25"/>
  <c r="B16" i="26"/>
  <c r="C9" i="35"/>
  <c r="D18" i="33"/>
  <c r="C5" i="29"/>
  <c r="D12" i="20"/>
  <c r="D6" i="27"/>
  <c r="D12" i="34"/>
  <c r="B19" i="26"/>
  <c r="D18" i="35"/>
  <c r="C18" i="26"/>
  <c r="D17" i="35"/>
  <c r="B9" i="35"/>
  <c r="D14" i="36"/>
  <c r="B18" i="36"/>
  <c r="C17" i="23"/>
  <c r="D16" i="27"/>
  <c r="D11" i="1"/>
  <c r="B17" i="21"/>
  <c r="B14" i="31"/>
  <c r="D17" i="33"/>
  <c r="B6" i="28"/>
  <c r="C4" i="35"/>
  <c r="C13" i="28"/>
  <c r="C14" i="27"/>
  <c r="D16" i="20"/>
  <c r="B12" i="1"/>
  <c r="D10" i="38"/>
  <c r="B12" i="24"/>
  <c r="C7" i="20"/>
  <c r="C15" i="27"/>
  <c r="D8" i="1"/>
  <c r="B4" i="23"/>
  <c r="B10" i="38"/>
  <c r="D17" i="1"/>
  <c r="B8" i="21"/>
  <c r="B14" i="38"/>
  <c r="D6" i="1"/>
  <c r="D19" i="28"/>
  <c r="D15" i="21"/>
  <c r="B18" i="23"/>
  <c r="D7" i="33"/>
  <c r="D4" i="27"/>
  <c r="B19" i="35"/>
  <c r="B7" i="25"/>
  <c r="B8" i="20"/>
  <c r="C15" i="33"/>
  <c r="D18" i="32"/>
  <c r="C8" i="20"/>
  <c r="D4" i="24"/>
  <c r="D14" i="27"/>
  <c r="B8" i="35"/>
  <c r="C14" i="23"/>
  <c r="B4" i="1"/>
  <c r="B4" i="32"/>
  <c r="C12" i="27"/>
  <c r="B12" i="33"/>
  <c r="B9" i="36"/>
  <c r="D8" i="36"/>
  <c r="D10" i="36"/>
  <c r="C15" i="29"/>
  <c r="D6" i="23"/>
  <c r="D4" i="20"/>
  <c r="C4" i="31"/>
  <c r="B17" i="35"/>
  <c r="D17" i="28"/>
  <c r="B8" i="23"/>
  <c r="B5" i="35"/>
  <c r="D14" i="25"/>
  <c r="C17" i="33"/>
  <c r="D15" i="32"/>
  <c r="B5" i="23"/>
  <c r="C7" i="21"/>
  <c r="C12" i="31"/>
  <c r="C5" i="25"/>
  <c r="D8" i="30"/>
  <c r="D15" i="27"/>
  <c r="D6" i="35"/>
  <c r="D14" i="30"/>
  <c r="C15" i="23"/>
  <c r="D4" i="23"/>
  <c r="C13" i="26"/>
  <c r="C8" i="1"/>
  <c r="D8" i="31"/>
  <c r="B6" i="38"/>
  <c r="C15" i="20"/>
  <c r="D11" i="33"/>
  <c r="B10" i="21"/>
  <c r="C5" i="27"/>
  <c r="B4" i="24"/>
  <c r="B5" i="31"/>
  <c r="B9" i="29"/>
  <c r="B12" i="26"/>
  <c r="B17" i="20"/>
  <c r="B15" i="29"/>
  <c r="D7" i="26"/>
  <c r="C5" i="30"/>
  <c r="B15" i="34"/>
  <c r="B17" i="33"/>
  <c r="B4" i="27"/>
  <c r="D9" i="33"/>
  <c r="D5" i="28"/>
  <c r="C6" i="32"/>
  <c r="D14" i="38"/>
  <c r="C5" i="35"/>
  <c r="C16" i="23"/>
  <c r="D12" i="26"/>
  <c r="D19" i="21"/>
  <c r="D19" i="38"/>
  <c r="C15" i="25"/>
  <c r="C19" i="34"/>
  <c r="B5" i="33"/>
  <c r="D16" i="31"/>
  <c r="C17" i="26"/>
  <c r="C14" i="30"/>
  <c r="C12" i="24"/>
  <c r="D11" i="38"/>
  <c r="B5" i="36"/>
  <c r="D7" i="24"/>
  <c r="D11" i="29"/>
  <c r="B7" i="33"/>
  <c r="C12" i="34"/>
  <c r="C10" i="31"/>
  <c r="C5" i="24"/>
  <c r="D13" i="33"/>
  <c r="C11" i="35"/>
  <c r="B7" i="23"/>
  <c r="C14" i="34"/>
  <c r="D4" i="28"/>
  <c r="C7" i="29"/>
  <c r="D4" i="26"/>
  <c r="B12" i="20"/>
  <c r="D9" i="34"/>
  <c r="D18" i="24"/>
  <c r="B11" i="24"/>
  <c r="D17" i="31"/>
  <c r="C5" i="26"/>
  <c r="B12" i="32"/>
  <c r="D19" i="35"/>
  <c r="C17" i="38"/>
  <c r="B6" i="33"/>
  <c r="D6" i="24"/>
  <c r="B13" i="20"/>
  <c r="C18" i="25"/>
  <c r="D9" i="35"/>
  <c r="B13" i="38"/>
  <c r="C16" i="24"/>
  <c r="D9" i="29"/>
  <c r="D17" i="20"/>
  <c r="D5" i="30"/>
  <c r="B6" i="32"/>
  <c r="C10" i="24"/>
  <c r="B10" i="28"/>
  <c r="B12" i="23"/>
  <c r="C11" i="33"/>
  <c r="D5" i="21"/>
  <c r="B15" i="33"/>
  <c r="C4" i="25"/>
  <c r="B15" i="31"/>
  <c r="C7" i="33"/>
  <c r="D6" i="26"/>
  <c r="D15" i="29"/>
  <c r="B7" i="30"/>
  <c r="D6" i="33"/>
  <c r="B5" i="27"/>
  <c r="B16" i="33"/>
  <c r="D4" i="34"/>
  <c r="D8" i="23"/>
  <c r="C16" i="35"/>
  <c r="C10" i="1"/>
  <c r="B13" i="32"/>
  <c r="D16" i="33"/>
  <c r="B5" i="29"/>
  <c r="B14" i="25"/>
  <c r="D4" i="1"/>
  <c r="C16" i="26"/>
  <c r="D5" i="23"/>
  <c r="B9" i="30"/>
  <c r="D4" i="35"/>
  <c r="D12" i="27"/>
  <c r="D18" i="21"/>
  <c r="D13" i="29"/>
  <c r="D10" i="33"/>
  <c r="C4" i="30"/>
  <c r="B6" i="20"/>
  <c r="B11" i="35"/>
  <c r="D13" i="27"/>
  <c r="B13" i="23"/>
  <c r="D5" i="35"/>
  <c r="D5" i="26"/>
  <c r="C17" i="29"/>
  <c r="C12" i="35"/>
  <c r="B19" i="29"/>
  <c r="D8" i="33"/>
  <c r="D15" i="35"/>
  <c r="D13" i="32"/>
  <c r="D10" i="35"/>
  <c r="C16" i="34"/>
  <c r="C13" i="34"/>
  <c r="C17" i="25"/>
  <c r="C19" i="26"/>
  <c r="D16" i="23"/>
  <c r="D19" i="31"/>
  <c r="B7" i="38"/>
  <c r="C10" i="21"/>
  <c r="C13" i="31"/>
  <c r="D19" i="27"/>
  <c r="C4" i="26"/>
  <c r="C6" i="33"/>
  <c r="C6" i="38"/>
  <c r="D17" i="38"/>
  <c r="B13" i="1"/>
  <c r="B8" i="28"/>
  <c r="B17" i="34"/>
  <c r="D7" i="25"/>
  <c r="C16" i="25"/>
  <c r="B11" i="27"/>
  <c r="B8" i="32"/>
  <c r="B8" i="38"/>
  <c r="C15" i="26"/>
  <c r="D4" i="32"/>
  <c r="D18" i="38"/>
  <c r="D12" i="21"/>
  <c r="D16" i="38"/>
  <c r="C19" i="30"/>
  <c r="B16" i="28"/>
  <c r="B19" i="33"/>
  <c r="D14" i="26"/>
  <c r="D17" i="25"/>
  <c r="B19" i="31"/>
  <c r="C7" i="35"/>
  <c r="B6" i="1"/>
  <c r="B16" i="27"/>
  <c r="D10" i="1"/>
  <c r="D17" i="23"/>
  <c r="D6" i="20"/>
  <c r="B5" i="24"/>
  <c r="C15" i="38"/>
  <c r="C10" i="23"/>
  <c r="C15" i="24"/>
  <c r="D15" i="25"/>
  <c r="B8" i="30"/>
  <c r="C6" i="28"/>
  <c r="D11" i="32"/>
  <c r="D12" i="25"/>
  <c r="B15" i="20"/>
  <c r="D4" i="33"/>
  <c r="B17" i="31"/>
  <c r="C13" i="29"/>
  <c r="B14" i="35"/>
  <c r="B18" i="20"/>
  <c r="B14" i="21"/>
  <c r="D5" i="25"/>
  <c r="D14" i="23"/>
  <c r="D16" i="32"/>
  <c r="C11" i="20"/>
  <c r="D11" i="23"/>
  <c r="C16" i="27"/>
  <c r="B12" i="28"/>
  <c r="B12" i="30"/>
  <c r="B18" i="30"/>
  <c r="C14" i="35"/>
  <c r="B9" i="34"/>
  <c r="D14" i="24"/>
  <c r="D11" i="27"/>
  <c r="B10" i="25"/>
  <c r="B17" i="26"/>
  <c r="C5" i="34"/>
  <c r="C12" i="20"/>
  <c r="C18" i="21"/>
  <c r="C9" i="34"/>
  <c r="B14" i="24"/>
  <c r="C6" i="34"/>
  <c r="C13" i="33"/>
  <c r="C8" i="23"/>
  <c r="D10" i="30"/>
  <c r="C8" i="26"/>
  <c r="D5" i="36"/>
  <c r="B17" i="27"/>
  <c r="C10" i="29"/>
  <c r="B6" i="24"/>
  <c r="D16" i="26"/>
  <c r="B11" i="29"/>
  <c r="C9" i="26"/>
  <c r="B18" i="29"/>
  <c r="D18" i="36"/>
  <c r="C12" i="38"/>
  <c r="D11" i="34"/>
  <c r="B13" i="31"/>
  <c r="C4" i="27"/>
  <c r="C10" i="32"/>
  <c r="B10" i="20"/>
  <c r="B4" i="29"/>
  <c r="C19" i="1"/>
  <c r="D17" i="30"/>
  <c r="C7" i="32"/>
  <c r="B12" i="21"/>
  <c r="C10" i="33"/>
  <c r="D6" i="31"/>
  <c r="C8" i="31"/>
  <c r="D6" i="29"/>
  <c r="C12" i="28"/>
  <c r="C15" i="31"/>
  <c r="C6" i="21"/>
  <c r="C19" i="21"/>
  <c r="D9" i="26"/>
  <c r="B16" i="1"/>
  <c r="B11" i="36"/>
  <c r="C6" i="25"/>
  <c r="C16" i="30"/>
  <c r="C17" i="36"/>
  <c r="D10" i="27"/>
  <c r="B17" i="29"/>
  <c r="C10" i="25"/>
  <c r="C5" i="20"/>
  <c r="C18" i="35"/>
  <c r="D11" i="30"/>
  <c r="C15" i="21"/>
  <c r="B7" i="1"/>
  <c r="B7" i="21"/>
  <c r="C11" i="23"/>
  <c r="D18" i="27"/>
  <c r="C10" i="20"/>
  <c r="C14" i="28"/>
  <c r="C14" i="25"/>
  <c r="D16" i="34"/>
  <c r="D18" i="29"/>
  <c r="B13" i="24"/>
  <c r="C18" i="33"/>
  <c r="C7" i="24"/>
  <c r="B4" i="35"/>
  <c r="B14" i="32"/>
  <c r="D16" i="21"/>
  <c r="D8" i="32"/>
  <c r="B19" i="28"/>
  <c r="C19" i="20"/>
  <c r="B14" i="28"/>
  <c r="D4" i="25"/>
  <c r="B6" i="21"/>
  <c r="C14" i="1"/>
  <c r="C5" i="21"/>
  <c r="D6" i="32"/>
  <c r="D9" i="27"/>
  <c r="C8" i="21"/>
  <c r="B18" i="21"/>
  <c r="D19" i="26"/>
  <c r="D13" i="35"/>
  <c r="C9" i="28"/>
  <c r="D12" i="30"/>
  <c r="C11" i="1"/>
  <c r="D14" i="35"/>
  <c r="D8" i="27"/>
  <c r="B12" i="27"/>
  <c r="D8" i="28"/>
  <c r="B9" i="25"/>
  <c r="B4" i="36"/>
  <c r="C8" i="25"/>
  <c r="B9" i="26"/>
  <c r="D12" i="38"/>
  <c r="D12" i="23"/>
  <c r="C10" i="30"/>
  <c r="D9" i="31"/>
  <c r="C19" i="31"/>
  <c r="B13" i="30"/>
  <c r="C15" i="1"/>
  <c r="B16" i="21"/>
  <c r="C17" i="31"/>
  <c r="D15" i="36"/>
  <c r="C6" i="26"/>
  <c r="B8" i="31"/>
  <c r="C11" i="34"/>
  <c r="C5" i="32"/>
  <c r="C13" i="32"/>
  <c r="D7" i="23"/>
  <c r="D14" i="33"/>
  <c r="D13" i="36"/>
  <c r="B7" i="28"/>
  <c r="C8" i="29"/>
  <c r="D14" i="1"/>
  <c r="B6" i="36"/>
  <c r="B5" i="28"/>
  <c r="B9" i="38"/>
  <c r="C16" i="36"/>
  <c r="C6" i="31"/>
  <c r="B13" i="26"/>
  <c r="B13" i="33"/>
  <c r="B10" i="23"/>
  <c r="B17" i="24"/>
  <c r="C14" i="38"/>
  <c r="C6" i="24"/>
  <c r="D4" i="30"/>
  <c r="D19" i="20"/>
  <c r="B17" i="25"/>
  <c r="D13" i="26"/>
  <c r="C16" i="32"/>
  <c r="B12" i="38"/>
  <c r="D17" i="26"/>
  <c r="D18" i="31"/>
  <c r="B15" i="21"/>
  <c r="B19" i="21"/>
  <c r="D14" i="20"/>
  <c r="B15" i="30"/>
  <c r="C18" i="28"/>
  <c r="C18" i="1"/>
  <c r="C11" i="32"/>
  <c r="D9" i="24"/>
  <c r="C6" i="29"/>
  <c r="C12" i="1"/>
  <c r="C8" i="28"/>
  <c r="C13" i="16"/>
  <c r="D12" i="32"/>
  <c r="B19" i="25"/>
  <c r="D12" i="24"/>
  <c r="D19" i="29"/>
  <c r="B12" i="31"/>
  <c r="C4" i="23"/>
  <c r="B16" i="30"/>
  <c r="D10" i="32"/>
  <c r="C18" i="32"/>
  <c r="C19" i="36"/>
  <c r="D17" i="34"/>
  <c r="B11" i="26"/>
  <c r="C13" i="24"/>
  <c r="C17" i="28"/>
  <c r="C9" i="33"/>
  <c r="D18" i="1"/>
  <c r="B10" i="32"/>
  <c r="D10" i="23"/>
  <c r="D9" i="20"/>
  <c r="C7" i="36"/>
  <c r="D5" i="29"/>
  <c r="D8" i="38"/>
  <c r="C13" i="23"/>
  <c r="B8" i="27"/>
  <c r="C8" i="38"/>
  <c r="B11" i="38"/>
  <c r="B5" i="32"/>
  <c r="B6" i="26"/>
  <c r="C5" i="31"/>
  <c r="C4" i="32"/>
  <c r="D13" i="28"/>
  <c r="B15" i="28"/>
  <c r="B15" i="25"/>
  <c r="C14" i="21"/>
  <c r="D18" i="34"/>
  <c r="B10" i="31"/>
  <c r="B18" i="33"/>
  <c r="B4" i="28"/>
  <c r="B4" i="26"/>
  <c r="C10" i="26"/>
  <c r="C9" i="21"/>
  <c r="D5" i="34"/>
  <c r="B16" i="23"/>
  <c r="D18" i="26"/>
  <c r="B5" i="38"/>
  <c r="C10" i="38"/>
  <c r="B14" i="36"/>
  <c r="C5" i="23"/>
  <c r="B16" i="20"/>
  <c r="D4" i="31"/>
  <c r="D5" i="1"/>
  <c r="C13" i="30"/>
  <c r="C4" i="28"/>
  <c r="D13" i="30"/>
  <c r="B8" i="24"/>
  <c r="C16" i="31"/>
  <c r="C9" i="1"/>
  <c r="C14" i="20"/>
  <c r="B18" i="27"/>
  <c r="B17" i="30"/>
  <c r="C10" i="27"/>
  <c r="C4" i="21"/>
  <c r="D12" i="35"/>
  <c r="D19" i="32"/>
  <c r="C11" i="29"/>
  <c r="C7" i="26"/>
  <c r="B15" i="27"/>
  <c r="D14" i="34"/>
  <c r="C12" i="33"/>
  <c r="D15" i="23"/>
  <c r="D9" i="36"/>
  <c r="B18" i="34"/>
  <c r="D11" i="25"/>
  <c r="C4" i="33"/>
  <c r="D6" i="36"/>
  <c r="B14" i="30"/>
  <c r="D19" i="34"/>
  <c r="C8" i="32"/>
  <c r="C14" i="31"/>
  <c r="B15" i="38"/>
  <c r="D12" i="28"/>
  <c r="B16" i="35"/>
  <c r="B12" i="35"/>
  <c r="C11" i="21"/>
  <c r="D16" i="1"/>
  <c r="B16" i="36"/>
  <c r="D12" i="36"/>
  <c r="B6" i="31"/>
  <c r="D10" i="20"/>
  <c r="D10" i="25"/>
  <c r="D10" i="28"/>
  <c r="B19" i="32"/>
  <c r="C19" i="28"/>
  <c r="B8" i="34"/>
  <c r="C16" i="29"/>
  <c r="C9" i="25"/>
  <c r="D11" i="35"/>
  <c r="D14" i="32"/>
  <c r="C13" i="21"/>
  <c r="B18" i="25"/>
  <c r="C4" i="1"/>
  <c r="B18" i="31"/>
  <c r="C14" i="24"/>
  <c r="B5" i="20"/>
  <c r="C12" i="25"/>
  <c r="B17" i="28"/>
  <c r="C4" i="24"/>
  <c r="C4" i="20"/>
  <c r="C19" i="38"/>
  <c r="C12" i="30"/>
  <c r="C5" i="33"/>
  <c r="C19" i="24"/>
  <c r="D9" i="25"/>
  <c r="C12" i="32"/>
  <c r="C8" i="35"/>
  <c r="D17" i="27"/>
  <c r="B4" i="33"/>
  <c r="C13" i="20"/>
  <c r="C8" i="33"/>
  <c r="D19" i="24"/>
  <c r="B8" i="26"/>
  <c r="C6" i="36"/>
  <c r="C6" i="16"/>
  <c r="C5" i="16"/>
  <c r="C5" i="1"/>
  <c r="D11" i="21"/>
  <c r="B9" i="1"/>
  <c r="D14" i="28"/>
  <c r="B9" i="23"/>
  <c r="B13" i="36"/>
  <c r="D5" i="32"/>
  <c r="C18" i="34"/>
  <c r="D13" i="31"/>
  <c r="C14" i="33"/>
  <c r="D10" i="31"/>
  <c r="B5" i="34"/>
  <c r="D7" i="1"/>
  <c r="C18" i="38"/>
  <c r="D9" i="1"/>
  <c r="C16" i="38"/>
  <c r="D14" i="21"/>
  <c r="B6" i="27"/>
  <c r="D10" i="24"/>
  <c r="C7" i="28"/>
  <c r="D18" i="20"/>
  <c r="D19" i="23"/>
  <c r="C11" i="30"/>
  <c r="B10" i="24"/>
  <c r="D13" i="1"/>
  <c r="C11" i="16"/>
  <c r="C4" i="38"/>
  <c r="C17" i="20"/>
  <c r="C21" i="16"/>
  <c r="C19" i="35"/>
  <c r="D7" i="28"/>
  <c r="C9" i="23"/>
  <c r="D18" i="23"/>
  <c r="C5" i="28"/>
  <c r="B8" i="25"/>
  <c r="C13" i="38"/>
  <c r="C18" i="30"/>
  <c r="D10" i="21"/>
  <c r="C13" i="25"/>
  <c r="B19" i="36"/>
  <c r="C10" i="16"/>
  <c r="D9" i="21"/>
  <c r="C7" i="23"/>
  <c r="B19" i="24"/>
  <c r="D15" i="31"/>
  <c r="D4" i="29"/>
  <c r="B8" i="36"/>
  <c r="D5" i="27"/>
  <c r="C17" i="35"/>
  <c r="C15" i="30"/>
  <c r="D15" i="24"/>
  <c r="C14" i="16"/>
  <c r="B9" i="32"/>
  <c r="C8" i="24"/>
  <c r="B17" i="36"/>
  <c r="C4" i="16"/>
  <c r="C19" i="16"/>
  <c r="C16" i="16"/>
  <c r="C12" i="16"/>
  <c r="C8" i="16"/>
  <c r="C15" i="16"/>
  <c r="C17" i="16"/>
  <c r="C7" i="16"/>
  <c r="C18" i="16"/>
  <c r="C9" i="16"/>
  <c r="C20" i="16"/>
  <c r="AS20" i="16" l="1"/>
  <c r="F31" i="36"/>
  <c r="AS9" i="16"/>
  <c r="F31" i="25"/>
  <c r="F31" i="34"/>
  <c r="AS18" i="16"/>
  <c r="F31" i="23"/>
  <c r="AS7" i="16"/>
  <c r="AS17" i="16"/>
  <c r="F31" i="33"/>
  <c r="F31" i="31"/>
  <c r="AS15" i="16"/>
  <c r="F31" i="24"/>
  <c r="AS8" i="16"/>
  <c r="F31" i="28"/>
  <c r="AS12" i="16"/>
  <c r="AS16" i="16"/>
  <c r="F31" i="32"/>
  <c r="AS19" i="16"/>
  <c r="F31" i="35"/>
  <c r="AS4" i="16"/>
  <c r="F31" i="1"/>
  <c r="AY17" i="36"/>
  <c r="AT17" i="36"/>
  <c r="AT9" i="32"/>
  <c r="AY9" i="32"/>
  <c r="F31" i="30"/>
  <c r="AS14" i="16"/>
  <c r="AT8" i="36"/>
  <c r="AY8" i="36"/>
  <c r="B45" i="24"/>
  <c r="E20" i="24"/>
  <c r="AT19" i="24"/>
  <c r="AY19" i="24"/>
  <c r="F31" i="26"/>
  <c r="AS10" i="16"/>
  <c r="B45" i="36"/>
  <c r="E20" i="36"/>
  <c r="AY19" i="36"/>
  <c r="AT19" i="36"/>
  <c r="AY8" i="25"/>
  <c r="AT8" i="25"/>
  <c r="AS21" i="16"/>
  <c r="F31" i="38"/>
  <c r="AS11" i="16"/>
  <c r="F31" i="27"/>
  <c r="AY10" i="24"/>
  <c r="AT10" i="24"/>
  <c r="AY6" i="27"/>
  <c r="AT6" i="27"/>
  <c r="AT5" i="34"/>
  <c r="AY5" i="34"/>
  <c r="AT13" i="36"/>
  <c r="AY13" i="36"/>
  <c r="AT9" i="23"/>
  <c r="AY9" i="23"/>
  <c r="AT9" i="1"/>
  <c r="AY9" i="1"/>
  <c r="AS5" i="16"/>
  <c r="F31" i="20"/>
  <c r="AS6" i="16"/>
  <c r="F31" i="21"/>
  <c r="AY8" i="26"/>
  <c r="AT8" i="26"/>
  <c r="D58" i="33"/>
  <c r="R60" i="33" s="1"/>
  <c r="AO27" i="33"/>
  <c r="AR2" i="33"/>
  <c r="D2" i="33"/>
  <c r="AR3" i="33" s="1"/>
  <c r="AY4" i="33"/>
  <c r="AT4" i="33"/>
  <c r="AY17" i="28"/>
  <c r="AT17" i="28"/>
  <c r="AU17" i="28"/>
  <c r="AV17" i="28" s="1"/>
  <c r="AY5" i="20"/>
  <c r="AT5" i="20"/>
  <c r="AT18" i="31"/>
  <c r="AU18" i="31"/>
  <c r="AV18" i="31" s="1"/>
  <c r="AY18" i="31"/>
  <c r="AU18" i="25"/>
  <c r="AV18" i="25" s="1"/>
  <c r="AT18" i="25"/>
  <c r="AY18" i="25"/>
  <c r="AY8" i="34"/>
  <c r="AT8" i="34"/>
  <c r="AY19" i="32"/>
  <c r="B45" i="32"/>
  <c r="AT19" i="32"/>
  <c r="E20" i="32"/>
  <c r="AY6" i="31"/>
  <c r="AT6" i="31"/>
  <c r="AY16" i="36"/>
  <c r="AT16" i="36"/>
  <c r="AT12" i="35"/>
  <c r="AY12" i="35"/>
  <c r="AY16" i="35"/>
  <c r="AT16" i="35"/>
  <c r="AY15" i="38"/>
  <c r="AT15" i="38"/>
  <c r="AY14" i="30"/>
  <c r="AT14" i="30"/>
  <c r="AY18" i="34"/>
  <c r="AT18" i="34"/>
  <c r="AT15" i="27"/>
  <c r="AY15" i="27"/>
  <c r="AT17" i="30"/>
  <c r="AY17" i="30"/>
  <c r="AY18" i="27"/>
  <c r="AU18" i="27"/>
  <c r="AV18" i="27" s="1"/>
  <c r="AT18" i="27"/>
  <c r="AY8" i="24"/>
  <c r="AT8" i="24"/>
  <c r="AT16" i="20"/>
  <c r="AY16" i="20"/>
  <c r="AT14" i="36"/>
  <c r="AY14" i="36"/>
  <c r="AY5" i="38"/>
  <c r="AT5" i="38"/>
  <c r="AY16" i="23"/>
  <c r="AT16" i="23"/>
  <c r="D2" i="26"/>
  <c r="AR3" i="26" s="1"/>
  <c r="AT4" i="26"/>
  <c r="D58" i="26"/>
  <c r="R60" i="26" s="1"/>
  <c r="AY4" i="26"/>
  <c r="BC4" i="26" s="1"/>
  <c r="AZ4" i="26" s="1"/>
  <c r="BA4" i="26" s="1"/>
  <c r="AO27" i="26"/>
  <c r="AR2" i="26"/>
  <c r="AO27" i="28"/>
  <c r="AT4" i="28"/>
  <c r="D58" i="28"/>
  <c r="R60" i="28" s="1"/>
  <c r="AY4" i="28"/>
  <c r="AR2" i="28"/>
  <c r="D2" i="28"/>
  <c r="AR3" i="28" s="1"/>
  <c r="AT18" i="33"/>
  <c r="AY18" i="33"/>
  <c r="AU18" i="33"/>
  <c r="AV18" i="33" s="1"/>
  <c r="AT10" i="31"/>
  <c r="AY10" i="31"/>
  <c r="AT15" i="25"/>
  <c r="AY15" i="25"/>
  <c r="AY15" i="28"/>
  <c r="AT15" i="28"/>
  <c r="AY6" i="26"/>
  <c r="AT6" i="26"/>
  <c r="AY5" i="32"/>
  <c r="AT5" i="32"/>
  <c r="AY11" i="38"/>
  <c r="AT11" i="38"/>
  <c r="AY8" i="27"/>
  <c r="AT8" i="27"/>
  <c r="AY10" i="32"/>
  <c r="AT10" i="32"/>
  <c r="AY11" i="26"/>
  <c r="AT11" i="26"/>
  <c r="AY16" i="30"/>
  <c r="AT16" i="30"/>
  <c r="AY12" i="31"/>
  <c r="AT12" i="31"/>
  <c r="B45" i="25"/>
  <c r="E20" i="25"/>
  <c r="AT19" i="25"/>
  <c r="AY19" i="25"/>
  <c r="F31" i="29"/>
  <c r="AS13" i="16"/>
  <c r="AT15" i="30"/>
  <c r="AY15" i="30"/>
  <c r="AY19" i="21"/>
  <c r="B45" i="21"/>
  <c r="AT19" i="21"/>
  <c r="E20" i="21"/>
  <c r="AT15" i="21"/>
  <c r="AY15" i="21"/>
  <c r="AT12" i="38"/>
  <c r="AY12" i="38"/>
  <c r="AT17" i="25"/>
  <c r="AY17" i="25"/>
  <c r="AU17" i="25"/>
  <c r="AV17" i="25" s="1"/>
  <c r="AY17" i="24"/>
  <c r="AT17" i="24"/>
  <c r="AT10" i="23"/>
  <c r="AY10" i="23"/>
  <c r="AT13" i="33"/>
  <c r="AY13" i="33"/>
  <c r="AY13" i="26"/>
  <c r="AT13" i="26"/>
  <c r="AY9" i="38"/>
  <c r="AT9" i="38"/>
  <c r="AT5" i="28"/>
  <c r="AY5" i="28"/>
  <c r="BC5" i="28" s="1"/>
  <c r="AY6" i="36"/>
  <c r="AT6" i="36"/>
  <c r="AY7" i="28"/>
  <c r="AT7" i="28"/>
  <c r="AY8" i="31"/>
  <c r="AT8" i="31"/>
  <c r="AT16" i="21"/>
  <c r="AY16" i="21"/>
  <c r="AT13" i="30"/>
  <c r="AY13" i="30"/>
  <c r="AT9" i="26"/>
  <c r="AY9" i="26"/>
  <c r="AR2" i="36"/>
  <c r="AT4" i="36"/>
  <c r="AY4" i="36"/>
  <c r="BC4" i="36" s="1"/>
  <c r="D2" i="36"/>
  <c r="AR3" i="36" s="1"/>
  <c r="D58" i="36"/>
  <c r="R60" i="36" s="1"/>
  <c r="AO27" i="36"/>
  <c r="AT9" i="25"/>
  <c r="AY9" i="25"/>
  <c r="AY12" i="27"/>
  <c r="AT12" i="27"/>
  <c r="AY18" i="21"/>
  <c r="AT18" i="21"/>
  <c r="AY6" i="21"/>
  <c r="AT6" i="21"/>
  <c r="AT14" i="28"/>
  <c r="AY14" i="28"/>
  <c r="E20" i="28"/>
  <c r="B45" i="28"/>
  <c r="AT19" i="28"/>
  <c r="AY19" i="28"/>
  <c r="AY14" i="32"/>
  <c r="AT14" i="32"/>
  <c r="D58" i="35"/>
  <c r="R60" i="35" s="1"/>
  <c r="AT4" i="35"/>
  <c r="AR2" i="35"/>
  <c r="AY4" i="35"/>
  <c r="AO27" i="35"/>
  <c r="D2" i="35"/>
  <c r="AR3" i="35" s="1"/>
  <c r="AY13" i="24"/>
  <c r="AT13" i="24"/>
  <c r="AY7" i="21"/>
  <c r="AT7" i="21"/>
  <c r="AY7" i="1"/>
  <c r="AT7" i="1"/>
  <c r="AY17" i="29"/>
  <c r="AU17" i="29"/>
  <c r="AV17" i="29" s="1"/>
  <c r="AT17" i="29"/>
  <c r="AY11" i="36"/>
  <c r="AT11" i="36"/>
  <c r="AY16" i="1"/>
  <c r="AT16" i="1"/>
  <c r="AY12" i="21"/>
  <c r="AT12" i="21"/>
  <c r="AY4" i="29"/>
  <c r="D58" i="29"/>
  <c r="R60" i="29" s="1"/>
  <c r="AR2" i="29"/>
  <c r="AO27" i="29"/>
  <c r="D2" i="29"/>
  <c r="AR3" i="29" s="1"/>
  <c r="AT4" i="29"/>
  <c r="AT10" i="20"/>
  <c r="AY10" i="20"/>
  <c r="AY13" i="31"/>
  <c r="AT13" i="31"/>
  <c r="AY18" i="29"/>
  <c r="AU18" i="29"/>
  <c r="AV18" i="29" s="1"/>
  <c r="AT18" i="29"/>
  <c r="AY11" i="29"/>
  <c r="AT11" i="29"/>
  <c r="AT6" i="24"/>
  <c r="AY6" i="24"/>
  <c r="AY17" i="27"/>
  <c r="AT17" i="27"/>
  <c r="AT14" i="24"/>
  <c r="AY14" i="24"/>
  <c r="AU17" i="26"/>
  <c r="AV17" i="26" s="1"/>
  <c r="AT17" i="26"/>
  <c r="AY17" i="26"/>
  <c r="AY10" i="25"/>
  <c r="AT10" i="25"/>
  <c r="AY9" i="34"/>
  <c r="AT9" i="34"/>
  <c r="AY18" i="30"/>
  <c r="AT18" i="30"/>
  <c r="AU18" i="30"/>
  <c r="AV18" i="30" s="1"/>
  <c r="AY12" i="30"/>
  <c r="AT12" i="30"/>
  <c r="AY12" i="28"/>
  <c r="AT12" i="28"/>
  <c r="AY14" i="21"/>
  <c r="AT14" i="21"/>
  <c r="AT18" i="20"/>
  <c r="AY18" i="20"/>
  <c r="AY14" i="35"/>
  <c r="AT14" i="35"/>
  <c r="AT17" i="31"/>
  <c r="AY17" i="31"/>
  <c r="AY15" i="20"/>
  <c r="AT15" i="20"/>
  <c r="AY8" i="30"/>
  <c r="AT8" i="30"/>
  <c r="AY5" i="24"/>
  <c r="AT5" i="24"/>
  <c r="AY16" i="27"/>
  <c r="AT16" i="27"/>
  <c r="AY6" i="1"/>
  <c r="AT6" i="1"/>
  <c r="B45" i="31"/>
  <c r="AY19" i="31"/>
  <c r="E20" i="31"/>
  <c r="AT19" i="31"/>
  <c r="B45" i="33"/>
  <c r="AY19" i="33"/>
  <c r="AT19" i="33"/>
  <c r="E20" i="33"/>
  <c r="AT16" i="28"/>
  <c r="AY16" i="28"/>
  <c r="AY8" i="38"/>
  <c r="AT8" i="38"/>
  <c r="AT8" i="32"/>
  <c r="AY8" i="32"/>
  <c r="AT11" i="27"/>
  <c r="AY11" i="27"/>
  <c r="AY17" i="34"/>
  <c r="AT17" i="34"/>
  <c r="AY8" i="28"/>
  <c r="AT8" i="28"/>
  <c r="AT13" i="1"/>
  <c r="AY13" i="1"/>
  <c r="AY7" i="38"/>
  <c r="AT7" i="38"/>
  <c r="E20" i="29"/>
  <c r="AT19" i="29"/>
  <c r="AY19" i="29"/>
  <c r="B45" i="29"/>
  <c r="AT13" i="23"/>
  <c r="AY13" i="23"/>
  <c r="AY11" i="35"/>
  <c r="AT11" i="35"/>
  <c r="AY6" i="20"/>
  <c r="AT6" i="20"/>
  <c r="AY9" i="30"/>
  <c r="AT9" i="30"/>
  <c r="AT14" i="25"/>
  <c r="AY14" i="25"/>
  <c r="AT5" i="29"/>
  <c r="AY5" i="29"/>
  <c r="BC5" i="29" s="1"/>
  <c r="AT13" i="32"/>
  <c r="AY13" i="32"/>
  <c r="AY16" i="33"/>
  <c r="AT16" i="33"/>
  <c r="AT5" i="27"/>
  <c r="AY5" i="27"/>
  <c r="AT7" i="30"/>
  <c r="AY7" i="30"/>
  <c r="AT15" i="31"/>
  <c r="AY15" i="31"/>
  <c r="AT15" i="33"/>
  <c r="AY15" i="33"/>
  <c r="AT12" i="23"/>
  <c r="AY12" i="23"/>
  <c r="AT10" i="28"/>
  <c r="AY10" i="28"/>
  <c r="AT6" i="32"/>
  <c r="AY6" i="32"/>
  <c r="AY13" i="38"/>
  <c r="AT13" i="38"/>
  <c r="AT13" i="20"/>
  <c r="AY13" i="20"/>
  <c r="AY6" i="33"/>
  <c r="AT6" i="33"/>
  <c r="AT12" i="32"/>
  <c r="AY12" i="32"/>
  <c r="AY11" i="24"/>
  <c r="AT11" i="24"/>
  <c r="AT12" i="20"/>
  <c r="AY12" i="20"/>
  <c r="AT7" i="23"/>
  <c r="AY7" i="23"/>
  <c r="AT7" i="33"/>
  <c r="AY7" i="33"/>
  <c r="AT5" i="36"/>
  <c r="AY5" i="36"/>
  <c r="AY5" i="33"/>
  <c r="AT5" i="33"/>
  <c r="AR2" i="27"/>
  <c r="D2" i="27"/>
  <c r="AR3" i="27" s="1"/>
  <c r="D58" i="27"/>
  <c r="R60" i="27" s="1"/>
  <c r="AO27" i="27"/>
  <c r="AT4" i="27"/>
  <c r="AY4" i="27"/>
  <c r="BC4" i="27" s="1"/>
  <c r="AT17" i="33"/>
  <c r="AY17" i="33"/>
  <c r="AU17" i="33"/>
  <c r="AV17" i="33" s="1"/>
  <c r="AY15" i="34"/>
  <c r="AT15" i="34"/>
  <c r="AT15" i="29"/>
  <c r="AY15" i="29"/>
  <c r="AY17" i="20"/>
  <c r="AT17" i="20"/>
  <c r="AT12" i="26"/>
  <c r="AY12" i="26"/>
  <c r="AT9" i="29"/>
  <c r="AY9" i="29"/>
  <c r="AY5" i="31"/>
  <c r="AT5" i="31"/>
  <c r="D2" i="24"/>
  <c r="AR3" i="24" s="1"/>
  <c r="AT4" i="24"/>
  <c r="D58" i="24"/>
  <c r="R60" i="24" s="1"/>
  <c r="AO27" i="24"/>
  <c r="AY4" i="24"/>
  <c r="AR2" i="24"/>
  <c r="AT10" i="21"/>
  <c r="AY10" i="21"/>
  <c r="AT6" i="38"/>
  <c r="AY6" i="38"/>
  <c r="AY5" i="23"/>
  <c r="AT5" i="23"/>
  <c r="AT5" i="35"/>
  <c r="AY5" i="35"/>
  <c r="AY8" i="23"/>
  <c r="AT8" i="23"/>
  <c r="AT17" i="35"/>
  <c r="AY17" i="35"/>
  <c r="AY9" i="36"/>
  <c r="AT9" i="36"/>
  <c r="AT12" i="33"/>
  <c r="AY12" i="33"/>
  <c r="AR2" i="32"/>
  <c r="D58" i="32"/>
  <c r="R60" i="32" s="1"/>
  <c r="AO27" i="32"/>
  <c r="D2" i="32"/>
  <c r="AR3" i="32" s="1"/>
  <c r="AY4" i="32"/>
  <c r="AT4" i="32"/>
  <c r="AY4" i="1"/>
  <c r="BC4" i="1" s="1"/>
  <c r="D58" i="1"/>
  <c r="R60" i="1" s="1"/>
  <c r="AR2" i="1"/>
  <c r="AT4" i="1"/>
  <c r="D2" i="1"/>
  <c r="AR3" i="1" s="1"/>
  <c r="AO27" i="1"/>
  <c r="AT8" i="35"/>
  <c r="AY8" i="35"/>
  <c r="AT8" i="20"/>
  <c r="AY8" i="20"/>
  <c r="AT7" i="25"/>
  <c r="AY7" i="25"/>
  <c r="BC7" i="25" s="1"/>
  <c r="AZ7" i="25" s="1"/>
  <c r="BA7" i="25" s="1"/>
  <c r="AY19" i="35"/>
  <c r="E20" i="35"/>
  <c r="B45" i="35"/>
  <c r="AT19" i="35"/>
  <c r="AY18" i="23"/>
  <c r="AT18" i="23"/>
  <c r="AY14" i="38"/>
  <c r="AT14" i="38"/>
  <c r="AT8" i="21"/>
  <c r="AY8" i="21"/>
  <c r="AT10" i="38"/>
  <c r="AY10" i="38"/>
  <c r="AR2" i="23"/>
  <c r="AT4" i="23"/>
  <c r="D58" i="23"/>
  <c r="R60" i="23" s="1"/>
  <c r="D2" i="23"/>
  <c r="AR3" i="23" s="1"/>
  <c r="AY4" i="23"/>
  <c r="AO27" i="23"/>
  <c r="AT12" i="24"/>
  <c r="AY12" i="24"/>
  <c r="AY12" i="1"/>
  <c r="AT12" i="1"/>
  <c r="AT6" i="28"/>
  <c r="AY6" i="28"/>
  <c r="AY14" i="31"/>
  <c r="AT14" i="31"/>
  <c r="AT17" i="21"/>
  <c r="AY17" i="21"/>
  <c r="AT18" i="36"/>
  <c r="AY18" i="36"/>
  <c r="AT9" i="35"/>
  <c r="AY9" i="35"/>
  <c r="AT19" i="26"/>
  <c r="B45" i="26"/>
  <c r="AY19" i="26"/>
  <c r="E20" i="26"/>
  <c r="AT16" i="26"/>
  <c r="AY16" i="26"/>
  <c r="AU16" i="26"/>
  <c r="AV16" i="26" s="1"/>
  <c r="AR2" i="25"/>
  <c r="AT4" i="25"/>
  <c r="AY4" i="25"/>
  <c r="D2" i="25"/>
  <c r="AR3" i="25" s="1"/>
  <c r="AO27" i="25"/>
  <c r="D58" i="25"/>
  <c r="R60" i="25" s="1"/>
  <c r="AY6" i="25"/>
  <c r="AT6" i="25"/>
  <c r="AY17" i="32"/>
  <c r="AU17" i="32"/>
  <c r="AV17" i="32" s="1"/>
  <c r="AT17" i="32"/>
  <c r="AT14" i="23"/>
  <c r="AY14" i="23"/>
  <c r="AY7" i="35"/>
  <c r="AT7" i="35"/>
  <c r="AT19" i="34"/>
  <c r="E20" i="34"/>
  <c r="B45" i="34"/>
  <c r="AY19" i="34"/>
  <c r="AT6" i="29"/>
  <c r="AY6" i="29"/>
  <c r="AT5" i="25"/>
  <c r="AY5" i="25"/>
  <c r="AY6" i="35"/>
  <c r="AT6" i="35"/>
  <c r="AY7" i="29"/>
  <c r="AT7" i="29"/>
  <c r="AY13" i="29"/>
  <c r="AT13" i="29"/>
  <c r="AY15" i="1"/>
  <c r="AT15" i="1"/>
  <c r="AT14" i="26"/>
  <c r="AY14" i="26"/>
  <c r="AY11" i="30"/>
  <c r="AT11" i="30"/>
  <c r="AT10" i="26"/>
  <c r="AY10" i="26"/>
  <c r="AY7" i="34"/>
  <c r="AT7" i="34"/>
  <c r="AT12" i="29"/>
  <c r="AY12" i="29"/>
  <c r="AT14" i="34"/>
  <c r="AY14" i="34"/>
  <c r="AT16" i="29"/>
  <c r="AY16" i="29"/>
  <c r="AY18" i="35"/>
  <c r="AT18" i="35"/>
  <c r="AY18" i="32"/>
  <c r="AT18" i="32"/>
  <c r="AU18" i="32"/>
  <c r="AV18" i="32" s="1"/>
  <c r="AY11" i="33"/>
  <c r="AT11" i="33"/>
  <c r="AT5" i="26"/>
  <c r="AY5" i="26"/>
  <c r="BC5" i="26" s="1"/>
  <c r="AY13" i="27"/>
  <c r="AT13" i="27"/>
  <c r="AT10" i="1"/>
  <c r="AY10" i="1"/>
  <c r="AR2" i="31"/>
  <c r="AT4" i="31"/>
  <c r="AO27" i="31"/>
  <c r="D2" i="31"/>
  <c r="AR3" i="31" s="1"/>
  <c r="AY4" i="31"/>
  <c r="D58" i="31"/>
  <c r="R60" i="31" s="1"/>
  <c r="AY17" i="38"/>
  <c r="AT17" i="38"/>
  <c r="AY9" i="21"/>
  <c r="AT9" i="21"/>
  <c r="AY15" i="32"/>
  <c r="AT15" i="32"/>
  <c r="AT13" i="34"/>
  <c r="AY13" i="34"/>
  <c r="AT7" i="24"/>
  <c r="AY7" i="24"/>
  <c r="AY10" i="29"/>
  <c r="AT10" i="29"/>
  <c r="AY17" i="1"/>
  <c r="AT17" i="1"/>
  <c r="AT11" i="25"/>
  <c r="AY11" i="25"/>
  <c r="AY7" i="27"/>
  <c r="AT7" i="27"/>
  <c r="AY16" i="32"/>
  <c r="AT16" i="32"/>
  <c r="AY5" i="21"/>
  <c r="AT5" i="21"/>
  <c r="AY19" i="20"/>
  <c r="AT19" i="20"/>
  <c r="E20" i="20"/>
  <c r="B45" i="20"/>
  <c r="AT7" i="31"/>
  <c r="AY7" i="31"/>
  <c r="D2" i="21"/>
  <c r="AR3" i="21" s="1"/>
  <c r="D58" i="21"/>
  <c r="R60" i="21" s="1"/>
  <c r="AY4" i="21"/>
  <c r="AR2" i="21"/>
  <c r="AO27" i="21"/>
  <c r="AT4" i="21"/>
  <c r="AY7" i="20"/>
  <c r="AT7" i="20"/>
  <c r="AY16" i="34"/>
  <c r="AT16" i="34"/>
  <c r="AT15" i="24"/>
  <c r="AY15" i="24"/>
  <c r="AT18" i="38"/>
  <c r="AY18" i="38"/>
  <c r="AY15" i="36"/>
  <c r="AT15" i="36"/>
  <c r="AY19" i="27"/>
  <c r="B45" i="27"/>
  <c r="AT19" i="27"/>
  <c r="E20" i="27"/>
  <c r="AY11" i="21"/>
  <c r="AT11" i="21"/>
  <c r="AT7" i="26"/>
  <c r="AY7" i="26"/>
  <c r="AT9" i="20"/>
  <c r="AY9" i="20"/>
  <c r="D2" i="30"/>
  <c r="AR3" i="30" s="1"/>
  <c r="AY4" i="30"/>
  <c r="AO27" i="30"/>
  <c r="AR2" i="30"/>
  <c r="AT4" i="30"/>
  <c r="D58" i="30"/>
  <c r="R60" i="30" s="1"/>
  <c r="AY14" i="27"/>
  <c r="AT14" i="27"/>
  <c r="AY9" i="31"/>
  <c r="AT9" i="31"/>
  <c r="AT10" i="30"/>
  <c r="AY10" i="30"/>
  <c r="AT5" i="30"/>
  <c r="AY5" i="30"/>
  <c r="BC5" i="30" s="1"/>
  <c r="AT11" i="1"/>
  <c r="AY11" i="1"/>
  <c r="AT16" i="24"/>
  <c r="AY16" i="24"/>
  <c r="AT18" i="24"/>
  <c r="AY18" i="24"/>
  <c r="AT9" i="24"/>
  <c r="AY9" i="24"/>
  <c r="AY12" i="25"/>
  <c r="AT12" i="25"/>
  <c r="AY14" i="29"/>
  <c r="AT14" i="29"/>
  <c r="AT19" i="1"/>
  <c r="B45" i="1"/>
  <c r="E20" i="1"/>
  <c r="AY19" i="1"/>
  <c r="AT7" i="36"/>
  <c r="AY7" i="36"/>
  <c r="E20" i="23"/>
  <c r="B45" i="23"/>
  <c r="AY19" i="23"/>
  <c r="AT19" i="23"/>
  <c r="AY11" i="23"/>
  <c r="AT11" i="23"/>
  <c r="D2" i="20"/>
  <c r="AR3" i="20" s="1"/>
  <c r="AR2" i="20"/>
  <c r="AO27" i="20"/>
  <c r="D58" i="20"/>
  <c r="R60" i="20" s="1"/>
  <c r="AY4" i="20"/>
  <c r="BC4" i="20" s="1"/>
  <c r="AT4" i="20"/>
  <c r="AT11" i="31"/>
  <c r="AY11" i="31"/>
  <c r="AY16" i="31"/>
  <c r="AT16" i="31"/>
  <c r="AY13" i="21"/>
  <c r="AT13" i="21"/>
  <c r="AT4" i="34"/>
  <c r="AR2" i="34"/>
  <c r="D58" i="34"/>
  <c r="R60" i="34" s="1"/>
  <c r="AY4" i="34"/>
  <c r="D2" i="34"/>
  <c r="AR3" i="34" s="1"/>
  <c r="AO27" i="34"/>
  <c r="AT15" i="23"/>
  <c r="AY15" i="23"/>
  <c r="AY16" i="25"/>
  <c r="AT16" i="25"/>
  <c r="AY8" i="1"/>
  <c r="AT8" i="1"/>
  <c r="AT9" i="33"/>
  <c r="AY9" i="33"/>
  <c r="AY5" i="1"/>
  <c r="BC5" i="1" s="1"/>
  <c r="AZ5" i="1" s="1"/>
  <c r="BA5" i="1" s="1"/>
  <c r="AT5" i="1"/>
  <c r="AT4" i="38"/>
  <c r="AO27" i="38"/>
  <c r="AY4" i="38"/>
  <c r="D2" i="38"/>
  <c r="D58" i="38"/>
  <c r="R60" i="38" s="1"/>
  <c r="AR2" i="38"/>
  <c r="AY14" i="33"/>
  <c r="AT14" i="33"/>
  <c r="AY11" i="28"/>
  <c r="AT11" i="28"/>
  <c r="AT11" i="20"/>
  <c r="AY11" i="20"/>
  <c r="AY8" i="29"/>
  <c r="AT8" i="29"/>
  <c r="AT15" i="35"/>
  <c r="AY15" i="35"/>
  <c r="AT10" i="27"/>
  <c r="AY10" i="27"/>
  <c r="AT14" i="20"/>
  <c r="AY14" i="20"/>
  <c r="AT13" i="35"/>
  <c r="AY13" i="35"/>
  <c r="AY10" i="33"/>
  <c r="AT10" i="33"/>
  <c r="AY12" i="36"/>
  <c r="AT12" i="36"/>
  <c r="AT15" i="26"/>
  <c r="AY15" i="26"/>
  <c r="AY13" i="28"/>
  <c r="AT13" i="28"/>
  <c r="AT18" i="28"/>
  <c r="AU18" i="28"/>
  <c r="AV18" i="28" s="1"/>
  <c r="AY18" i="28"/>
  <c r="AY6" i="34"/>
  <c r="AT6" i="34"/>
  <c r="AY8" i="33"/>
  <c r="AT8" i="33"/>
  <c r="AY6" i="23"/>
  <c r="BC6" i="23" s="1"/>
  <c r="AT6" i="23"/>
  <c r="AY18" i="1"/>
  <c r="AT18" i="1"/>
  <c r="AT19" i="38"/>
  <c r="AY19" i="38"/>
  <c r="B45" i="38"/>
  <c r="E20" i="38"/>
  <c r="AY11" i="32"/>
  <c r="AT11" i="32"/>
  <c r="AY7" i="32"/>
  <c r="AT7" i="32"/>
  <c r="AT9" i="28"/>
  <c r="AY9" i="28"/>
  <c r="AY12" i="34"/>
  <c r="AT12" i="34"/>
  <c r="AT13" i="25"/>
  <c r="AY13" i="25"/>
  <c r="AY10" i="34"/>
  <c r="AT10" i="34"/>
  <c r="AY10" i="35"/>
  <c r="AT10" i="35"/>
  <c r="AY11" i="34"/>
  <c r="AT11" i="34"/>
  <c r="AY9" i="27"/>
  <c r="AT9" i="27"/>
  <c r="AY14" i="1"/>
  <c r="AT14" i="1"/>
  <c r="AT18" i="26"/>
  <c r="AY18" i="26"/>
  <c r="AU18" i="26"/>
  <c r="AV18" i="26" s="1"/>
  <c r="AY10" i="36"/>
  <c r="AT10" i="36"/>
  <c r="E20" i="30"/>
  <c r="AT19" i="30"/>
  <c r="B45" i="30"/>
  <c r="AY19" i="30"/>
  <c r="AY17" i="23"/>
  <c r="AT17" i="23"/>
  <c r="AY16" i="38"/>
  <c r="BC16" i="38" s="1"/>
  <c r="AZ16" i="38" s="1"/>
  <c r="BA16" i="38" s="1"/>
  <c r="AT16" i="38"/>
  <c r="AT6" i="30"/>
  <c r="AY6" i="30"/>
  <c r="BC6" i="30" s="1"/>
  <c r="AZ6" i="30" s="1"/>
  <c r="BA6" i="30" s="1"/>
  <c r="AA8" i="16"/>
  <c r="AJ8" i="16"/>
  <c r="AM8" i="16"/>
  <c r="AG8" i="16"/>
  <c r="AD8" i="16"/>
  <c r="X8" i="16"/>
  <c r="D8" i="16"/>
  <c r="R8" i="16"/>
  <c r="O8" i="16"/>
  <c r="U8" i="16"/>
  <c r="I8" i="16"/>
  <c r="F8" i="16"/>
  <c r="L8" i="16"/>
  <c r="L18" i="16"/>
  <c r="R18" i="16"/>
  <c r="AD18" i="16"/>
  <c r="O18" i="16"/>
  <c r="D18" i="16"/>
  <c r="AM18" i="16"/>
  <c r="U18" i="16"/>
  <c r="I18" i="16"/>
  <c r="H18" i="16"/>
  <c r="F18" i="16"/>
  <c r="AJ18" i="16"/>
  <c r="J18" i="16"/>
  <c r="AA18" i="16"/>
  <c r="AG18" i="16"/>
  <c r="X18" i="16"/>
  <c r="D11" i="16"/>
  <c r="AJ11" i="16"/>
  <c r="F11" i="16"/>
  <c r="AD11" i="16"/>
  <c r="L11" i="16"/>
  <c r="U11" i="16"/>
  <c r="AM11" i="16"/>
  <c r="I11" i="16"/>
  <c r="O11" i="16"/>
  <c r="AG11" i="16"/>
  <c r="AA11" i="16"/>
  <c r="X11" i="16"/>
  <c r="R11" i="16"/>
  <c r="AG4" i="16"/>
  <c r="AM4" i="16"/>
  <c r="F4" i="16"/>
  <c r="I4" i="16"/>
  <c r="AD4" i="16"/>
  <c r="L4" i="16"/>
  <c r="U4" i="16"/>
  <c r="R4" i="16"/>
  <c r="O4" i="16"/>
  <c r="AJ4" i="16"/>
  <c r="D4" i="16"/>
  <c r="AA4" i="16"/>
  <c r="X4" i="16"/>
  <c r="U10" i="16"/>
  <c r="O10" i="16"/>
  <c r="D10" i="16"/>
  <c r="AJ10" i="16"/>
  <c r="AG10" i="16"/>
  <c r="R10" i="16"/>
  <c r="L10" i="16"/>
  <c r="AD10" i="16"/>
  <c r="I10" i="16"/>
  <c r="X10" i="16"/>
  <c r="AM10" i="16"/>
  <c r="F10" i="16"/>
  <c r="AA10" i="16"/>
  <c r="D5" i="16"/>
  <c r="AJ5" i="16"/>
  <c r="I5" i="16"/>
  <c r="X5" i="16"/>
  <c r="AM5" i="16"/>
  <c r="AA5" i="16"/>
  <c r="O5" i="16"/>
  <c r="L5" i="16"/>
  <c r="AD5" i="16"/>
  <c r="U5" i="16"/>
  <c r="AG5" i="16"/>
  <c r="R5" i="16"/>
  <c r="F5" i="16"/>
  <c r="AD20" i="16"/>
  <c r="F20" i="16"/>
  <c r="AF20" i="16"/>
  <c r="X20" i="16"/>
  <c r="R20" i="16"/>
  <c r="AH20" i="16"/>
  <c r="I20" i="16"/>
  <c r="O20" i="16"/>
  <c r="U20" i="16"/>
  <c r="AA20" i="16"/>
  <c r="D20" i="16"/>
  <c r="L20" i="16"/>
  <c r="AM20" i="16"/>
  <c r="AJ20" i="16"/>
  <c r="AG20" i="16"/>
  <c r="R19" i="16"/>
  <c r="U19" i="16"/>
  <c r="D19" i="16"/>
  <c r="AA19" i="16"/>
  <c r="AM19" i="16"/>
  <c r="AD19" i="16"/>
  <c r="O19" i="16"/>
  <c r="X19" i="16"/>
  <c r="AJ19" i="16"/>
  <c r="F19" i="16"/>
  <c r="I19" i="16"/>
  <c r="L19" i="16"/>
  <c r="AG19" i="16"/>
  <c r="AG13" i="16"/>
  <c r="F13" i="16"/>
  <c r="O13" i="16"/>
  <c r="I13" i="16"/>
  <c r="D13" i="16"/>
  <c r="AA13" i="16"/>
  <c r="L13" i="16"/>
  <c r="AJ13" i="16"/>
  <c r="X13" i="16"/>
  <c r="R13" i="16"/>
  <c r="AM13" i="16"/>
  <c r="U13" i="16"/>
  <c r="AD13" i="16"/>
  <c r="O16" i="16"/>
  <c r="AJ16" i="16"/>
  <c r="X16" i="16"/>
  <c r="R16" i="16"/>
  <c r="AA16" i="16"/>
  <c r="I16" i="16"/>
  <c r="AM16" i="16"/>
  <c r="AD16" i="16"/>
  <c r="AG16" i="16"/>
  <c r="F16" i="16"/>
  <c r="D16" i="16"/>
  <c r="U16" i="16"/>
  <c r="L16" i="16"/>
  <c r="U7" i="16"/>
  <c r="X7" i="16"/>
  <c r="D7" i="16"/>
  <c r="I7" i="16"/>
  <c r="AJ7" i="16"/>
  <c r="AA7" i="16"/>
  <c r="F7" i="16"/>
  <c r="AD7" i="16"/>
  <c r="R7" i="16"/>
  <c r="AG7" i="16"/>
  <c r="AM7" i="16"/>
  <c r="O7" i="16"/>
  <c r="L7" i="16"/>
  <c r="L9" i="16"/>
  <c r="I9" i="16"/>
  <c r="AM9" i="16"/>
  <c r="U9" i="16"/>
  <c r="D9" i="16"/>
  <c r="AD9" i="16"/>
  <c r="AG9" i="16"/>
  <c r="AJ9" i="16"/>
  <c r="X9" i="16"/>
  <c r="O9" i="16"/>
  <c r="F9" i="16"/>
  <c r="AA9" i="16"/>
  <c r="R9" i="16"/>
  <c r="R6" i="16"/>
  <c r="X6" i="16"/>
  <c r="I6" i="16"/>
  <c r="D6" i="16"/>
  <c r="AJ6" i="16"/>
  <c r="AD6" i="16"/>
  <c r="U6" i="16"/>
  <c r="F6" i="16"/>
  <c r="AG6" i="16"/>
  <c r="AA6" i="16"/>
  <c r="AM6" i="16"/>
  <c r="L6" i="16"/>
  <c r="O6" i="16"/>
  <c r="L14" i="16"/>
  <c r="AM14" i="16"/>
  <c r="AD14" i="16"/>
  <c r="AG14" i="16"/>
  <c r="O14" i="16"/>
  <c r="U14" i="16"/>
  <c r="AA14" i="16"/>
  <c r="I14" i="16"/>
  <c r="R14" i="16"/>
  <c r="D14" i="16"/>
  <c r="AJ14" i="16"/>
  <c r="X14" i="16"/>
  <c r="F14" i="16"/>
  <c r="U17" i="16"/>
  <c r="AG17" i="16"/>
  <c r="AD17" i="16"/>
  <c r="AJ17" i="16"/>
  <c r="AA17" i="16"/>
  <c r="I17" i="16"/>
  <c r="R17" i="16"/>
  <c r="AM17" i="16"/>
  <c r="L17" i="16"/>
  <c r="O17" i="16"/>
  <c r="D17" i="16"/>
  <c r="X17" i="16"/>
  <c r="F17" i="16"/>
  <c r="AJ12" i="16"/>
  <c r="AG12" i="16"/>
  <c r="O12" i="16"/>
  <c r="F12" i="16"/>
  <c r="V12" i="16"/>
  <c r="T12" i="16"/>
  <c r="U12" i="16"/>
  <c r="X12" i="16"/>
  <c r="I12" i="16"/>
  <c r="AM12" i="16"/>
  <c r="AD12" i="16"/>
  <c r="L12" i="16"/>
  <c r="R12" i="16"/>
  <c r="D12" i="16"/>
  <c r="AA12" i="16"/>
  <c r="AD15" i="16"/>
  <c r="I15" i="16"/>
  <c r="U15" i="16"/>
  <c r="AJ15" i="16"/>
  <c r="R15" i="16"/>
  <c r="D15" i="16"/>
  <c r="AA15" i="16"/>
  <c r="O15" i="16"/>
  <c r="F15" i="16"/>
  <c r="AM15" i="16"/>
  <c r="L15" i="16"/>
  <c r="X15" i="16"/>
  <c r="AG15" i="16"/>
  <c r="AD21" i="16"/>
  <c r="AG21" i="16"/>
  <c r="AF21" i="16"/>
  <c r="R21" i="16"/>
  <c r="AL21" i="16"/>
  <c r="AI21" i="16"/>
  <c r="AE21" i="16"/>
  <c r="K21" i="16"/>
  <c r="I21" i="16"/>
  <c r="N21" i="16"/>
  <c r="U21" i="16"/>
  <c r="L21" i="16"/>
  <c r="P21" i="16"/>
  <c r="AN21" i="16"/>
  <c r="AA21" i="16"/>
  <c r="Y21" i="16"/>
  <c r="G21" i="16"/>
  <c r="AH21" i="16"/>
  <c r="H21" i="16"/>
  <c r="AK21" i="16"/>
  <c r="D21" i="16"/>
  <c r="J21" i="16"/>
  <c r="AJ21" i="16"/>
  <c r="AB21" i="16"/>
  <c r="O21" i="16"/>
  <c r="Z21" i="16"/>
  <c r="AM21" i="16"/>
  <c r="E21" i="16"/>
  <c r="M21" i="16"/>
  <c r="W21" i="16"/>
  <c r="T21" i="16"/>
  <c r="F21" i="16"/>
  <c r="X21" i="16"/>
  <c r="AC21" i="16"/>
  <c r="V21" i="16"/>
  <c r="S21" i="16"/>
  <c r="Q21" i="16"/>
  <c r="BC14" i="38" l="1"/>
  <c r="AZ14" i="38" s="1"/>
  <c r="BA14" i="38" s="1"/>
  <c r="BC7" i="33"/>
  <c r="AZ7" i="33" s="1"/>
  <c r="BA7" i="33" s="1"/>
  <c r="BC5" i="27"/>
  <c r="AZ5" i="27" s="1"/>
  <c r="BA5" i="27" s="1"/>
  <c r="BC11" i="36"/>
  <c r="AZ11" i="36" s="1"/>
  <c r="BA11" i="36" s="1"/>
  <c r="BC10" i="21"/>
  <c r="AZ10" i="21" s="1"/>
  <c r="BA10" i="21" s="1"/>
  <c r="BC13" i="38"/>
  <c r="AZ13" i="38" s="1"/>
  <c r="BA13" i="38" s="1"/>
  <c r="BC11" i="23"/>
  <c r="AZ11" i="23" s="1"/>
  <c r="BA11" i="23" s="1"/>
  <c r="BC19" i="20"/>
  <c r="AZ19" i="20" s="1"/>
  <c r="BA19" i="20" s="1"/>
  <c r="BC16" i="29"/>
  <c r="AZ16" i="29" s="1"/>
  <c r="BA16" i="29" s="1"/>
  <c r="AZ5" i="26"/>
  <c r="BA5" i="26" s="1"/>
  <c r="BC7" i="29"/>
  <c r="AZ7" i="29" s="1"/>
  <c r="BA7" i="29" s="1"/>
  <c r="AZ4" i="1"/>
  <c r="BA4" i="1" s="1"/>
  <c r="BC17" i="20"/>
  <c r="AZ17" i="20" s="1"/>
  <c r="BA17" i="20" s="1"/>
  <c r="BC5" i="36"/>
  <c r="BC8" i="27"/>
  <c r="AZ8" i="27" s="1"/>
  <c r="BA8" i="27" s="1"/>
  <c r="BC8" i="36"/>
  <c r="AZ8" i="36" s="1"/>
  <c r="BA8" i="36" s="1"/>
  <c r="BC7" i="28"/>
  <c r="AZ7" i="28" s="1"/>
  <c r="BA7" i="28" s="1"/>
  <c r="BC6" i="27"/>
  <c r="AZ6" i="27" s="1"/>
  <c r="BA6" i="27" s="1"/>
  <c r="BY21" i="16"/>
  <c r="CK21" i="16"/>
  <c r="CD41" i="16"/>
  <c r="BL41" i="16"/>
  <c r="CB21" i="16"/>
  <c r="CE21" i="16"/>
  <c r="BM21" i="16"/>
  <c r="CS41" i="16"/>
  <c r="CH21" i="16"/>
  <c r="BU41" i="16"/>
  <c r="CP41" i="16"/>
  <c r="BP21" i="16"/>
  <c r="CG41" i="16"/>
  <c r="BR41" i="16"/>
  <c r="CA41" i="16"/>
  <c r="BV21" i="16"/>
  <c r="BO41" i="16"/>
  <c r="BS21" i="16"/>
  <c r="CQ21" i="16"/>
  <c r="CT21" i="16"/>
  <c r="BX41" i="16"/>
  <c r="CN21" i="16"/>
  <c r="CM41" i="16"/>
  <c r="CJ41" i="16"/>
  <c r="CM36" i="16"/>
  <c r="CD36" i="16"/>
  <c r="BR36" i="16"/>
  <c r="CS36" i="16"/>
  <c r="BL36" i="16"/>
  <c r="BU36" i="16"/>
  <c r="CG36" i="16"/>
  <c r="BX36" i="16"/>
  <c r="CP36" i="16"/>
  <c r="CA36" i="16"/>
  <c r="BO36" i="16"/>
  <c r="CJ36" i="16"/>
  <c r="CG33" i="16"/>
  <c r="BX33" i="16"/>
  <c r="BR33" i="16"/>
  <c r="CJ33" i="16"/>
  <c r="CS33" i="16"/>
  <c r="BO33" i="16"/>
  <c r="CD33" i="16"/>
  <c r="CA33" i="16"/>
  <c r="CB12" i="16"/>
  <c r="BL33" i="16"/>
  <c r="BU33" i="16"/>
  <c r="CM33" i="16"/>
  <c r="CP33" i="16"/>
  <c r="BL35" i="16"/>
  <c r="CD35" i="16"/>
  <c r="CP35" i="16"/>
  <c r="BX35" i="16"/>
  <c r="BO35" i="16"/>
  <c r="CG35" i="16"/>
  <c r="CA35" i="16"/>
  <c r="BU35" i="16"/>
  <c r="CM35" i="16"/>
  <c r="CJ35" i="16"/>
  <c r="CS35" i="16"/>
  <c r="BR35" i="16"/>
  <c r="BU27" i="16"/>
  <c r="BR27" i="16"/>
  <c r="CS27" i="16"/>
  <c r="CG27" i="16"/>
  <c r="CM27" i="16"/>
  <c r="BL27" i="16"/>
  <c r="CA27" i="16"/>
  <c r="CJ27" i="16"/>
  <c r="CP27" i="16"/>
  <c r="BO27" i="16"/>
  <c r="CD27" i="16"/>
  <c r="BX27" i="16"/>
  <c r="BX30" i="16"/>
  <c r="CG30" i="16"/>
  <c r="BL30" i="16"/>
  <c r="BU30" i="16"/>
  <c r="CD30" i="16"/>
  <c r="CP30" i="16"/>
  <c r="CM30" i="16"/>
  <c r="CJ30" i="16"/>
  <c r="CA30" i="16"/>
  <c r="CS30" i="16"/>
  <c r="BO30" i="16"/>
  <c r="BR30" i="16"/>
  <c r="BR28" i="16"/>
  <c r="BU28" i="16"/>
  <c r="CS28" i="16"/>
  <c r="CM28" i="16"/>
  <c r="BX28" i="16"/>
  <c r="CJ28" i="16"/>
  <c r="BL28" i="16"/>
  <c r="CG28" i="16"/>
  <c r="CP28" i="16"/>
  <c r="BO28" i="16"/>
  <c r="CD28" i="16"/>
  <c r="CA28" i="16"/>
  <c r="BR37" i="16"/>
  <c r="CA37" i="16"/>
  <c r="BL37" i="16"/>
  <c r="CM37" i="16"/>
  <c r="CJ37" i="16"/>
  <c r="CS37" i="16"/>
  <c r="BO37" i="16"/>
  <c r="CG37" i="16"/>
  <c r="BX37" i="16"/>
  <c r="CD37" i="16"/>
  <c r="CP37" i="16"/>
  <c r="BU37" i="16"/>
  <c r="CJ34" i="16"/>
  <c r="CA34" i="16"/>
  <c r="CS34" i="16"/>
  <c r="BX34" i="16"/>
  <c r="CD34" i="16"/>
  <c r="CP34" i="16"/>
  <c r="BR34" i="16"/>
  <c r="CG34" i="16"/>
  <c r="BO34" i="16"/>
  <c r="BU34" i="16"/>
  <c r="BL34" i="16"/>
  <c r="CM34" i="16"/>
  <c r="CM39" i="16"/>
  <c r="BR39" i="16"/>
  <c r="BO39" i="16"/>
  <c r="BL39" i="16"/>
  <c r="CP39" i="16"/>
  <c r="CD39" i="16"/>
  <c r="BU39" i="16"/>
  <c r="CJ39" i="16"/>
  <c r="CS39" i="16"/>
  <c r="CG39" i="16"/>
  <c r="CA39" i="16"/>
  <c r="BX39" i="16"/>
  <c r="CM40" i="16"/>
  <c r="CP40" i="16"/>
  <c r="CS40" i="16"/>
  <c r="BR40" i="16"/>
  <c r="CG40" i="16"/>
  <c r="CA40" i="16"/>
  <c r="BU40" i="16"/>
  <c r="BO40" i="16"/>
  <c r="BX40" i="16"/>
  <c r="CD40" i="16"/>
  <c r="CN20" i="16"/>
  <c r="BL40" i="16"/>
  <c r="CJ40" i="16"/>
  <c r="BL26" i="16"/>
  <c r="BX26" i="16"/>
  <c r="CM26" i="16"/>
  <c r="CA26" i="16"/>
  <c r="CJ26" i="16"/>
  <c r="BR26" i="16"/>
  <c r="BU26" i="16"/>
  <c r="CG26" i="16"/>
  <c r="CS26" i="16"/>
  <c r="CD26" i="16"/>
  <c r="BO26" i="16"/>
  <c r="CP26" i="16"/>
  <c r="CG31" i="16"/>
  <c r="BL31" i="16"/>
  <c r="CS31" i="16"/>
  <c r="CD31" i="16"/>
  <c r="BO31" i="16"/>
  <c r="CJ31" i="16"/>
  <c r="BR31" i="16"/>
  <c r="BX31" i="16"/>
  <c r="CM31" i="16"/>
  <c r="CP31" i="16"/>
  <c r="BU31" i="16"/>
  <c r="CA31" i="16"/>
  <c r="CD25" i="16"/>
  <c r="CG25" i="16"/>
  <c r="AQ2" i="16"/>
  <c r="D22" i="16"/>
  <c r="CP25" i="16"/>
  <c r="BU25" i="16"/>
  <c r="BX25" i="16"/>
  <c r="CA25" i="16"/>
  <c r="BR25" i="16"/>
  <c r="CJ25" i="16"/>
  <c r="BO25" i="16"/>
  <c r="BL25" i="16"/>
  <c r="CS25" i="16"/>
  <c r="CM25" i="16"/>
  <c r="BX32" i="16"/>
  <c r="CD32" i="16"/>
  <c r="CG32" i="16"/>
  <c r="CM32" i="16"/>
  <c r="BU32" i="16"/>
  <c r="BO32" i="16"/>
  <c r="CS32" i="16"/>
  <c r="CA32" i="16"/>
  <c r="BR32" i="16"/>
  <c r="CJ32" i="16"/>
  <c r="BL32" i="16"/>
  <c r="CP32" i="16"/>
  <c r="CD38" i="16"/>
  <c r="CM38" i="16"/>
  <c r="CG38" i="16"/>
  <c r="CP38" i="16"/>
  <c r="BL38" i="16"/>
  <c r="BP18" i="16"/>
  <c r="BO38" i="16"/>
  <c r="CA38" i="16"/>
  <c r="CS38" i="16"/>
  <c r="BU38" i="16"/>
  <c r="CJ38" i="16"/>
  <c r="BX38" i="16"/>
  <c r="BR38" i="16"/>
  <c r="BR29" i="16"/>
  <c r="BL29" i="16"/>
  <c r="BO29" i="16"/>
  <c r="CA29" i="16"/>
  <c r="BU29" i="16"/>
  <c r="BX29" i="16"/>
  <c r="CD29" i="16"/>
  <c r="CJ29" i="16"/>
  <c r="CM29" i="16"/>
  <c r="CS29" i="16"/>
  <c r="CP29" i="16"/>
  <c r="CG29" i="16"/>
  <c r="AZ8" i="33"/>
  <c r="BC8" i="33"/>
  <c r="BC13" i="35"/>
  <c r="AZ13" i="35" s="1"/>
  <c r="BA13" i="35" s="1"/>
  <c r="V25" i="38"/>
  <c r="V41" i="38" s="1"/>
  <c r="Q26" i="38"/>
  <c r="Q39" i="38" s="1"/>
  <c r="AO26" i="38"/>
  <c r="AO39" i="38" s="1"/>
  <c r="AE25" i="38"/>
  <c r="AE41" i="38" s="1"/>
  <c r="P27" i="38"/>
  <c r="M25" i="38"/>
  <c r="M41" i="38" s="1"/>
  <c r="Y25" i="38"/>
  <c r="Y41" i="38" s="1"/>
  <c r="AB25" i="38"/>
  <c r="AB41" i="38" s="1"/>
  <c r="AL26" i="38"/>
  <c r="AL39" i="38" s="1"/>
  <c r="W26" i="38"/>
  <c r="W39" i="38" s="1"/>
  <c r="N26" i="38"/>
  <c r="N39" i="38" s="1"/>
  <c r="J25" i="38"/>
  <c r="J41" i="38" s="1"/>
  <c r="S25" i="38"/>
  <c r="S41" i="38" s="1"/>
  <c r="AF26" i="38"/>
  <c r="AF39" i="38" s="1"/>
  <c r="G25" i="38"/>
  <c r="G41" i="38" s="1"/>
  <c r="AC26" i="38"/>
  <c r="AC39" i="38" s="1"/>
  <c r="P25" i="38"/>
  <c r="P41" i="38" s="1"/>
  <c r="H26" i="38"/>
  <c r="H39" i="38" s="1"/>
  <c r="AN25" i="38"/>
  <c r="AN41" i="38" s="1"/>
  <c r="AK25" i="38"/>
  <c r="AK41" i="38" s="1"/>
  <c r="AH25" i="38"/>
  <c r="AH41" i="38" s="1"/>
  <c r="T26" i="38"/>
  <c r="T39" i="38" s="1"/>
  <c r="Z26" i="38"/>
  <c r="Z39" i="38" s="1"/>
  <c r="AI26" i="38"/>
  <c r="AI39" i="38" s="1"/>
  <c r="K26" i="38"/>
  <c r="K39" i="38" s="1"/>
  <c r="BC4" i="34"/>
  <c r="AZ4" i="34"/>
  <c r="BA4" i="34" s="1"/>
  <c r="BQ6" i="30"/>
  <c r="BQ13" i="30"/>
  <c r="BQ14" i="30"/>
  <c r="BQ7" i="30"/>
  <c r="BQ9" i="30"/>
  <c r="BQ15" i="30"/>
  <c r="BQ11" i="30"/>
  <c r="BQ10" i="30"/>
  <c r="BQ4" i="30"/>
  <c r="BQ8" i="30"/>
  <c r="AH27" i="30"/>
  <c r="BQ5" i="30"/>
  <c r="Y27" i="30"/>
  <c r="BQ12" i="30"/>
  <c r="AF26" i="31"/>
  <c r="AF39" i="31" s="1"/>
  <c r="H26" i="31"/>
  <c r="H39" i="31" s="1"/>
  <c r="AL26" i="31"/>
  <c r="AL39" i="31" s="1"/>
  <c r="AB25" i="31"/>
  <c r="AB41" i="31" s="1"/>
  <c r="AH25" i="31"/>
  <c r="AH41" i="31" s="1"/>
  <c r="W26" i="31"/>
  <c r="W39" i="31" s="1"/>
  <c r="AE25" i="31"/>
  <c r="AE41" i="31" s="1"/>
  <c r="M25" i="31"/>
  <c r="M41" i="31" s="1"/>
  <c r="J25" i="31"/>
  <c r="J41" i="31" s="1"/>
  <c r="AK25" i="31"/>
  <c r="AK41" i="31" s="1"/>
  <c r="V25" i="31"/>
  <c r="V41" i="31" s="1"/>
  <c r="T26" i="31"/>
  <c r="T39" i="31" s="1"/>
  <c r="AO26" i="31"/>
  <c r="AO39" i="31" s="1"/>
  <c r="K26" i="31"/>
  <c r="K39" i="31" s="1"/>
  <c r="P27" i="31"/>
  <c r="AC26" i="31"/>
  <c r="AC39" i="31" s="1"/>
  <c r="AN25" i="31"/>
  <c r="AN41" i="31" s="1"/>
  <c r="S25" i="31"/>
  <c r="S41" i="31" s="1"/>
  <c r="Y25" i="31"/>
  <c r="Y41" i="31" s="1"/>
  <c r="Q26" i="31"/>
  <c r="Q39" i="31" s="1"/>
  <c r="AI26" i="31"/>
  <c r="AI39" i="31" s="1"/>
  <c r="G25" i="31"/>
  <c r="G41" i="31" s="1"/>
  <c r="Z26" i="31"/>
  <c r="Z39" i="31" s="1"/>
  <c r="P25" i="31"/>
  <c r="P41" i="31" s="1"/>
  <c r="N26" i="31"/>
  <c r="N39" i="31" s="1"/>
  <c r="BC10" i="26"/>
  <c r="AZ10" i="26"/>
  <c r="AZ4" i="24"/>
  <c r="BC4" i="24"/>
  <c r="BC12" i="26"/>
  <c r="AZ12" i="26" s="1"/>
  <c r="BA12" i="26" s="1"/>
  <c r="BC12" i="32"/>
  <c r="AZ12" i="32" s="1"/>
  <c r="BA12" i="32" s="1"/>
  <c r="BC6" i="33"/>
  <c r="AZ6" i="33" s="1"/>
  <c r="BA6" i="33" s="1"/>
  <c r="BC15" i="31"/>
  <c r="AZ15" i="31" s="1"/>
  <c r="BA15" i="31" s="1"/>
  <c r="BC13" i="32"/>
  <c r="AZ13" i="32" s="1"/>
  <c r="BA13" i="32" s="1"/>
  <c r="BC11" i="35"/>
  <c r="AZ11" i="35" s="1"/>
  <c r="BA11" i="35" s="1"/>
  <c r="BC17" i="34"/>
  <c r="AZ17" i="34" s="1"/>
  <c r="BA17" i="34" s="1"/>
  <c r="BC19" i="33"/>
  <c r="AZ19" i="33" s="1"/>
  <c r="BA19" i="33" s="1"/>
  <c r="AZ16" i="27"/>
  <c r="BC16" i="27"/>
  <c r="AZ12" i="28"/>
  <c r="BC12" i="28"/>
  <c r="BC10" i="25"/>
  <c r="AZ10" i="25" s="1"/>
  <c r="BA10" i="25" s="1"/>
  <c r="BC13" i="24"/>
  <c r="AZ13" i="24" s="1"/>
  <c r="BA13" i="24" s="1"/>
  <c r="BC4" i="35"/>
  <c r="AZ4" i="35"/>
  <c r="BA4" i="35" s="1"/>
  <c r="BC19" i="28"/>
  <c r="AZ19" i="28" s="1"/>
  <c r="BA19" i="28" s="1"/>
  <c r="BC18" i="21"/>
  <c r="AZ18" i="21" s="1"/>
  <c r="BA18" i="21" s="1"/>
  <c r="BC13" i="26"/>
  <c r="AZ13" i="26" s="1"/>
  <c r="BA13" i="26" s="1"/>
  <c r="K21" i="29"/>
  <c r="H21" i="29"/>
  <c r="AI21" i="29"/>
  <c r="N21" i="29"/>
  <c r="T21" i="29"/>
  <c r="Z21" i="29"/>
  <c r="AL21" i="29"/>
  <c r="AF21" i="29"/>
  <c r="W21" i="29"/>
  <c r="AO21" i="29"/>
  <c r="Q21" i="29"/>
  <c r="AC21" i="29"/>
  <c r="BC12" i="31"/>
  <c r="AZ12" i="31" s="1"/>
  <c r="BA12" i="31" s="1"/>
  <c r="BC15" i="28"/>
  <c r="AZ15" i="28" s="1"/>
  <c r="BA15" i="28" s="1"/>
  <c r="BC18" i="33"/>
  <c r="AZ18" i="33"/>
  <c r="BA18" i="33" s="1"/>
  <c r="AO26" i="28"/>
  <c r="AO39" i="28" s="1"/>
  <c r="Q26" i="28"/>
  <c r="Q39" i="28" s="1"/>
  <c r="AK25" i="28"/>
  <c r="AK41" i="28" s="1"/>
  <c r="AI26" i="28"/>
  <c r="AI39" i="28" s="1"/>
  <c r="H26" i="28"/>
  <c r="H39" i="28" s="1"/>
  <c r="Y25" i="28"/>
  <c r="Y41" i="28" s="1"/>
  <c r="V25" i="28"/>
  <c r="V41" i="28" s="1"/>
  <c r="AB25" i="28"/>
  <c r="AB41" i="28" s="1"/>
  <c r="N26" i="28"/>
  <c r="N39" i="28" s="1"/>
  <c r="T26" i="28"/>
  <c r="T39" i="28" s="1"/>
  <c r="AL26" i="28"/>
  <c r="AL39" i="28" s="1"/>
  <c r="AE25" i="28"/>
  <c r="AE41" i="28" s="1"/>
  <c r="AC26" i="28"/>
  <c r="AC39" i="28" s="1"/>
  <c r="P27" i="28"/>
  <c r="J25" i="28"/>
  <c r="J41" i="28" s="1"/>
  <c r="G25" i="28"/>
  <c r="G41" i="28" s="1"/>
  <c r="K26" i="28"/>
  <c r="K39" i="28" s="1"/>
  <c r="S25" i="28"/>
  <c r="S41" i="28" s="1"/>
  <c r="W26" i="28"/>
  <c r="W39" i="28" s="1"/>
  <c r="AH25" i="28"/>
  <c r="AH41" i="28" s="1"/>
  <c r="M25" i="28"/>
  <c r="M41" i="28" s="1"/>
  <c r="AN25" i="28"/>
  <c r="AN41" i="28" s="1"/>
  <c r="AF26" i="28"/>
  <c r="AF39" i="28" s="1"/>
  <c r="P25" i="28"/>
  <c r="P41" i="28" s="1"/>
  <c r="Z26" i="28"/>
  <c r="Z39" i="28" s="1"/>
  <c r="BC18" i="27"/>
  <c r="AZ18" i="27"/>
  <c r="BA18" i="27" s="1"/>
  <c r="BC14" i="30"/>
  <c r="AZ14" i="30" s="1"/>
  <c r="BA14" i="30" s="1"/>
  <c r="BC12" i="35"/>
  <c r="AZ12" i="35" s="1"/>
  <c r="BA12" i="35" s="1"/>
  <c r="BC16" i="36"/>
  <c r="AZ16" i="36" s="1"/>
  <c r="BA16" i="36" s="1"/>
  <c r="BC19" i="32"/>
  <c r="AZ19" i="32" s="1"/>
  <c r="BA19" i="32" s="1"/>
  <c r="AZ18" i="25"/>
  <c r="BA18" i="25" s="1"/>
  <c r="BC18" i="25"/>
  <c r="AZ5" i="20"/>
  <c r="BC5" i="20"/>
  <c r="AI26" i="33"/>
  <c r="AI39" i="33" s="1"/>
  <c r="AC26" i="33"/>
  <c r="AC39" i="33" s="1"/>
  <c r="S25" i="33"/>
  <c r="S41" i="33" s="1"/>
  <c r="Z26" i="33"/>
  <c r="Z39" i="33" s="1"/>
  <c r="N26" i="33"/>
  <c r="N39" i="33" s="1"/>
  <c r="AF26" i="33"/>
  <c r="AF39" i="33" s="1"/>
  <c r="AN25" i="33"/>
  <c r="AN41" i="33" s="1"/>
  <c r="P27" i="33"/>
  <c r="M25" i="33"/>
  <c r="M41" i="33" s="1"/>
  <c r="AK25" i="33"/>
  <c r="AK41" i="33" s="1"/>
  <c r="G25" i="33"/>
  <c r="G41" i="33" s="1"/>
  <c r="Q26" i="33"/>
  <c r="Q39" i="33" s="1"/>
  <c r="AL26" i="33"/>
  <c r="AL39" i="33" s="1"/>
  <c r="T26" i="33"/>
  <c r="T39" i="33" s="1"/>
  <c r="AO26" i="33"/>
  <c r="AO39" i="33" s="1"/>
  <c r="V25" i="33"/>
  <c r="V41" i="33" s="1"/>
  <c r="K26" i="33"/>
  <c r="K39" i="33" s="1"/>
  <c r="AE25" i="33"/>
  <c r="AE41" i="33" s="1"/>
  <c r="AH25" i="33"/>
  <c r="AH41" i="33" s="1"/>
  <c r="H26" i="33"/>
  <c r="H39" i="33" s="1"/>
  <c r="P25" i="33"/>
  <c r="P41" i="33" s="1"/>
  <c r="J25" i="33"/>
  <c r="J41" i="33" s="1"/>
  <c r="W26" i="33"/>
  <c r="W39" i="33" s="1"/>
  <c r="Y25" i="33"/>
  <c r="Y41" i="33" s="1"/>
  <c r="AB25" i="33"/>
  <c r="AB41" i="33" s="1"/>
  <c r="H21" i="20"/>
  <c r="AF21" i="20"/>
  <c r="W21" i="20"/>
  <c r="N21" i="20"/>
  <c r="AO21" i="20"/>
  <c r="Z21" i="20"/>
  <c r="AC21" i="20"/>
  <c r="AI21" i="20"/>
  <c r="Q21" i="20"/>
  <c r="AL21" i="20"/>
  <c r="T21" i="20"/>
  <c r="K21" i="20"/>
  <c r="BC5" i="34"/>
  <c r="AZ5" i="34" s="1"/>
  <c r="BA5" i="34" s="1"/>
  <c r="AI21" i="27"/>
  <c r="T21" i="27"/>
  <c r="N21" i="27"/>
  <c r="AL21" i="27"/>
  <c r="W21" i="27"/>
  <c r="AF21" i="27"/>
  <c r="K21" i="27"/>
  <c r="H21" i="27"/>
  <c r="Q21" i="27"/>
  <c r="Z21" i="27"/>
  <c r="AO21" i="27"/>
  <c r="AC21" i="27"/>
  <c r="K21" i="35"/>
  <c r="Z21" i="35"/>
  <c r="T21" i="35"/>
  <c r="AF21" i="35"/>
  <c r="AO21" i="35"/>
  <c r="AL21" i="35"/>
  <c r="AI21" i="35"/>
  <c r="N21" i="35"/>
  <c r="AC21" i="35"/>
  <c r="W21" i="35"/>
  <c r="H21" i="35"/>
  <c r="Q21" i="35"/>
  <c r="N21" i="25"/>
  <c r="Q21" i="25"/>
  <c r="W21" i="25"/>
  <c r="Z21" i="25"/>
  <c r="H21" i="25"/>
  <c r="T21" i="25"/>
  <c r="K21" i="25"/>
  <c r="AC21" i="25"/>
  <c r="AO21" i="25"/>
  <c r="AI21" i="25"/>
  <c r="AF21" i="25"/>
  <c r="AL21" i="25"/>
  <c r="BC17" i="23"/>
  <c r="AZ17" i="23" s="1"/>
  <c r="BA17" i="23" s="1"/>
  <c r="BC10" i="36"/>
  <c r="AZ10" i="36" s="1"/>
  <c r="BA10" i="36" s="1"/>
  <c r="BC11" i="34"/>
  <c r="AZ11" i="34" s="1"/>
  <c r="BA11" i="34" s="1"/>
  <c r="BC13" i="25"/>
  <c r="AZ13" i="25" s="1"/>
  <c r="BA13" i="25" s="1"/>
  <c r="BC12" i="34"/>
  <c r="AZ12" i="34" s="1"/>
  <c r="BA12" i="34" s="1"/>
  <c r="AZ6" i="23"/>
  <c r="BA6" i="23" s="1"/>
  <c r="BC13" i="28"/>
  <c r="AZ13" i="28"/>
  <c r="BA13" i="28" s="1"/>
  <c r="BC15" i="35"/>
  <c r="AZ15" i="35" s="1"/>
  <c r="BA15" i="35" s="1"/>
  <c r="AZ8" i="29"/>
  <c r="BC8" i="29"/>
  <c r="BC16" i="25"/>
  <c r="AZ16" i="25" s="1"/>
  <c r="BA16" i="25" s="1"/>
  <c r="BC16" i="31"/>
  <c r="AZ16" i="31" s="1"/>
  <c r="BA16" i="31" s="1"/>
  <c r="BC19" i="23"/>
  <c r="AZ19" i="23" s="1"/>
  <c r="BA19" i="23" s="1"/>
  <c r="BC7" i="36"/>
  <c r="AZ7" i="36" s="1"/>
  <c r="BA7" i="36" s="1"/>
  <c r="AZ12" i="25"/>
  <c r="BC12" i="25"/>
  <c r="BC16" i="24"/>
  <c r="AZ16" i="24" s="1"/>
  <c r="BA16" i="24" s="1"/>
  <c r="BC14" i="27"/>
  <c r="AZ14" i="27" s="1"/>
  <c r="BA14" i="27" s="1"/>
  <c r="Q26" i="30"/>
  <c r="Q39" i="30" s="1"/>
  <c r="P27" i="30"/>
  <c r="AF26" i="30"/>
  <c r="AF39" i="30" s="1"/>
  <c r="Z26" i="30"/>
  <c r="Z39" i="30" s="1"/>
  <c r="AK25" i="30"/>
  <c r="AK41" i="30" s="1"/>
  <c r="H26" i="30"/>
  <c r="H39" i="30" s="1"/>
  <c r="AC26" i="30"/>
  <c r="AC39" i="30" s="1"/>
  <c r="AL26" i="30"/>
  <c r="AL39" i="30" s="1"/>
  <c r="V25" i="30"/>
  <c r="V41" i="30" s="1"/>
  <c r="P25" i="30"/>
  <c r="P41" i="30" s="1"/>
  <c r="N26" i="30"/>
  <c r="N39" i="30" s="1"/>
  <c r="S25" i="30"/>
  <c r="S41" i="30" s="1"/>
  <c r="AE25" i="30"/>
  <c r="AE41" i="30" s="1"/>
  <c r="AH25" i="30"/>
  <c r="AH41" i="30" s="1"/>
  <c r="AO26" i="30"/>
  <c r="AO39" i="30" s="1"/>
  <c r="G25" i="30"/>
  <c r="G41" i="30" s="1"/>
  <c r="T26" i="30"/>
  <c r="T39" i="30" s="1"/>
  <c r="M25" i="30"/>
  <c r="M41" i="30" s="1"/>
  <c r="K26" i="30"/>
  <c r="K39" i="30" s="1"/>
  <c r="Y25" i="30"/>
  <c r="Y41" i="30" s="1"/>
  <c r="W26" i="30"/>
  <c r="W39" i="30" s="1"/>
  <c r="AI26" i="30"/>
  <c r="AI39" i="30" s="1"/>
  <c r="AN25" i="30"/>
  <c r="AN41" i="30" s="1"/>
  <c r="J25" i="30"/>
  <c r="J41" i="30" s="1"/>
  <c r="AB25" i="30"/>
  <c r="AB41" i="30" s="1"/>
  <c r="BC7" i="26"/>
  <c r="AZ7" i="26"/>
  <c r="BC11" i="21"/>
  <c r="AZ11" i="21" s="1"/>
  <c r="BA11" i="21" s="1"/>
  <c r="BC15" i="36"/>
  <c r="AZ15" i="36" s="1"/>
  <c r="BA15" i="36" s="1"/>
  <c r="BC7" i="20"/>
  <c r="AZ7" i="20" s="1"/>
  <c r="BA7" i="20" s="1"/>
  <c r="P25" i="21"/>
  <c r="P41" i="21" s="1"/>
  <c r="K26" i="21"/>
  <c r="K39" i="21" s="1"/>
  <c r="J25" i="21"/>
  <c r="J41" i="21" s="1"/>
  <c r="Y25" i="21"/>
  <c r="Y41" i="21" s="1"/>
  <c r="W26" i="21"/>
  <c r="W39" i="21" s="1"/>
  <c r="Q26" i="21"/>
  <c r="Q39" i="21" s="1"/>
  <c r="AN25" i="21"/>
  <c r="AN41" i="21" s="1"/>
  <c r="AC26" i="21"/>
  <c r="AC39" i="21" s="1"/>
  <c r="M25" i="21"/>
  <c r="M41" i="21" s="1"/>
  <c r="AL26" i="21"/>
  <c r="AL39" i="21" s="1"/>
  <c r="AH25" i="21"/>
  <c r="AH41" i="21" s="1"/>
  <c r="V25" i="21"/>
  <c r="V41" i="21" s="1"/>
  <c r="AK25" i="21"/>
  <c r="AK41" i="21" s="1"/>
  <c r="G25" i="21"/>
  <c r="G41" i="21" s="1"/>
  <c r="S25" i="21"/>
  <c r="S41" i="21" s="1"/>
  <c r="AO26" i="21"/>
  <c r="AO39" i="21" s="1"/>
  <c r="AB25" i="21"/>
  <c r="AB41" i="21" s="1"/>
  <c r="H26" i="21"/>
  <c r="H39" i="21" s="1"/>
  <c r="Z26" i="21"/>
  <c r="Z39" i="21" s="1"/>
  <c r="N26" i="21"/>
  <c r="N39" i="21" s="1"/>
  <c r="AE25" i="21"/>
  <c r="AE41" i="21" s="1"/>
  <c r="T26" i="21"/>
  <c r="T39" i="21" s="1"/>
  <c r="P27" i="21"/>
  <c r="AI26" i="21"/>
  <c r="AI39" i="21" s="1"/>
  <c r="AF26" i="21"/>
  <c r="AF39" i="21" s="1"/>
  <c r="AZ7" i="27"/>
  <c r="BC7" i="27"/>
  <c r="BC17" i="38"/>
  <c r="AZ17" i="38" s="1"/>
  <c r="BA17" i="38" s="1"/>
  <c r="BQ11" i="31"/>
  <c r="BQ5" i="31"/>
  <c r="BQ4" i="31"/>
  <c r="BQ12" i="31"/>
  <c r="BQ13" i="31"/>
  <c r="BQ9" i="31"/>
  <c r="BQ14" i="31"/>
  <c r="BQ7" i="31"/>
  <c r="BQ10" i="31"/>
  <c r="BQ15" i="31"/>
  <c r="BQ8" i="31"/>
  <c r="BQ6" i="31"/>
  <c r="Y27" i="31"/>
  <c r="AH27" i="31"/>
  <c r="AB26" i="31"/>
  <c r="AB42" i="31" s="1"/>
  <c r="AE26" i="31"/>
  <c r="AE42" i="31" s="1"/>
  <c r="AH26" i="31"/>
  <c r="AH42" i="31" s="1"/>
  <c r="V26" i="31"/>
  <c r="V42" i="31" s="1"/>
  <c r="Y26" i="31"/>
  <c r="Y42" i="31" s="1"/>
  <c r="G26" i="31"/>
  <c r="G42" i="31" s="1"/>
  <c r="J26" i="31"/>
  <c r="J42" i="31" s="1"/>
  <c r="AK26" i="31"/>
  <c r="AK42" i="31" s="1"/>
  <c r="M26" i="31"/>
  <c r="M42" i="31" s="1"/>
  <c r="P26" i="31"/>
  <c r="P42" i="31" s="1"/>
  <c r="AN26" i="31"/>
  <c r="AN42" i="31" s="1"/>
  <c r="S26" i="31"/>
  <c r="S42" i="31" s="1"/>
  <c r="BC13" i="29"/>
  <c r="AZ13" i="29" s="1"/>
  <c r="BA13" i="29" s="1"/>
  <c r="BC5" i="25"/>
  <c r="AZ5" i="25"/>
  <c r="BC7" i="35"/>
  <c r="AZ7" i="35" s="1"/>
  <c r="BA7" i="35" s="1"/>
  <c r="V25" i="25"/>
  <c r="V41" i="25" s="1"/>
  <c r="AE25" i="25"/>
  <c r="AE41" i="25" s="1"/>
  <c r="N26" i="25"/>
  <c r="N39" i="25" s="1"/>
  <c r="AI26" i="25"/>
  <c r="AI39" i="25" s="1"/>
  <c r="AL26" i="25"/>
  <c r="AL39" i="25" s="1"/>
  <c r="W26" i="25"/>
  <c r="W39" i="25" s="1"/>
  <c r="K26" i="25"/>
  <c r="K39" i="25" s="1"/>
  <c r="Z26" i="25"/>
  <c r="Z39" i="25" s="1"/>
  <c r="P27" i="25"/>
  <c r="AH25" i="25"/>
  <c r="AH41" i="25" s="1"/>
  <c r="J25" i="25"/>
  <c r="J41" i="25" s="1"/>
  <c r="AB25" i="25"/>
  <c r="AB41" i="25" s="1"/>
  <c r="AK25" i="25"/>
  <c r="AK41" i="25" s="1"/>
  <c r="AC26" i="25"/>
  <c r="AC39" i="25" s="1"/>
  <c r="G25" i="25"/>
  <c r="G41" i="25" s="1"/>
  <c r="M25" i="25"/>
  <c r="M41" i="25" s="1"/>
  <c r="Y25" i="25"/>
  <c r="Y41" i="25" s="1"/>
  <c r="AN25" i="25"/>
  <c r="AN41" i="25" s="1"/>
  <c r="P25" i="25"/>
  <c r="P41" i="25" s="1"/>
  <c r="AF26" i="25"/>
  <c r="AF39" i="25" s="1"/>
  <c r="T26" i="25"/>
  <c r="T39" i="25" s="1"/>
  <c r="Q26" i="25"/>
  <c r="Q39" i="25" s="1"/>
  <c r="S25" i="25"/>
  <c r="S41" i="25" s="1"/>
  <c r="H26" i="25"/>
  <c r="H39" i="25" s="1"/>
  <c r="AO26" i="25"/>
  <c r="AO39" i="25" s="1"/>
  <c r="AZ17" i="21"/>
  <c r="BC17" i="21"/>
  <c r="BC14" i="31"/>
  <c r="AZ14" i="31"/>
  <c r="BA14" i="31" s="1"/>
  <c r="BC12" i="24"/>
  <c r="AZ12" i="24" s="1"/>
  <c r="BA12" i="24" s="1"/>
  <c r="BC4" i="23"/>
  <c r="AZ4" i="23" s="1"/>
  <c r="BA4" i="23" s="1"/>
  <c r="W26" i="23"/>
  <c r="W39" i="23" s="1"/>
  <c r="P25" i="23"/>
  <c r="P41" i="23" s="1"/>
  <c r="G25" i="23"/>
  <c r="G41" i="23" s="1"/>
  <c r="V25" i="23"/>
  <c r="V41" i="23" s="1"/>
  <c r="N26" i="23"/>
  <c r="N39" i="23" s="1"/>
  <c r="H26" i="23"/>
  <c r="H39" i="23" s="1"/>
  <c r="AO26" i="23"/>
  <c r="AO39" i="23" s="1"/>
  <c r="AK25" i="23"/>
  <c r="AK41" i="23" s="1"/>
  <c r="AL26" i="23"/>
  <c r="AL39" i="23" s="1"/>
  <c r="P27" i="23"/>
  <c r="AN25" i="23"/>
  <c r="AN41" i="23" s="1"/>
  <c r="Y25" i="23"/>
  <c r="Y41" i="23" s="1"/>
  <c r="S25" i="23"/>
  <c r="S41" i="23" s="1"/>
  <c r="AC26" i="23"/>
  <c r="AC39" i="23" s="1"/>
  <c r="AI26" i="23"/>
  <c r="AI39" i="23" s="1"/>
  <c r="T26" i="23"/>
  <c r="T39" i="23" s="1"/>
  <c r="K26" i="23"/>
  <c r="K39" i="23" s="1"/>
  <c r="J25" i="23"/>
  <c r="J41" i="23" s="1"/>
  <c r="AF26" i="23"/>
  <c r="AF39" i="23" s="1"/>
  <c r="Q26" i="23"/>
  <c r="Q39" i="23" s="1"/>
  <c r="AB25" i="23"/>
  <c r="AB41" i="23" s="1"/>
  <c r="M25" i="23"/>
  <c r="M41" i="23" s="1"/>
  <c r="Z26" i="23"/>
  <c r="Z39" i="23" s="1"/>
  <c r="AH25" i="23"/>
  <c r="AH41" i="23" s="1"/>
  <c r="AE25" i="23"/>
  <c r="AE41" i="23" s="1"/>
  <c r="AZ18" i="23"/>
  <c r="BC18" i="23"/>
  <c r="AZ4" i="32"/>
  <c r="BC4" i="32"/>
  <c r="G25" i="32"/>
  <c r="G41" i="32" s="1"/>
  <c r="N26" i="32"/>
  <c r="M25" i="32"/>
  <c r="M41" i="32" s="1"/>
  <c r="AC26" i="32"/>
  <c r="AC39" i="32" s="1"/>
  <c r="W26" i="32"/>
  <c r="W39" i="32" s="1"/>
  <c r="Z26" i="32"/>
  <c r="Z39" i="32" s="1"/>
  <c r="AK25" i="32"/>
  <c r="AK41" i="32" s="1"/>
  <c r="P27" i="32"/>
  <c r="AO26" i="32"/>
  <c r="AO39" i="32" s="1"/>
  <c r="AH25" i="32"/>
  <c r="AH41" i="32" s="1"/>
  <c r="AF26" i="32"/>
  <c r="AF39" i="32" s="1"/>
  <c r="Y25" i="32"/>
  <c r="Y41" i="32" s="1"/>
  <c r="P25" i="32"/>
  <c r="P41" i="32" s="1"/>
  <c r="T26" i="32"/>
  <c r="Q26" i="32"/>
  <c r="Q39" i="32" s="1"/>
  <c r="AI26" i="32"/>
  <c r="AI39" i="32" s="1"/>
  <c r="J25" i="32"/>
  <c r="J41" i="32" s="1"/>
  <c r="H26" i="32"/>
  <c r="H39" i="32" s="1"/>
  <c r="AN25" i="32"/>
  <c r="AN41" i="32" s="1"/>
  <c r="AE25" i="32"/>
  <c r="AE41" i="32" s="1"/>
  <c r="S25" i="32"/>
  <c r="S41" i="32" s="1"/>
  <c r="AB25" i="32"/>
  <c r="AB41" i="32" s="1"/>
  <c r="V25" i="32"/>
  <c r="V41" i="32" s="1"/>
  <c r="K26" i="32"/>
  <c r="K39" i="32" s="1"/>
  <c r="AL26" i="32"/>
  <c r="AL39" i="32" s="1"/>
  <c r="BC17" i="35"/>
  <c r="AZ17" i="35" s="1"/>
  <c r="BA17" i="35" s="1"/>
  <c r="BC8" i="23"/>
  <c r="AZ8" i="23" s="1"/>
  <c r="BA8" i="23" s="1"/>
  <c r="BC6" i="38"/>
  <c r="AZ6" i="38" s="1"/>
  <c r="BA6" i="38" s="1"/>
  <c r="BC9" i="29"/>
  <c r="AZ9" i="29" s="1"/>
  <c r="BA9" i="29" s="1"/>
  <c r="AZ5" i="36"/>
  <c r="BA5" i="36" s="1"/>
  <c r="BC15" i="33"/>
  <c r="AZ15" i="33" s="1"/>
  <c r="BA15" i="33" s="1"/>
  <c r="AZ6" i="20"/>
  <c r="BC6" i="20"/>
  <c r="AZ13" i="1"/>
  <c r="BC13" i="1"/>
  <c r="BC8" i="28"/>
  <c r="AZ8" i="28" s="1"/>
  <c r="BA8" i="28" s="1"/>
  <c r="BC8" i="32"/>
  <c r="AZ8" i="32"/>
  <c r="BC8" i="38"/>
  <c r="AZ8" i="38" s="1"/>
  <c r="BA8" i="38" s="1"/>
  <c r="BC19" i="31"/>
  <c r="AZ19" i="31" s="1"/>
  <c r="BA19" i="31" s="1"/>
  <c r="BC6" i="1"/>
  <c r="AZ6" i="1" s="1"/>
  <c r="BA6" i="1" s="1"/>
  <c r="BC15" i="20"/>
  <c r="AZ15" i="20" s="1"/>
  <c r="BA15" i="20" s="1"/>
  <c r="BC18" i="20"/>
  <c r="AZ18" i="20" s="1"/>
  <c r="BA18" i="20" s="1"/>
  <c r="BC14" i="21"/>
  <c r="AZ14" i="21" s="1"/>
  <c r="BA14" i="21" s="1"/>
  <c r="BC9" i="34"/>
  <c r="AZ9" i="34" s="1"/>
  <c r="BA9" i="34" s="1"/>
  <c r="AZ17" i="26"/>
  <c r="BA17" i="26" s="1"/>
  <c r="BC17" i="26"/>
  <c r="BC14" i="24"/>
  <c r="AZ14" i="24" s="1"/>
  <c r="BA14" i="24" s="1"/>
  <c r="AZ17" i="27"/>
  <c r="BA17" i="27" s="1"/>
  <c r="BC17" i="27"/>
  <c r="AZ13" i="31"/>
  <c r="BC13" i="31"/>
  <c r="AF26" i="29"/>
  <c r="AF39" i="29" s="1"/>
  <c r="N26" i="29"/>
  <c r="N39" i="29" s="1"/>
  <c r="AN25" i="29"/>
  <c r="AN41" i="29" s="1"/>
  <c r="AH25" i="29"/>
  <c r="AH41" i="29" s="1"/>
  <c r="P25" i="29"/>
  <c r="P41" i="29" s="1"/>
  <c r="AL26" i="29"/>
  <c r="AL39" i="29" s="1"/>
  <c r="T26" i="29"/>
  <c r="T39" i="29" s="1"/>
  <c r="Q26" i="29"/>
  <c r="Q39" i="29" s="1"/>
  <c r="V25" i="29"/>
  <c r="V41" i="29" s="1"/>
  <c r="AO26" i="29"/>
  <c r="AO39" i="29" s="1"/>
  <c r="AK25" i="29"/>
  <c r="AK41" i="29" s="1"/>
  <c r="M25" i="29"/>
  <c r="M41" i="29" s="1"/>
  <c r="K26" i="29"/>
  <c r="K39" i="29" s="1"/>
  <c r="AE25" i="29"/>
  <c r="AE41" i="29" s="1"/>
  <c r="AC26" i="29"/>
  <c r="AC39" i="29" s="1"/>
  <c r="S25" i="29"/>
  <c r="S41" i="29" s="1"/>
  <c r="P27" i="29"/>
  <c r="AB25" i="29"/>
  <c r="AB41" i="29" s="1"/>
  <c r="Z26" i="29"/>
  <c r="Z39" i="29" s="1"/>
  <c r="Y25" i="29"/>
  <c r="Y41" i="29" s="1"/>
  <c r="W26" i="29"/>
  <c r="W39" i="29" s="1"/>
  <c r="H26" i="29"/>
  <c r="H39" i="29" s="1"/>
  <c r="AI26" i="29"/>
  <c r="AI39" i="29" s="1"/>
  <c r="J25" i="29"/>
  <c r="J41" i="29" s="1"/>
  <c r="G25" i="29"/>
  <c r="G41" i="29" s="1"/>
  <c r="AZ16" i="1"/>
  <c r="BC16" i="1"/>
  <c r="BC7" i="21"/>
  <c r="AZ7" i="21"/>
  <c r="BA7" i="21" s="1"/>
  <c r="AB25" i="35"/>
  <c r="AB41" i="35" s="1"/>
  <c r="AH25" i="35"/>
  <c r="AH41" i="35" s="1"/>
  <c r="AN25" i="35"/>
  <c r="AN41" i="35" s="1"/>
  <c r="AI26" i="35"/>
  <c r="AI39" i="35" s="1"/>
  <c r="AO26" i="35"/>
  <c r="AO39" i="35" s="1"/>
  <c r="Q26" i="35"/>
  <c r="Q39" i="35" s="1"/>
  <c r="AC26" i="35"/>
  <c r="AC39" i="35" s="1"/>
  <c r="AF26" i="35"/>
  <c r="AF39" i="35" s="1"/>
  <c r="H26" i="35"/>
  <c r="H39" i="35" s="1"/>
  <c r="P25" i="35"/>
  <c r="P41" i="35" s="1"/>
  <c r="AL26" i="35"/>
  <c r="AL39" i="35" s="1"/>
  <c r="J25" i="35"/>
  <c r="J41" i="35" s="1"/>
  <c r="G25" i="35"/>
  <c r="G41" i="35" s="1"/>
  <c r="Y25" i="35"/>
  <c r="Y41" i="35" s="1"/>
  <c r="S25" i="35"/>
  <c r="S41" i="35" s="1"/>
  <c r="P27" i="35"/>
  <c r="T26" i="35"/>
  <c r="T39" i="35" s="1"/>
  <c r="M25" i="35"/>
  <c r="M41" i="35" s="1"/>
  <c r="AE25" i="35"/>
  <c r="AE41" i="35" s="1"/>
  <c r="K26" i="35"/>
  <c r="K39" i="35" s="1"/>
  <c r="V25" i="35"/>
  <c r="V41" i="35" s="1"/>
  <c r="N26" i="35"/>
  <c r="Z26" i="35"/>
  <c r="Z39" i="35" s="1"/>
  <c r="AK25" i="35"/>
  <c r="AK41" i="35" s="1"/>
  <c r="W26" i="35"/>
  <c r="W39" i="35" s="1"/>
  <c r="BC14" i="28"/>
  <c r="AZ14" i="28" s="1"/>
  <c r="BA14" i="28" s="1"/>
  <c r="BC6" i="21"/>
  <c r="AZ6" i="21" s="1"/>
  <c r="BA6" i="21" s="1"/>
  <c r="BC9" i="25"/>
  <c r="AZ9" i="25"/>
  <c r="K26" i="36"/>
  <c r="K39" i="36" s="1"/>
  <c r="P27" i="36"/>
  <c r="AB25" i="36"/>
  <c r="AB41" i="36" s="1"/>
  <c r="S25" i="36"/>
  <c r="S41" i="36" s="1"/>
  <c r="AE25" i="36"/>
  <c r="AE41" i="36" s="1"/>
  <c r="H26" i="36"/>
  <c r="J25" i="36"/>
  <c r="J41" i="36" s="1"/>
  <c r="P25" i="36"/>
  <c r="P41" i="36" s="1"/>
  <c r="V25" i="36"/>
  <c r="V41" i="36" s="1"/>
  <c r="AH25" i="36"/>
  <c r="AH41" i="36" s="1"/>
  <c r="W26" i="36"/>
  <c r="W39" i="36" s="1"/>
  <c r="Y25" i="36"/>
  <c r="Y41" i="36" s="1"/>
  <c r="M25" i="36"/>
  <c r="M41" i="36" s="1"/>
  <c r="AL26" i="36"/>
  <c r="G25" i="36"/>
  <c r="G41" i="36" s="1"/>
  <c r="Q26" i="36"/>
  <c r="Q39" i="36" s="1"/>
  <c r="AK25" i="36"/>
  <c r="AK41" i="36" s="1"/>
  <c r="T26" i="36"/>
  <c r="Z26" i="36"/>
  <c r="Z39" i="36" s="1"/>
  <c r="AN25" i="36"/>
  <c r="AN41" i="36" s="1"/>
  <c r="AI26" i="36"/>
  <c r="AI39" i="36" s="1"/>
  <c r="AC26" i="36"/>
  <c r="AC39" i="36" s="1"/>
  <c r="AO26" i="36"/>
  <c r="AO39" i="36" s="1"/>
  <c r="N26" i="36"/>
  <c r="N39" i="36" s="1"/>
  <c r="AF26" i="36"/>
  <c r="AF39" i="36" s="1"/>
  <c r="AZ16" i="21"/>
  <c r="BC16" i="21"/>
  <c r="BC8" i="31"/>
  <c r="AZ8" i="31" s="1"/>
  <c r="BA8" i="31" s="1"/>
  <c r="AZ5" i="28"/>
  <c r="BA5" i="28" s="1"/>
  <c r="BC9" i="38"/>
  <c r="AZ9" i="38" s="1"/>
  <c r="BA9" i="38" s="1"/>
  <c r="BC10" i="23"/>
  <c r="AZ10" i="23"/>
  <c r="BC17" i="24"/>
  <c r="AZ17" i="24" s="1"/>
  <c r="BA17" i="24" s="1"/>
  <c r="BC15" i="21"/>
  <c r="AZ15" i="21" s="1"/>
  <c r="BA15" i="21" s="1"/>
  <c r="BC15" i="30"/>
  <c r="AZ15" i="30" s="1"/>
  <c r="BA15" i="30" s="1"/>
  <c r="BC10" i="32"/>
  <c r="AZ10" i="32" s="1"/>
  <c r="BA10" i="32" s="1"/>
  <c r="BC6" i="26"/>
  <c r="AZ6" i="26" s="1"/>
  <c r="BA6" i="26" s="1"/>
  <c r="BC10" i="31"/>
  <c r="AZ10" i="31" s="1"/>
  <c r="BA10" i="31" s="1"/>
  <c r="BC4" i="28"/>
  <c r="AZ4" i="28" s="1"/>
  <c r="BA4" i="28" s="1"/>
  <c r="BC5" i="38"/>
  <c r="AZ5" i="38" s="1"/>
  <c r="BA5" i="38" s="1"/>
  <c r="AZ8" i="24"/>
  <c r="BC8" i="24"/>
  <c r="BC15" i="27"/>
  <c r="AZ15" i="27" s="1"/>
  <c r="BA15" i="27" s="1"/>
  <c r="BC18" i="34"/>
  <c r="AZ18" i="34" s="1"/>
  <c r="BA18" i="34" s="1"/>
  <c r="BC8" i="26"/>
  <c r="AZ8" i="26" s="1"/>
  <c r="BA8" i="26" s="1"/>
  <c r="BC13" i="36"/>
  <c r="AZ13" i="36"/>
  <c r="BC19" i="36"/>
  <c r="AZ19" i="36" s="1"/>
  <c r="BA19" i="36" s="1"/>
  <c r="AO21" i="26"/>
  <c r="H21" i="26"/>
  <c r="AI21" i="26"/>
  <c r="N21" i="26"/>
  <c r="T21" i="26"/>
  <c r="W21" i="26"/>
  <c r="AC21" i="26"/>
  <c r="Z21" i="26"/>
  <c r="AF21" i="26"/>
  <c r="AL21" i="26"/>
  <c r="Q21" i="26"/>
  <c r="K21" i="26"/>
  <c r="BC9" i="32"/>
  <c r="AZ9" i="32" s="1"/>
  <c r="BA9" i="32" s="1"/>
  <c r="BC17" i="36"/>
  <c r="AZ17" i="36" s="1"/>
  <c r="BA17" i="36" s="1"/>
  <c r="K21" i="28"/>
  <c r="H21" i="28"/>
  <c r="Z21" i="28"/>
  <c r="AL21" i="28"/>
  <c r="N21" i="28"/>
  <c r="AC21" i="28"/>
  <c r="AF21" i="28"/>
  <c r="AO21" i="28"/>
  <c r="AI21" i="28"/>
  <c r="Q21" i="28"/>
  <c r="T21" i="28"/>
  <c r="N21" i="31"/>
  <c r="AF21" i="31"/>
  <c r="K21" i="31"/>
  <c r="AI21" i="31"/>
  <c r="W21" i="31"/>
  <c r="T21" i="31"/>
  <c r="Z21" i="31"/>
  <c r="Q21" i="31"/>
  <c r="H21" i="31"/>
  <c r="AL21" i="31"/>
  <c r="AO21" i="31"/>
  <c r="AC21" i="31"/>
  <c r="AC21" i="23"/>
  <c r="H21" i="23"/>
  <c r="N21" i="23"/>
  <c r="T21" i="23"/>
  <c r="W21" i="23"/>
  <c r="Z21" i="23"/>
  <c r="K21" i="23"/>
  <c r="AO21" i="23"/>
  <c r="AF21" i="23"/>
  <c r="AI21" i="23"/>
  <c r="Q21" i="23"/>
  <c r="AL21" i="23"/>
  <c r="AZ18" i="28"/>
  <c r="BA18" i="28" s="1"/>
  <c r="BC18" i="28"/>
  <c r="AZ11" i="30"/>
  <c r="BA11" i="30" s="1"/>
  <c r="BC11" i="30"/>
  <c r="AZ6" i="32"/>
  <c r="BC6" i="32"/>
  <c r="AR3" i="38"/>
  <c r="AZ8" i="1"/>
  <c r="BC8" i="1"/>
  <c r="AF26" i="20"/>
  <c r="M25" i="20"/>
  <c r="M41" i="20" s="1"/>
  <c r="AC26" i="20"/>
  <c r="N26" i="20"/>
  <c r="N39" i="20" s="1"/>
  <c r="AE25" i="20"/>
  <c r="AE41" i="20" s="1"/>
  <c r="Y25" i="20"/>
  <c r="Y41" i="20" s="1"/>
  <c r="T26" i="20"/>
  <c r="T39" i="20" s="1"/>
  <c r="P27" i="20"/>
  <c r="P25" i="20"/>
  <c r="P41" i="20" s="1"/>
  <c r="V25" i="20"/>
  <c r="V41" i="20" s="1"/>
  <c r="S25" i="20"/>
  <c r="S41" i="20" s="1"/>
  <c r="G25" i="20"/>
  <c r="G41" i="20" s="1"/>
  <c r="W26" i="20"/>
  <c r="K26" i="20"/>
  <c r="K39" i="20" s="1"/>
  <c r="Q26" i="20"/>
  <c r="Q39" i="20" s="1"/>
  <c r="AI26" i="20"/>
  <c r="AI39" i="20" s="1"/>
  <c r="AO26" i="20"/>
  <c r="AO39" i="20" s="1"/>
  <c r="AL26" i="20"/>
  <c r="AL39" i="20" s="1"/>
  <c r="AK25" i="20"/>
  <c r="AK41" i="20" s="1"/>
  <c r="AN25" i="20"/>
  <c r="AN41" i="20" s="1"/>
  <c r="H26" i="20"/>
  <c r="H39" i="20" s="1"/>
  <c r="J25" i="20"/>
  <c r="J41" i="20" s="1"/>
  <c r="AH25" i="20"/>
  <c r="AH41" i="20" s="1"/>
  <c r="Z26" i="20"/>
  <c r="Z39" i="20" s="1"/>
  <c r="AB25" i="20"/>
  <c r="AB41" i="20" s="1"/>
  <c r="BC10" i="29"/>
  <c r="AZ10" i="29" s="1"/>
  <c r="BA10" i="29" s="1"/>
  <c r="BC13" i="27"/>
  <c r="AZ13" i="27" s="1"/>
  <c r="BA13" i="27" s="1"/>
  <c r="AZ7" i="34"/>
  <c r="BC7" i="34"/>
  <c r="BC6" i="25"/>
  <c r="AZ6" i="25" s="1"/>
  <c r="BA6" i="25" s="1"/>
  <c r="AZ8" i="35"/>
  <c r="BC8" i="35"/>
  <c r="BC15" i="34"/>
  <c r="AZ15" i="34" s="1"/>
  <c r="BA15" i="34" s="1"/>
  <c r="BC12" i="20"/>
  <c r="AZ12" i="20"/>
  <c r="BC11" i="24"/>
  <c r="AZ11" i="24" s="1"/>
  <c r="BA11" i="24" s="1"/>
  <c r="BC13" i="20"/>
  <c r="AZ13" i="20" s="1"/>
  <c r="BA13" i="20" s="1"/>
  <c r="BC12" i="23"/>
  <c r="AZ12" i="23"/>
  <c r="BC16" i="33"/>
  <c r="AZ16" i="33" s="1"/>
  <c r="BA16" i="33" s="1"/>
  <c r="BC14" i="25"/>
  <c r="AZ14" i="25" s="1"/>
  <c r="BA14" i="25" s="1"/>
  <c r="BC9" i="30"/>
  <c r="AZ9" i="30"/>
  <c r="BC13" i="23"/>
  <c r="AZ13" i="23"/>
  <c r="AZ19" i="29"/>
  <c r="BA19" i="29" s="1"/>
  <c r="BC19" i="29"/>
  <c r="BC11" i="27"/>
  <c r="AZ11" i="27"/>
  <c r="BC8" i="30"/>
  <c r="AZ8" i="30" s="1"/>
  <c r="BA8" i="30" s="1"/>
  <c r="AZ18" i="30"/>
  <c r="BA18" i="30" s="1"/>
  <c r="BC18" i="30"/>
  <c r="AZ18" i="29"/>
  <c r="BA18" i="29" s="1"/>
  <c r="BC18" i="29"/>
  <c r="BC12" i="21"/>
  <c r="AZ12" i="21" s="1"/>
  <c r="BA12" i="21" s="1"/>
  <c r="BC7" i="1"/>
  <c r="AZ7" i="1" s="1"/>
  <c r="BA7" i="1" s="1"/>
  <c r="BQ6" i="35"/>
  <c r="BQ8" i="35"/>
  <c r="Y27" i="35"/>
  <c r="BQ5" i="35"/>
  <c r="BQ4" i="35"/>
  <c r="BQ7" i="35"/>
  <c r="BQ9" i="35"/>
  <c r="BQ15" i="35"/>
  <c r="BQ12" i="35"/>
  <c r="AH27" i="35"/>
  <c r="BQ13" i="35"/>
  <c r="BQ11" i="35"/>
  <c r="BQ14" i="35"/>
  <c r="BQ10" i="35"/>
  <c r="S26" i="35"/>
  <c r="S42" i="35" s="1"/>
  <c r="AE26" i="35"/>
  <c r="AE42" i="35" s="1"/>
  <c r="AN26" i="35"/>
  <c r="AN42" i="35" s="1"/>
  <c r="AK26" i="35"/>
  <c r="AK42" i="35" s="1"/>
  <c r="G26" i="35"/>
  <c r="G42" i="35" s="1"/>
  <c r="AB26" i="35"/>
  <c r="AB42" i="35" s="1"/>
  <c r="P26" i="35"/>
  <c r="P42" i="35" s="1"/>
  <c r="V26" i="35"/>
  <c r="V42" i="35" s="1"/>
  <c r="Y26" i="35"/>
  <c r="Y42" i="35" s="1"/>
  <c r="BC14" i="32"/>
  <c r="AZ14" i="32" s="1"/>
  <c r="BA14" i="32" s="1"/>
  <c r="AE26" i="36"/>
  <c r="AE42" i="36" s="1"/>
  <c r="BQ14" i="36"/>
  <c r="Y26" i="36"/>
  <c r="Y42" i="36" s="1"/>
  <c r="BQ7" i="36"/>
  <c r="BQ6" i="36"/>
  <c r="BQ11" i="36"/>
  <c r="AH26" i="36"/>
  <c r="AH42" i="36" s="1"/>
  <c r="BQ13" i="36"/>
  <c r="P26" i="36"/>
  <c r="P42" i="36" s="1"/>
  <c r="AN26" i="36"/>
  <c r="AN42" i="36" s="1"/>
  <c r="BQ5" i="36"/>
  <c r="BQ12" i="36"/>
  <c r="BQ8" i="36"/>
  <c r="BQ15" i="36"/>
  <c r="BQ9" i="36"/>
  <c r="BQ10" i="36"/>
  <c r="J26" i="36"/>
  <c r="J42" i="36" s="1"/>
  <c r="Y27" i="36"/>
  <c r="AH27" i="36"/>
  <c r="AB26" i="36"/>
  <c r="AB42" i="36" s="1"/>
  <c r="BQ4" i="36"/>
  <c r="BC13" i="30"/>
  <c r="AZ13" i="30" s="1"/>
  <c r="BA13" i="30" s="1"/>
  <c r="BC13" i="33"/>
  <c r="AZ13" i="33" s="1"/>
  <c r="BA13" i="33" s="1"/>
  <c r="BC12" i="38"/>
  <c r="AZ12" i="38" s="1"/>
  <c r="BA12" i="38" s="1"/>
  <c r="AZ19" i="25"/>
  <c r="BC19" i="25"/>
  <c r="BC11" i="26"/>
  <c r="AZ11" i="26" s="1"/>
  <c r="BA11" i="26" s="1"/>
  <c r="BC5" i="32"/>
  <c r="AZ5" i="32"/>
  <c r="BC15" i="25"/>
  <c r="AZ15" i="25" s="1"/>
  <c r="BA15" i="25" s="1"/>
  <c r="Z26" i="26"/>
  <c r="Z39" i="26" s="1"/>
  <c r="AB25" i="26"/>
  <c r="AB41" i="26" s="1"/>
  <c r="AF26" i="26"/>
  <c r="AF39" i="26" s="1"/>
  <c r="T26" i="26"/>
  <c r="T39" i="26" s="1"/>
  <c r="W26" i="26"/>
  <c r="W39" i="26" s="1"/>
  <c r="AN25" i="26"/>
  <c r="AN41" i="26" s="1"/>
  <c r="AO26" i="26"/>
  <c r="AO39" i="26" s="1"/>
  <c r="G25" i="26"/>
  <c r="G41" i="26" s="1"/>
  <c r="J25" i="26"/>
  <c r="J41" i="26" s="1"/>
  <c r="AL26" i="26"/>
  <c r="AL39" i="26" s="1"/>
  <c r="AK25" i="26"/>
  <c r="AK41" i="26" s="1"/>
  <c r="AE25" i="26"/>
  <c r="AE41" i="26" s="1"/>
  <c r="M25" i="26"/>
  <c r="M41" i="26" s="1"/>
  <c r="AC26" i="26"/>
  <c r="AC39" i="26" s="1"/>
  <c r="Q26" i="26"/>
  <c r="Q39" i="26" s="1"/>
  <c r="N26" i="26"/>
  <c r="N39" i="26" s="1"/>
  <c r="P27" i="26"/>
  <c r="H26" i="26"/>
  <c r="H39" i="26" s="1"/>
  <c r="Y25" i="26"/>
  <c r="Y41" i="26" s="1"/>
  <c r="K26" i="26"/>
  <c r="K39" i="26" s="1"/>
  <c r="AH25" i="26"/>
  <c r="AH41" i="26" s="1"/>
  <c r="AI26" i="26"/>
  <c r="AI39" i="26" s="1"/>
  <c r="S25" i="26"/>
  <c r="S41" i="26" s="1"/>
  <c r="V25" i="26"/>
  <c r="V41" i="26" s="1"/>
  <c r="P25" i="26"/>
  <c r="P41" i="26" s="1"/>
  <c r="BC16" i="23"/>
  <c r="AZ16" i="23" s="1"/>
  <c r="BA16" i="23" s="1"/>
  <c r="BC16" i="20"/>
  <c r="AZ16" i="20" s="1"/>
  <c r="BA16" i="20" s="1"/>
  <c r="BC17" i="30"/>
  <c r="AZ17" i="30" s="1"/>
  <c r="BA17" i="30" s="1"/>
  <c r="BC16" i="35"/>
  <c r="AZ16" i="35" s="1"/>
  <c r="BA16" i="35" s="1"/>
  <c r="BC4" i="33"/>
  <c r="AZ4" i="33"/>
  <c r="Q21" i="21"/>
  <c r="N21" i="21"/>
  <c r="K21" i="21"/>
  <c r="H21" i="21"/>
  <c r="AO21" i="21"/>
  <c r="T21" i="21"/>
  <c r="AF21" i="21"/>
  <c r="AL21" i="21"/>
  <c r="Z21" i="21"/>
  <c r="AI21" i="21"/>
  <c r="W21" i="21"/>
  <c r="AC21" i="21"/>
  <c r="BC9" i="23"/>
  <c r="AZ9" i="23" s="1"/>
  <c r="BA9" i="23" s="1"/>
  <c r="AZ8" i="25"/>
  <c r="BC8" i="25"/>
  <c r="K21" i="1"/>
  <c r="T21" i="1"/>
  <c r="AL21" i="1"/>
  <c r="H21" i="1"/>
  <c r="AO21" i="1"/>
  <c r="W21" i="1"/>
  <c r="Z21" i="1"/>
  <c r="Q21" i="1"/>
  <c r="AF21" i="1"/>
  <c r="AI21" i="1"/>
  <c r="N21" i="1"/>
  <c r="AC21" i="1"/>
  <c r="K21" i="32"/>
  <c r="AC21" i="32"/>
  <c r="AL21" i="32"/>
  <c r="H21" i="32"/>
  <c r="T21" i="32"/>
  <c r="Z21" i="32"/>
  <c r="N21" i="32"/>
  <c r="AO21" i="32"/>
  <c r="W21" i="32"/>
  <c r="AI21" i="32"/>
  <c r="AF21" i="32"/>
  <c r="Q21" i="32"/>
  <c r="Z21" i="33"/>
  <c r="AI21" i="33"/>
  <c r="T21" i="33"/>
  <c r="AC21" i="33"/>
  <c r="AO21" i="33"/>
  <c r="W21" i="33"/>
  <c r="K21" i="33"/>
  <c r="AF21" i="33"/>
  <c r="Q21" i="33"/>
  <c r="AL21" i="33"/>
  <c r="N21" i="33"/>
  <c r="H21" i="33"/>
  <c r="Q21" i="36"/>
  <c r="AF21" i="36"/>
  <c r="AO21" i="36"/>
  <c r="T21" i="36"/>
  <c r="AC21" i="36"/>
  <c r="K21" i="36"/>
  <c r="N21" i="36"/>
  <c r="AL21" i="36"/>
  <c r="Z21" i="36"/>
  <c r="W21" i="36"/>
  <c r="H21" i="36"/>
  <c r="BC10" i="35"/>
  <c r="AZ10" i="35"/>
  <c r="BC19" i="1"/>
  <c r="AZ19" i="1" s="1"/>
  <c r="BA19" i="1" s="1"/>
  <c r="BC11" i="1"/>
  <c r="AZ11" i="1"/>
  <c r="Y27" i="21"/>
  <c r="BQ10" i="21"/>
  <c r="BQ11" i="21"/>
  <c r="BQ7" i="21"/>
  <c r="AH27" i="21"/>
  <c r="BQ13" i="21"/>
  <c r="BQ6" i="21"/>
  <c r="BQ9" i="21"/>
  <c r="BQ4" i="21"/>
  <c r="BQ15" i="21"/>
  <c r="BQ5" i="21"/>
  <c r="BQ8" i="21"/>
  <c r="BQ14" i="21"/>
  <c r="BQ12" i="21"/>
  <c r="AH26" i="21"/>
  <c r="AH42" i="21" s="1"/>
  <c r="AB26" i="21"/>
  <c r="AB42" i="21" s="1"/>
  <c r="AN26" i="21"/>
  <c r="AN42" i="21" s="1"/>
  <c r="AK26" i="21"/>
  <c r="AK42" i="21" s="1"/>
  <c r="J26" i="21"/>
  <c r="J42" i="21" s="1"/>
  <c r="M26" i="21"/>
  <c r="M42" i="21" s="1"/>
  <c r="AE26" i="21"/>
  <c r="AE42" i="21" s="1"/>
  <c r="V26" i="21"/>
  <c r="V42" i="21" s="1"/>
  <c r="P26" i="21"/>
  <c r="P42" i="21" s="1"/>
  <c r="S26" i="21"/>
  <c r="S42" i="21" s="1"/>
  <c r="BC7" i="24"/>
  <c r="AZ7" i="24"/>
  <c r="BC4" i="31"/>
  <c r="AZ4" i="31"/>
  <c r="BC11" i="33"/>
  <c r="AZ11" i="33" s="1"/>
  <c r="BA11" i="33" s="1"/>
  <c r="BC6" i="29"/>
  <c r="AZ6" i="29" s="1"/>
  <c r="BA6" i="29" s="1"/>
  <c r="AK25" i="1"/>
  <c r="AK41" i="1" s="1"/>
  <c r="AB25" i="1"/>
  <c r="AB41" i="1" s="1"/>
  <c r="AF26" i="1"/>
  <c r="AF39" i="1" s="1"/>
  <c r="AE25" i="1"/>
  <c r="AE41" i="1" s="1"/>
  <c r="AC26" i="1"/>
  <c r="AC39" i="1" s="1"/>
  <c r="W26" i="1"/>
  <c r="W39" i="1" s="1"/>
  <c r="AL26" i="1"/>
  <c r="AH25" i="1"/>
  <c r="AH41" i="1" s="1"/>
  <c r="M25" i="1"/>
  <c r="M41" i="1" s="1"/>
  <c r="P25" i="1"/>
  <c r="P41" i="1" s="1"/>
  <c r="V25" i="1"/>
  <c r="V41" i="1" s="1"/>
  <c r="AN25" i="1"/>
  <c r="AN41" i="1" s="1"/>
  <c r="P27" i="1"/>
  <c r="K26" i="1"/>
  <c r="K39" i="1" s="1"/>
  <c r="H26" i="1"/>
  <c r="H39" i="1" s="1"/>
  <c r="AI26" i="1"/>
  <c r="AI39" i="1" s="1"/>
  <c r="Y25" i="1"/>
  <c r="Y41" i="1" s="1"/>
  <c r="Z26" i="1"/>
  <c r="Z39" i="1" s="1"/>
  <c r="G25" i="1"/>
  <c r="G41" i="1" s="1"/>
  <c r="AO26" i="1"/>
  <c r="AO39" i="1" s="1"/>
  <c r="N26" i="1"/>
  <c r="S25" i="1"/>
  <c r="S41" i="1" s="1"/>
  <c r="J25" i="1"/>
  <c r="J41" i="1" s="1"/>
  <c r="Q26" i="1"/>
  <c r="Q39" i="1" s="1"/>
  <c r="T26" i="1"/>
  <c r="BQ13" i="24"/>
  <c r="AH27" i="24"/>
  <c r="BQ9" i="24"/>
  <c r="BQ5" i="24"/>
  <c r="BQ10" i="24"/>
  <c r="BQ4" i="24"/>
  <c r="BQ6" i="24"/>
  <c r="BQ12" i="24"/>
  <c r="BQ7" i="24"/>
  <c r="BQ14" i="24"/>
  <c r="BQ11" i="24"/>
  <c r="BQ15" i="24"/>
  <c r="BQ8" i="24"/>
  <c r="Y27" i="24"/>
  <c r="Y26" i="24"/>
  <c r="Y42" i="24" s="1"/>
  <c r="BC17" i="33"/>
  <c r="AZ17" i="33"/>
  <c r="BA17" i="33" s="1"/>
  <c r="AI26" i="27"/>
  <c r="AI39" i="27" s="1"/>
  <c r="Q26" i="27"/>
  <c r="Q39" i="27" s="1"/>
  <c r="J25" i="27"/>
  <c r="J41" i="27" s="1"/>
  <c r="AB25" i="27"/>
  <c r="AB41" i="27" s="1"/>
  <c r="M25" i="27"/>
  <c r="M41" i="27" s="1"/>
  <c r="Y25" i="27"/>
  <c r="Y41" i="27" s="1"/>
  <c r="AE25" i="27"/>
  <c r="AE41" i="27" s="1"/>
  <c r="Z26" i="27"/>
  <c r="H26" i="27"/>
  <c r="H39" i="27" s="1"/>
  <c r="G25" i="27"/>
  <c r="G41" i="27" s="1"/>
  <c r="N26" i="27"/>
  <c r="N39" i="27" s="1"/>
  <c r="V25" i="27"/>
  <c r="V41" i="27" s="1"/>
  <c r="AF26" i="27"/>
  <c r="AF39" i="27" s="1"/>
  <c r="P25" i="27"/>
  <c r="P41" i="27" s="1"/>
  <c r="T26" i="27"/>
  <c r="T39" i="27" s="1"/>
  <c r="S25" i="27"/>
  <c r="S41" i="27" s="1"/>
  <c r="AK25" i="27"/>
  <c r="AK41" i="27" s="1"/>
  <c r="P27" i="27"/>
  <c r="K26" i="27"/>
  <c r="K39" i="27" s="1"/>
  <c r="AH25" i="27"/>
  <c r="AH41" i="27" s="1"/>
  <c r="AO26" i="27"/>
  <c r="AO39" i="27" s="1"/>
  <c r="AN25" i="27"/>
  <c r="AN41" i="27" s="1"/>
  <c r="W26" i="27"/>
  <c r="W39" i="27" s="1"/>
  <c r="AC26" i="27"/>
  <c r="AC39" i="27" s="1"/>
  <c r="AL26" i="27"/>
  <c r="AL39" i="27" s="1"/>
  <c r="BC9" i="27"/>
  <c r="AZ9" i="27"/>
  <c r="BC11" i="32"/>
  <c r="AZ11" i="32" s="1"/>
  <c r="BA11" i="32" s="1"/>
  <c r="BC19" i="38"/>
  <c r="AZ19" i="38" s="1"/>
  <c r="BA19" i="38" s="1"/>
  <c r="BC18" i="1"/>
  <c r="AZ18" i="1" s="1"/>
  <c r="BA18" i="1" s="1"/>
  <c r="AZ10" i="33"/>
  <c r="BC10" i="33"/>
  <c r="BC10" i="27"/>
  <c r="AZ10" i="27"/>
  <c r="BA10" i="27" s="1"/>
  <c r="BC14" i="33"/>
  <c r="AZ14" i="33" s="1"/>
  <c r="BA14" i="33" s="1"/>
  <c r="BC9" i="33"/>
  <c r="AZ9" i="33" s="1"/>
  <c r="BA9" i="33" s="1"/>
  <c r="Y25" i="34"/>
  <c r="Y41" i="34" s="1"/>
  <c r="AI26" i="34"/>
  <c r="K26" i="34"/>
  <c r="K39" i="34" s="1"/>
  <c r="W26" i="34"/>
  <c r="W39" i="34" s="1"/>
  <c r="AO26" i="34"/>
  <c r="AO39" i="34" s="1"/>
  <c r="S25" i="34"/>
  <c r="S41" i="34" s="1"/>
  <c r="V25" i="34"/>
  <c r="V41" i="34" s="1"/>
  <c r="AL26" i="34"/>
  <c r="AL39" i="34" s="1"/>
  <c r="P25" i="34"/>
  <c r="P41" i="34" s="1"/>
  <c r="AB25" i="34"/>
  <c r="AB41" i="34" s="1"/>
  <c r="J25" i="34"/>
  <c r="J41" i="34" s="1"/>
  <c r="AC26" i="34"/>
  <c r="Z26" i="34"/>
  <c r="Z39" i="34" s="1"/>
  <c r="AE25" i="34"/>
  <c r="AE41" i="34" s="1"/>
  <c r="AF26" i="34"/>
  <c r="AF39" i="34" s="1"/>
  <c r="G25" i="34"/>
  <c r="G41" i="34" s="1"/>
  <c r="Q26" i="34"/>
  <c r="Q39" i="34" s="1"/>
  <c r="H26" i="34"/>
  <c r="T26" i="34"/>
  <c r="T39" i="34" s="1"/>
  <c r="M25" i="34"/>
  <c r="M41" i="34" s="1"/>
  <c r="P27" i="34"/>
  <c r="AK25" i="34"/>
  <c r="AK41" i="34" s="1"/>
  <c r="AN25" i="34"/>
  <c r="AN41" i="34" s="1"/>
  <c r="N26" i="34"/>
  <c r="N39" i="34" s="1"/>
  <c r="AH25" i="34"/>
  <c r="AH41" i="34" s="1"/>
  <c r="BC13" i="21"/>
  <c r="AZ13" i="21" s="1"/>
  <c r="BA13" i="21" s="1"/>
  <c r="BC14" i="29"/>
  <c r="AZ14" i="29" s="1"/>
  <c r="BA14" i="29" s="1"/>
  <c r="BC18" i="24"/>
  <c r="AZ18" i="24" s="1"/>
  <c r="BA18" i="24" s="1"/>
  <c r="BC10" i="30"/>
  <c r="AZ10" i="30"/>
  <c r="BC9" i="31"/>
  <c r="AZ9" i="31"/>
  <c r="AZ9" i="20"/>
  <c r="BC9" i="20"/>
  <c r="BC19" i="27"/>
  <c r="AZ19" i="27" s="1"/>
  <c r="BA19" i="27" s="1"/>
  <c r="BC15" i="24"/>
  <c r="AZ15" i="24" s="1"/>
  <c r="BA15" i="24" s="1"/>
  <c r="BC16" i="34"/>
  <c r="AZ16" i="34" s="1"/>
  <c r="BA16" i="34" s="1"/>
  <c r="AZ4" i="21"/>
  <c r="BC4" i="21"/>
  <c r="BC7" i="31"/>
  <c r="AZ7" i="31" s="1"/>
  <c r="BA7" i="31" s="1"/>
  <c r="BC16" i="32"/>
  <c r="AZ16" i="32" s="1"/>
  <c r="BA16" i="32" s="1"/>
  <c r="BC9" i="21"/>
  <c r="AZ9" i="21" s="1"/>
  <c r="BA9" i="21" s="1"/>
  <c r="BC10" i="1"/>
  <c r="AZ10" i="1"/>
  <c r="BC18" i="35"/>
  <c r="AZ18" i="35" s="1"/>
  <c r="BA18" i="35" s="1"/>
  <c r="BC12" i="29"/>
  <c r="AZ12" i="29" s="1"/>
  <c r="BA12" i="29" s="1"/>
  <c r="BC14" i="26"/>
  <c r="AZ14" i="26" s="1"/>
  <c r="BA14" i="26" s="1"/>
  <c r="BC15" i="1"/>
  <c r="AZ15" i="1" s="1"/>
  <c r="BA15" i="1" s="1"/>
  <c r="BQ8" i="25"/>
  <c r="BQ9" i="25"/>
  <c r="BQ7" i="25"/>
  <c r="BQ11" i="25"/>
  <c r="P26" i="25"/>
  <c r="P42" i="25" s="1"/>
  <c r="BQ5" i="25"/>
  <c r="BQ6" i="25"/>
  <c r="G26" i="25"/>
  <c r="G42" i="25" s="1"/>
  <c r="BQ10" i="25"/>
  <c r="AE26" i="25"/>
  <c r="AE42" i="25" s="1"/>
  <c r="BQ14" i="25"/>
  <c r="BQ13" i="25"/>
  <c r="AH26" i="25"/>
  <c r="AH42" i="25" s="1"/>
  <c r="BQ4" i="25"/>
  <c r="BQ15" i="25"/>
  <c r="Y27" i="25"/>
  <c r="BQ12" i="25"/>
  <c r="AH27" i="25"/>
  <c r="AK26" i="25"/>
  <c r="AK42" i="25" s="1"/>
  <c r="V26" i="25"/>
  <c r="V42" i="25" s="1"/>
  <c r="AB26" i="25"/>
  <c r="AB42" i="25" s="1"/>
  <c r="M26" i="25"/>
  <c r="M42" i="25" s="1"/>
  <c r="Y26" i="25"/>
  <c r="Y42" i="25" s="1"/>
  <c r="J26" i="25"/>
  <c r="J42" i="25" s="1"/>
  <c r="BC18" i="36"/>
  <c r="AZ18" i="36" s="1"/>
  <c r="BA18" i="36" s="1"/>
  <c r="BQ8" i="23"/>
  <c r="S26" i="23"/>
  <c r="S42" i="23" s="1"/>
  <c r="BQ15" i="23"/>
  <c r="BQ11" i="23"/>
  <c r="BQ13" i="23"/>
  <c r="BQ9" i="23"/>
  <c r="BQ14" i="23"/>
  <c r="J26" i="23"/>
  <c r="J42" i="23" s="1"/>
  <c r="BQ4" i="23"/>
  <c r="Y27" i="23"/>
  <c r="BQ12" i="23"/>
  <c r="BQ7" i="23"/>
  <c r="AE26" i="23"/>
  <c r="AE42" i="23" s="1"/>
  <c r="BQ10" i="23"/>
  <c r="AH27" i="23"/>
  <c r="BQ6" i="23"/>
  <c r="BQ5" i="23"/>
  <c r="M26" i="23"/>
  <c r="M42" i="23" s="1"/>
  <c r="V26" i="23"/>
  <c r="V42" i="23" s="1"/>
  <c r="AK26" i="23"/>
  <c r="AK42" i="23" s="1"/>
  <c r="AN26" i="23"/>
  <c r="AN42" i="23" s="1"/>
  <c r="P26" i="23"/>
  <c r="P42" i="23" s="1"/>
  <c r="BC8" i="21"/>
  <c r="AZ8" i="21"/>
  <c r="BA8" i="21" s="1"/>
  <c r="BC19" i="35"/>
  <c r="AZ19" i="35" s="1"/>
  <c r="BA19" i="35" s="1"/>
  <c r="K24" i="1"/>
  <c r="K37" i="1" s="1"/>
  <c r="AL24" i="1"/>
  <c r="AL37" i="1" s="1"/>
  <c r="BQ5" i="1"/>
  <c r="AO24" i="1"/>
  <c r="AO37" i="1" s="1"/>
  <c r="BQ7" i="1"/>
  <c r="BQ12" i="1"/>
  <c r="BQ6" i="1"/>
  <c r="BQ4" i="1"/>
  <c r="BQ10" i="1"/>
  <c r="BQ8" i="1"/>
  <c r="Y27" i="1"/>
  <c r="W24" i="1"/>
  <c r="W37" i="1" s="1"/>
  <c r="AC24" i="1"/>
  <c r="AC37" i="1" s="1"/>
  <c r="Q24" i="1"/>
  <c r="Q37" i="1" s="1"/>
  <c r="Z24" i="1"/>
  <c r="Z37" i="1" s="1"/>
  <c r="AH27" i="1"/>
  <c r="T24" i="1"/>
  <c r="T37" i="1" s="1"/>
  <c r="AI24" i="1"/>
  <c r="AI37" i="1" s="1"/>
  <c r="AF24" i="1"/>
  <c r="AF37" i="1" s="1"/>
  <c r="BQ13" i="1"/>
  <c r="H24" i="1"/>
  <c r="H37" i="1" s="1"/>
  <c r="BQ9" i="1"/>
  <c r="BQ15" i="1"/>
  <c r="BQ14" i="1"/>
  <c r="BQ11" i="1"/>
  <c r="N24" i="1"/>
  <c r="N37" i="1" s="1"/>
  <c r="V26" i="1"/>
  <c r="V42" i="1" s="1"/>
  <c r="AB26" i="1"/>
  <c r="AB42" i="1" s="1"/>
  <c r="J26" i="1"/>
  <c r="J42" i="1" s="1"/>
  <c r="Y26" i="1"/>
  <c r="Y42" i="1" s="1"/>
  <c r="BQ9" i="32"/>
  <c r="BQ5" i="32"/>
  <c r="BQ11" i="32"/>
  <c r="BQ6" i="32"/>
  <c r="BQ10" i="32"/>
  <c r="AH27" i="32"/>
  <c r="BQ13" i="32"/>
  <c r="Y27" i="32"/>
  <c r="BQ4" i="32"/>
  <c r="BQ12" i="32"/>
  <c r="BQ14" i="32"/>
  <c r="BQ8" i="32"/>
  <c r="BQ15" i="32"/>
  <c r="BQ7" i="32"/>
  <c r="AE26" i="32"/>
  <c r="AE42" i="32" s="1"/>
  <c r="P26" i="32"/>
  <c r="P42" i="32" s="1"/>
  <c r="AN26" i="32"/>
  <c r="AN42" i="32" s="1"/>
  <c r="J26" i="32"/>
  <c r="J42" i="32" s="1"/>
  <c r="AH26" i="32"/>
  <c r="AH42" i="32" s="1"/>
  <c r="V26" i="32"/>
  <c r="V42" i="32" s="1"/>
  <c r="BC15" i="29"/>
  <c r="AZ15" i="29" s="1"/>
  <c r="BA15" i="29" s="1"/>
  <c r="BC19" i="30"/>
  <c r="AZ19" i="30" s="1"/>
  <c r="BA19" i="30" s="1"/>
  <c r="BC18" i="26"/>
  <c r="AZ18" i="26"/>
  <c r="BA18" i="26" s="1"/>
  <c r="BC14" i="1"/>
  <c r="AZ14" i="1" s="1"/>
  <c r="BA14" i="1" s="1"/>
  <c r="BC10" i="34"/>
  <c r="AZ10" i="34" s="1"/>
  <c r="BA10" i="34" s="1"/>
  <c r="BC9" i="28"/>
  <c r="AZ9" i="28"/>
  <c r="AZ7" i="32"/>
  <c r="BA7" i="32" s="1"/>
  <c r="BC7" i="32"/>
  <c r="BC6" i="34"/>
  <c r="AZ6" i="34" s="1"/>
  <c r="BA6" i="34" s="1"/>
  <c r="BC15" i="26"/>
  <c r="AZ15" i="26" s="1"/>
  <c r="BA15" i="26" s="1"/>
  <c r="BC12" i="36"/>
  <c r="AZ12" i="36" s="1"/>
  <c r="BA12" i="36" s="1"/>
  <c r="BC14" i="20"/>
  <c r="AZ14" i="20" s="1"/>
  <c r="BA14" i="20" s="1"/>
  <c r="BC11" i="20"/>
  <c r="AZ11" i="20" s="1"/>
  <c r="BA11" i="20" s="1"/>
  <c r="BC11" i="28"/>
  <c r="AZ11" i="28" s="1"/>
  <c r="BA11" i="28" s="1"/>
  <c r="BC4" i="38"/>
  <c r="AZ4" i="38" s="1"/>
  <c r="BA4" i="38" s="1"/>
  <c r="BC15" i="23"/>
  <c r="AZ15" i="23" s="1"/>
  <c r="BA15" i="23" s="1"/>
  <c r="BQ7" i="34"/>
  <c r="BQ12" i="34"/>
  <c r="BQ15" i="34"/>
  <c r="BQ5" i="34"/>
  <c r="BQ9" i="34"/>
  <c r="BQ10" i="34"/>
  <c r="AH27" i="34"/>
  <c r="BQ13" i="34"/>
  <c r="BQ14" i="34"/>
  <c r="BQ8" i="34"/>
  <c r="BQ4" i="34"/>
  <c r="Y27" i="34"/>
  <c r="BQ6" i="34"/>
  <c r="BQ11" i="34"/>
  <c r="AE26" i="34"/>
  <c r="AE42" i="34" s="1"/>
  <c r="P26" i="34"/>
  <c r="P42" i="34" s="1"/>
  <c r="Y26" i="34"/>
  <c r="Y42" i="34" s="1"/>
  <c r="J26" i="34"/>
  <c r="J42" i="34" s="1"/>
  <c r="AN26" i="34"/>
  <c r="AN42" i="34" s="1"/>
  <c r="M26" i="34"/>
  <c r="M42" i="34" s="1"/>
  <c r="BC11" i="31"/>
  <c r="AZ11" i="31"/>
  <c r="AZ4" i="20"/>
  <c r="BA4" i="20" s="1"/>
  <c r="BQ14" i="20"/>
  <c r="M26" i="20"/>
  <c r="M42" i="20" s="1"/>
  <c r="P26" i="20"/>
  <c r="P42" i="20" s="1"/>
  <c r="J26" i="20"/>
  <c r="J42" i="20" s="1"/>
  <c r="S26" i="20"/>
  <c r="S42" i="20" s="1"/>
  <c r="Y27" i="20"/>
  <c r="BQ4" i="20"/>
  <c r="AH27" i="20"/>
  <c r="BQ8" i="20"/>
  <c r="BQ10" i="20"/>
  <c r="BQ9" i="20"/>
  <c r="BQ13" i="20"/>
  <c r="BQ5" i="20"/>
  <c r="BQ15" i="20"/>
  <c r="BQ6" i="20"/>
  <c r="AK26" i="20"/>
  <c r="AK42" i="20" s="1"/>
  <c r="BQ12" i="20"/>
  <c r="BQ7" i="20"/>
  <c r="AH26" i="20"/>
  <c r="AH42" i="20" s="1"/>
  <c r="BQ11" i="20"/>
  <c r="Y26" i="20"/>
  <c r="Y42" i="20" s="1"/>
  <c r="BC9" i="24"/>
  <c r="AZ9" i="24"/>
  <c r="AZ5" i="30"/>
  <c r="BA5" i="30" s="1"/>
  <c r="AZ4" i="30"/>
  <c r="BA4" i="30" s="1"/>
  <c r="BC4" i="30"/>
  <c r="BC18" i="38"/>
  <c r="AZ18" i="38" s="1"/>
  <c r="BA18" i="38" s="1"/>
  <c r="BC5" i="21"/>
  <c r="AZ5" i="21" s="1"/>
  <c r="BA5" i="21" s="1"/>
  <c r="AZ11" i="25"/>
  <c r="BA11" i="25" s="1"/>
  <c r="BC11" i="25"/>
  <c r="BC17" i="1"/>
  <c r="AZ17" i="1" s="1"/>
  <c r="BA17" i="1" s="1"/>
  <c r="BC13" i="34"/>
  <c r="AZ13" i="34" s="1"/>
  <c r="BA13" i="34" s="1"/>
  <c r="BC15" i="32"/>
  <c r="AZ15" i="32" s="1"/>
  <c r="BA15" i="32" s="1"/>
  <c r="AZ18" i="32"/>
  <c r="BA18" i="32" s="1"/>
  <c r="BC18" i="32"/>
  <c r="BC14" i="34"/>
  <c r="AZ14" i="34"/>
  <c r="BC6" i="35"/>
  <c r="AZ6" i="35" s="1"/>
  <c r="BA6" i="35" s="1"/>
  <c r="BC19" i="34"/>
  <c r="AZ19" i="34" s="1"/>
  <c r="BA19" i="34" s="1"/>
  <c r="BC14" i="23"/>
  <c r="AZ14" i="23" s="1"/>
  <c r="BA14" i="23" s="1"/>
  <c r="BC17" i="32"/>
  <c r="AZ17" i="32"/>
  <c r="BA17" i="32" s="1"/>
  <c r="BC4" i="25"/>
  <c r="AZ4" i="25"/>
  <c r="BC16" i="26"/>
  <c r="AZ16" i="26"/>
  <c r="BA16" i="26" s="1"/>
  <c r="BC19" i="26"/>
  <c r="AZ19" i="26" s="1"/>
  <c r="BA19" i="26" s="1"/>
  <c r="BC9" i="35"/>
  <c r="AZ9" i="35" s="1"/>
  <c r="BA9" i="35" s="1"/>
  <c r="BC6" i="28"/>
  <c r="AZ6" i="28"/>
  <c r="BC12" i="1"/>
  <c r="AZ12" i="1" s="1"/>
  <c r="BA12" i="1" s="1"/>
  <c r="BC10" i="38"/>
  <c r="AZ10" i="38" s="1"/>
  <c r="BA10" i="38" s="1"/>
  <c r="AZ8" i="20"/>
  <c r="BA8" i="20" s="1"/>
  <c r="BC8" i="20"/>
  <c r="BC12" i="33"/>
  <c r="AZ12" i="33"/>
  <c r="BC9" i="36"/>
  <c r="AZ9" i="36" s="1"/>
  <c r="BA9" i="36" s="1"/>
  <c r="BC5" i="35"/>
  <c r="AZ5" i="35"/>
  <c r="BA5" i="35" s="1"/>
  <c r="AZ5" i="23"/>
  <c r="BC5" i="23"/>
  <c r="AH25" i="24"/>
  <c r="AH41" i="24" s="1"/>
  <c r="N26" i="24"/>
  <c r="N39" i="24" s="1"/>
  <c r="AB25" i="24"/>
  <c r="AB41" i="24" s="1"/>
  <c r="AI26" i="24"/>
  <c r="AL26" i="24"/>
  <c r="AL39" i="24" s="1"/>
  <c r="Z26" i="24"/>
  <c r="Z39" i="24" s="1"/>
  <c r="P27" i="24"/>
  <c r="J25" i="24"/>
  <c r="J41" i="24" s="1"/>
  <c r="AO26" i="24"/>
  <c r="AO39" i="24" s="1"/>
  <c r="S25" i="24"/>
  <c r="S41" i="24" s="1"/>
  <c r="G25" i="24"/>
  <c r="G41" i="24" s="1"/>
  <c r="H26" i="24"/>
  <c r="H39" i="24" s="1"/>
  <c r="AK25" i="24"/>
  <c r="AK41" i="24" s="1"/>
  <c r="Y25" i="24"/>
  <c r="Y41" i="24" s="1"/>
  <c r="K26" i="24"/>
  <c r="K39" i="24" s="1"/>
  <c r="AC26" i="24"/>
  <c r="P25" i="24"/>
  <c r="P41" i="24" s="1"/>
  <c r="M25" i="24"/>
  <c r="M41" i="24" s="1"/>
  <c r="T26" i="24"/>
  <c r="T39" i="24" s="1"/>
  <c r="AE25" i="24"/>
  <c r="AE41" i="24" s="1"/>
  <c r="V25" i="24"/>
  <c r="V41" i="24" s="1"/>
  <c r="AF26" i="24"/>
  <c r="AF39" i="24" s="1"/>
  <c r="Q26" i="24"/>
  <c r="Q39" i="24" s="1"/>
  <c r="AN25" i="24"/>
  <c r="AN41" i="24" s="1"/>
  <c r="W26" i="24"/>
  <c r="W39" i="24" s="1"/>
  <c r="BC5" i="31"/>
  <c r="AZ5" i="31" s="1"/>
  <c r="BA5" i="31" s="1"/>
  <c r="AZ4" i="27"/>
  <c r="BA4" i="27" s="1"/>
  <c r="BQ5" i="27"/>
  <c r="BQ7" i="27"/>
  <c r="BQ9" i="27"/>
  <c r="AK26" i="27"/>
  <c r="AK42" i="27" s="1"/>
  <c r="BQ14" i="27"/>
  <c r="AH27" i="27"/>
  <c r="BQ11" i="27"/>
  <c r="BQ6" i="27"/>
  <c r="Y27" i="27"/>
  <c r="BQ15" i="27"/>
  <c r="BQ12" i="27"/>
  <c r="BQ8" i="27"/>
  <c r="BQ4" i="27"/>
  <c r="BQ13" i="27"/>
  <c r="BQ10" i="27"/>
  <c r="V26" i="27"/>
  <c r="V42" i="27" s="1"/>
  <c r="S26" i="27"/>
  <c r="S42" i="27" s="1"/>
  <c r="AH26" i="27"/>
  <c r="AH42" i="27" s="1"/>
  <c r="AB26" i="27"/>
  <c r="AB42" i="27" s="1"/>
  <c r="AE26" i="27"/>
  <c r="AE42" i="27" s="1"/>
  <c r="M26" i="27"/>
  <c r="M42" i="27" s="1"/>
  <c r="AN26" i="27"/>
  <c r="AN42" i="27" s="1"/>
  <c r="J26" i="27"/>
  <c r="J42" i="27" s="1"/>
  <c r="G26" i="27"/>
  <c r="G42" i="27" s="1"/>
  <c r="BC5" i="33"/>
  <c r="AZ5" i="33" s="1"/>
  <c r="BA5" i="33" s="1"/>
  <c r="BC7" i="23"/>
  <c r="AZ7" i="23" s="1"/>
  <c r="BA7" i="23" s="1"/>
  <c r="BC10" i="28"/>
  <c r="AZ10" i="28" s="1"/>
  <c r="BA10" i="28" s="1"/>
  <c r="BC7" i="30"/>
  <c r="AZ7" i="30"/>
  <c r="AZ5" i="29"/>
  <c r="BA5" i="29" s="1"/>
  <c r="BC7" i="38"/>
  <c r="AZ7" i="38" s="1"/>
  <c r="BA7" i="38" s="1"/>
  <c r="BC16" i="28"/>
  <c r="AZ16" i="28" s="1"/>
  <c r="BA16" i="28" s="1"/>
  <c r="BC5" i="24"/>
  <c r="AZ5" i="24" s="1"/>
  <c r="BA5" i="24" s="1"/>
  <c r="BC17" i="31"/>
  <c r="AZ17" i="31" s="1"/>
  <c r="BA17" i="31" s="1"/>
  <c r="BC14" i="35"/>
  <c r="AZ14" i="35" s="1"/>
  <c r="BA14" i="35" s="1"/>
  <c r="BC12" i="30"/>
  <c r="AZ12" i="30" s="1"/>
  <c r="BA12" i="30" s="1"/>
  <c r="BC6" i="24"/>
  <c r="AZ6" i="24" s="1"/>
  <c r="BA6" i="24" s="1"/>
  <c r="AZ11" i="29"/>
  <c r="BC11" i="29"/>
  <c r="AZ10" i="20"/>
  <c r="BA10" i="20" s="1"/>
  <c r="BC10" i="20"/>
  <c r="BQ10" i="29"/>
  <c r="BQ11" i="29"/>
  <c r="Y27" i="29"/>
  <c r="BQ14" i="29"/>
  <c r="BQ7" i="29"/>
  <c r="BQ8" i="29"/>
  <c r="BQ4" i="29"/>
  <c r="BQ6" i="29"/>
  <c r="BQ12" i="29"/>
  <c r="BQ15" i="29"/>
  <c r="BQ13" i="29"/>
  <c r="BQ9" i="29"/>
  <c r="BQ5" i="29"/>
  <c r="AH27" i="29"/>
  <c r="J26" i="29"/>
  <c r="J42" i="29" s="1"/>
  <c r="M26" i="29"/>
  <c r="M42" i="29" s="1"/>
  <c r="P26" i="29"/>
  <c r="P42" i="29" s="1"/>
  <c r="AH26" i="29"/>
  <c r="AH42" i="29" s="1"/>
  <c r="Y26" i="29"/>
  <c r="Y42" i="29" s="1"/>
  <c r="S26" i="29"/>
  <c r="S42" i="29" s="1"/>
  <c r="AB26" i="29"/>
  <c r="AB42" i="29" s="1"/>
  <c r="G26" i="29"/>
  <c r="G42" i="29" s="1"/>
  <c r="AK26" i="29"/>
  <c r="AK42" i="29" s="1"/>
  <c r="AN26" i="29"/>
  <c r="AN42" i="29" s="1"/>
  <c r="AZ4" i="29"/>
  <c r="BA4" i="29" s="1"/>
  <c r="BC4" i="29"/>
  <c r="AZ17" i="29"/>
  <c r="BA17" i="29" s="1"/>
  <c r="BC17" i="29"/>
  <c r="BC12" i="27"/>
  <c r="AZ12" i="27"/>
  <c r="AZ4" i="36"/>
  <c r="BA4" i="36" s="1"/>
  <c r="AZ9" i="26"/>
  <c r="BC9" i="26"/>
  <c r="BC6" i="36"/>
  <c r="AZ6" i="36"/>
  <c r="BC17" i="25"/>
  <c r="AZ17" i="25"/>
  <c r="BA17" i="25" s="1"/>
  <c r="BC19" i="21"/>
  <c r="AZ19" i="21" s="1"/>
  <c r="BA19" i="21" s="1"/>
  <c r="BC16" i="30"/>
  <c r="AZ16" i="30" s="1"/>
  <c r="BA16" i="30" s="1"/>
  <c r="BC11" i="38"/>
  <c r="AZ11" i="38" s="1"/>
  <c r="BA11" i="38" s="1"/>
  <c r="AH27" i="28"/>
  <c r="BQ5" i="28"/>
  <c r="BQ14" i="28"/>
  <c r="BQ4" i="28"/>
  <c r="BQ6" i="28"/>
  <c r="BQ8" i="28"/>
  <c r="BQ7" i="28"/>
  <c r="BQ10" i="28"/>
  <c r="Y27" i="28"/>
  <c r="BQ15" i="28"/>
  <c r="BQ11" i="28"/>
  <c r="BQ12" i="28"/>
  <c r="BQ13" i="28"/>
  <c r="BQ9" i="28"/>
  <c r="AK26" i="28"/>
  <c r="AK42" i="28" s="1"/>
  <c r="V26" i="28"/>
  <c r="V42" i="28" s="1"/>
  <c r="AN26" i="28"/>
  <c r="AN42" i="28" s="1"/>
  <c r="AH26" i="28"/>
  <c r="AH42" i="28" s="1"/>
  <c r="G26" i="28"/>
  <c r="G42" i="28" s="1"/>
  <c r="Y26" i="28"/>
  <c r="Y42" i="28" s="1"/>
  <c r="AE26" i="28"/>
  <c r="AE42" i="28" s="1"/>
  <c r="M26" i="28"/>
  <c r="M42" i="28" s="1"/>
  <c r="S26" i="28"/>
  <c r="S42" i="28" s="1"/>
  <c r="AB26" i="28"/>
  <c r="AB42" i="28" s="1"/>
  <c r="P26" i="28"/>
  <c r="P42" i="28" s="1"/>
  <c r="J26" i="28"/>
  <c r="J42" i="28" s="1"/>
  <c r="BQ4" i="26"/>
  <c r="AH27" i="26"/>
  <c r="BQ10" i="26"/>
  <c r="BQ15" i="26"/>
  <c r="BQ13" i="26"/>
  <c r="BQ8" i="26"/>
  <c r="BQ11" i="26"/>
  <c r="BQ7" i="26"/>
  <c r="BQ9" i="26"/>
  <c r="Y27" i="26"/>
  <c r="BQ6" i="26"/>
  <c r="BQ5" i="26"/>
  <c r="BQ14" i="26"/>
  <c r="BQ12" i="26"/>
  <c r="S26" i="26"/>
  <c r="S42" i="26" s="1"/>
  <c r="AB26" i="26"/>
  <c r="AB42" i="26" s="1"/>
  <c r="G26" i="26"/>
  <c r="G42" i="26" s="1"/>
  <c r="V26" i="26"/>
  <c r="V42" i="26" s="1"/>
  <c r="J26" i="26"/>
  <c r="J42" i="26" s="1"/>
  <c r="AH26" i="26"/>
  <c r="AH42" i="26" s="1"/>
  <c r="AK26" i="26"/>
  <c r="AK42" i="26" s="1"/>
  <c r="P26" i="26"/>
  <c r="P42" i="26" s="1"/>
  <c r="M26" i="26"/>
  <c r="M42" i="26" s="1"/>
  <c r="AN26" i="26"/>
  <c r="AN42" i="26" s="1"/>
  <c r="AE26" i="26"/>
  <c r="AE42" i="26" s="1"/>
  <c r="BC14" i="36"/>
  <c r="AZ14" i="36" s="1"/>
  <c r="BA14" i="36" s="1"/>
  <c r="BC15" i="38"/>
  <c r="AZ15" i="38" s="1"/>
  <c r="BA15" i="38" s="1"/>
  <c r="AZ6" i="31"/>
  <c r="BC6" i="31"/>
  <c r="BC8" i="34"/>
  <c r="AZ8" i="34" s="1"/>
  <c r="BA8" i="34" s="1"/>
  <c r="BC18" i="31"/>
  <c r="AZ18" i="31"/>
  <c r="BA18" i="31" s="1"/>
  <c r="BC17" i="28"/>
  <c r="AZ17" i="28"/>
  <c r="BA17" i="28" s="1"/>
  <c r="BQ13" i="33"/>
  <c r="BQ9" i="33"/>
  <c r="BQ4" i="33"/>
  <c r="BQ7" i="33"/>
  <c r="AH27" i="33"/>
  <c r="Y27" i="33"/>
  <c r="BQ14" i="33"/>
  <c r="BQ8" i="33"/>
  <c r="BQ12" i="33"/>
  <c r="BQ6" i="33"/>
  <c r="BQ5" i="33"/>
  <c r="BQ15" i="33"/>
  <c r="BQ11" i="33"/>
  <c r="BQ10" i="33"/>
  <c r="Y26" i="33"/>
  <c r="Y42" i="33" s="1"/>
  <c r="S26" i="33"/>
  <c r="S42" i="33" s="1"/>
  <c r="P26" i="33"/>
  <c r="P42" i="33" s="1"/>
  <c r="AB26" i="33"/>
  <c r="AB42" i="33" s="1"/>
  <c r="AH26" i="33"/>
  <c r="AH42" i="33" s="1"/>
  <c r="J26" i="33"/>
  <c r="J42" i="33" s="1"/>
  <c r="M26" i="33"/>
  <c r="M42" i="33" s="1"/>
  <c r="AK26" i="33"/>
  <c r="AK42" i="33" s="1"/>
  <c r="V26" i="33"/>
  <c r="V42" i="33" s="1"/>
  <c r="AE26" i="33"/>
  <c r="AE42" i="33" s="1"/>
  <c r="G26" i="33"/>
  <c r="G42" i="33" s="1"/>
  <c r="AN26" i="33"/>
  <c r="AN42" i="33" s="1"/>
  <c r="AZ9" i="1"/>
  <c r="BC9" i="1"/>
  <c r="BC10" i="24"/>
  <c r="AZ10" i="24" s="1"/>
  <c r="BA10" i="24" s="1"/>
  <c r="BC19" i="24"/>
  <c r="AZ19" i="24" s="1"/>
  <c r="BA19" i="24" s="1"/>
  <c r="K21" i="30"/>
  <c r="Q21" i="30"/>
  <c r="AC21" i="30"/>
  <c r="AI21" i="30"/>
  <c r="T21" i="30"/>
  <c r="AL21" i="30"/>
  <c r="W21" i="30"/>
  <c r="AF21" i="30"/>
  <c r="H21" i="30"/>
  <c r="AO21" i="30"/>
  <c r="N21" i="30"/>
  <c r="Z21" i="30"/>
  <c r="Q21" i="24"/>
  <c r="H21" i="24"/>
  <c r="T21" i="24"/>
  <c r="Z21" i="24"/>
  <c r="AO21" i="24"/>
  <c r="AC21" i="24"/>
  <c r="N21" i="24"/>
  <c r="AL21" i="24"/>
  <c r="AF21" i="24"/>
  <c r="AI21" i="24"/>
  <c r="W21" i="24"/>
  <c r="K21" i="24"/>
  <c r="T21" i="34"/>
  <c r="AO21" i="34"/>
  <c r="AF21" i="34"/>
  <c r="H21" i="34"/>
  <c r="AI21" i="34"/>
  <c r="N21" i="34"/>
  <c r="W21" i="34"/>
  <c r="AL21" i="34"/>
  <c r="AC21" i="34"/>
  <c r="Q21" i="34"/>
  <c r="Z21" i="34"/>
  <c r="G13" i="16"/>
  <c r="Y13" i="16"/>
  <c r="AN13" i="16"/>
  <c r="V5" i="16"/>
  <c r="AB5" i="16"/>
  <c r="S5" i="16"/>
  <c r="S11" i="16"/>
  <c r="AE11" i="16"/>
  <c r="Y11" i="16"/>
  <c r="Y19" i="16"/>
  <c r="AK19" i="16"/>
  <c r="V19" i="16"/>
  <c r="P9" i="16"/>
  <c r="S9" i="16"/>
  <c r="AH9" i="16"/>
  <c r="AN10" i="16"/>
  <c r="S10" i="16"/>
  <c r="AE10" i="16"/>
  <c r="Y12" i="16"/>
  <c r="AE12" i="16"/>
  <c r="S12" i="16"/>
  <c r="AH15" i="16"/>
  <c r="P15" i="16"/>
  <c r="AB15" i="16"/>
  <c r="S7" i="16"/>
  <c r="AN7" i="16"/>
  <c r="AK7" i="16"/>
  <c r="G6" i="16"/>
  <c r="AK6" i="16"/>
  <c r="AB6" i="16"/>
  <c r="J4" i="16"/>
  <c r="AN4" i="16"/>
  <c r="AE4" i="16"/>
  <c r="J16" i="16"/>
  <c r="S16" i="16"/>
  <c r="V16" i="16"/>
  <c r="Y17" i="16"/>
  <c r="AN17" i="16"/>
  <c r="P17" i="16"/>
  <c r="P20" i="16"/>
  <c r="AB20" i="16"/>
  <c r="Y20" i="16"/>
  <c r="AH13" i="16"/>
  <c r="AK13" i="16"/>
  <c r="P13" i="16"/>
  <c r="M5" i="16"/>
  <c r="AH5" i="16"/>
  <c r="J5" i="16"/>
  <c r="M11" i="16"/>
  <c r="J11" i="16"/>
  <c r="AN11" i="16"/>
  <c r="S19" i="16"/>
  <c r="AH19" i="16"/>
  <c r="G19" i="16"/>
  <c r="V9" i="16"/>
  <c r="J9" i="16"/>
  <c r="AE9" i="16"/>
  <c r="M13" i="16"/>
  <c r="AE13" i="16"/>
  <c r="AB13" i="16"/>
  <c r="G5" i="16"/>
  <c r="AN5" i="16"/>
  <c r="P5" i="16"/>
  <c r="AK11" i="16"/>
  <c r="G11" i="16"/>
  <c r="AB11" i="16"/>
  <c r="AE19" i="16"/>
  <c r="M19" i="16"/>
  <c r="P19" i="16"/>
  <c r="Y9" i="16"/>
  <c r="AB9" i="16"/>
  <c r="AK9" i="16"/>
  <c r="AH10" i="16"/>
  <c r="AB10" i="16"/>
  <c r="P10" i="16"/>
  <c r="J12" i="16"/>
  <c r="M12" i="16"/>
  <c r="AH12" i="16"/>
  <c r="AE15" i="16"/>
  <c r="S15" i="16"/>
  <c r="AK15" i="16"/>
  <c r="G7" i="16"/>
  <c r="Y7" i="16"/>
  <c r="AH7" i="16"/>
  <c r="M6" i="16"/>
  <c r="S6" i="16"/>
  <c r="AH6" i="16"/>
  <c r="AK4" i="16"/>
  <c r="Y4" i="16"/>
  <c r="M4" i="16"/>
  <c r="AK16" i="16"/>
  <c r="M16" i="16"/>
  <c r="AE16" i="16"/>
  <c r="S17" i="16"/>
  <c r="J17" i="16"/>
  <c r="M17" i="16"/>
  <c r="AN20" i="16"/>
  <c r="M20" i="16"/>
  <c r="G20" i="16"/>
  <c r="J13" i="16"/>
  <c r="S13" i="16"/>
  <c r="V13" i="16"/>
  <c r="AE5" i="16"/>
  <c r="Y5" i="16"/>
  <c r="AK5" i="16"/>
  <c r="AH11" i="16"/>
  <c r="V11" i="16"/>
  <c r="P11" i="16"/>
  <c r="J19" i="16"/>
  <c r="AN19" i="16"/>
  <c r="AB19" i="16"/>
  <c r="M9" i="16"/>
  <c r="G9" i="16"/>
  <c r="AN9" i="16"/>
  <c r="AB14" i="16"/>
  <c r="V14" i="16"/>
  <c r="M14" i="16"/>
  <c r="S8" i="16"/>
  <c r="M8" i="16"/>
  <c r="V8" i="16"/>
  <c r="AE18" i="16"/>
  <c r="V18" i="16"/>
  <c r="Y18" i="16"/>
  <c r="G14" i="16"/>
  <c r="AN8" i="16"/>
  <c r="S18" i="16"/>
  <c r="G10" i="16"/>
  <c r="AK10" i="16"/>
  <c r="AK12" i="16"/>
  <c r="AN12" i="16"/>
  <c r="M15" i="16"/>
  <c r="V15" i="16"/>
  <c r="AB7" i="16"/>
  <c r="V6" i="16"/>
  <c r="G4" i="16"/>
  <c r="G16" i="16"/>
  <c r="P16" i="16"/>
  <c r="AE17" i="16"/>
  <c r="S20" i="16"/>
  <c r="P14" i="16"/>
  <c r="AN14" i="16"/>
  <c r="AB8" i="16"/>
  <c r="AN18" i="16"/>
  <c r="P18" i="16"/>
  <c r="M10" i="16"/>
  <c r="Y10" i="16"/>
  <c r="J10" i="16"/>
  <c r="G12" i="16"/>
  <c r="AB12" i="16"/>
  <c r="P12" i="16"/>
  <c r="J15" i="16"/>
  <c r="Y15" i="16"/>
  <c r="AN15" i="16"/>
  <c r="M7" i="16"/>
  <c r="J7" i="16"/>
  <c r="P7" i="16"/>
  <c r="P6" i="16"/>
  <c r="AN6" i="16"/>
  <c r="Y6" i="16"/>
  <c r="S4" i="16"/>
  <c r="V4" i="16"/>
  <c r="AH4" i="16"/>
  <c r="AB16" i="16"/>
  <c r="Y16" i="16"/>
  <c r="AH16" i="16"/>
  <c r="AH17" i="16"/>
  <c r="V17" i="16"/>
  <c r="AK17" i="16"/>
  <c r="AE20" i="16"/>
  <c r="J20" i="16"/>
  <c r="V20" i="16"/>
  <c r="AH14" i="16"/>
  <c r="AE14" i="16"/>
  <c r="Y14" i="16"/>
  <c r="Y8" i="16"/>
  <c r="AK8" i="16"/>
  <c r="J8" i="16"/>
  <c r="G18" i="16"/>
  <c r="AK18" i="16"/>
  <c r="J14" i="16"/>
  <c r="P8" i="16"/>
  <c r="AE8" i="16"/>
  <c r="AH18" i="16"/>
  <c r="AB18" i="16"/>
  <c r="V10" i="16"/>
  <c r="G15" i="16"/>
  <c r="V7" i="16"/>
  <c r="J6" i="16"/>
  <c r="AE6" i="16"/>
  <c r="AB4" i="16"/>
  <c r="AN16" i="16"/>
  <c r="AB17" i="16"/>
  <c r="G17" i="16"/>
  <c r="G8" i="16"/>
  <c r="AH8" i="16"/>
  <c r="M18" i="16"/>
  <c r="S14" i="16"/>
  <c r="AE7" i="16"/>
  <c r="P4" i="16"/>
  <c r="AK20" i="16"/>
  <c r="AK14" i="16"/>
  <c r="AU11" i="38" l="1"/>
  <c r="AV11" i="38" s="1"/>
  <c r="AE26" i="29"/>
  <c r="AE42" i="29" s="1"/>
  <c r="BA9" i="24"/>
  <c r="AN26" i="20"/>
  <c r="AN42" i="20" s="1"/>
  <c r="S26" i="34"/>
  <c r="S42" i="34" s="1"/>
  <c r="AK26" i="32"/>
  <c r="AK42" i="32" s="1"/>
  <c r="AN26" i="1"/>
  <c r="AN42" i="1" s="1"/>
  <c r="G26" i="23"/>
  <c r="G42" i="23" s="1"/>
  <c r="S26" i="25"/>
  <c r="S42" i="25" s="1"/>
  <c r="BA10" i="1"/>
  <c r="BA9" i="20"/>
  <c r="V26" i="24"/>
  <c r="V42" i="24" s="1"/>
  <c r="BA4" i="31"/>
  <c r="BA5" i="32"/>
  <c r="BA19" i="25"/>
  <c r="J26" i="35"/>
  <c r="J42" i="35" s="1"/>
  <c r="BA6" i="32"/>
  <c r="BA7" i="27"/>
  <c r="CL21" i="16"/>
  <c r="BA6" i="36"/>
  <c r="BA7" i="30"/>
  <c r="P26" i="1"/>
  <c r="P42" i="1" s="1"/>
  <c r="AH26" i="1"/>
  <c r="AH42" i="1" s="1"/>
  <c r="AB26" i="23"/>
  <c r="AB42" i="23" s="1"/>
  <c r="J26" i="24"/>
  <c r="J42" i="24" s="1"/>
  <c r="Y26" i="21"/>
  <c r="Y42" i="21" s="1"/>
  <c r="BA11" i="1"/>
  <c r="AH26" i="35"/>
  <c r="AH42" i="35" s="1"/>
  <c r="BA8" i="1"/>
  <c r="BA13" i="31"/>
  <c r="BA8" i="29"/>
  <c r="BA4" i="24"/>
  <c r="BA14" i="34"/>
  <c r="G26" i="20"/>
  <c r="G42" i="20" s="1"/>
  <c r="G26" i="1"/>
  <c r="G42" i="1" s="1"/>
  <c r="AN26" i="25"/>
  <c r="AN42" i="25" s="1"/>
  <c r="AE26" i="24"/>
  <c r="AE42" i="24" s="1"/>
  <c r="BA7" i="24"/>
  <c r="V26" i="36"/>
  <c r="V42" i="36" s="1"/>
  <c r="BA9" i="25"/>
  <c r="Q24" i="30"/>
  <c r="Q37" i="30" s="1"/>
  <c r="Q24" i="32"/>
  <c r="Q37" i="32" s="1"/>
  <c r="Q24" i="36"/>
  <c r="Q37" i="36" s="1"/>
  <c r="Q24" i="21"/>
  <c r="Q37" i="21" s="1"/>
  <c r="Q24" i="24"/>
  <c r="Q37" i="24" s="1"/>
  <c r="Q24" i="20"/>
  <c r="Q37" i="20" s="1"/>
  <c r="Q24" i="27"/>
  <c r="Q37" i="27" s="1"/>
  <c r="Q24" i="31"/>
  <c r="Q37" i="31" s="1"/>
  <c r="Q23" i="36"/>
  <c r="Q24" i="25"/>
  <c r="Q37" i="25" s="1"/>
  <c r="Q24" i="34"/>
  <c r="Q37" i="34" s="1"/>
  <c r="Q24" i="29"/>
  <c r="Q37" i="29" s="1"/>
  <c r="Q24" i="26"/>
  <c r="Q37" i="26" s="1"/>
  <c r="Q24" i="23"/>
  <c r="Q37" i="23" s="1"/>
  <c r="Q23" i="1"/>
  <c r="Q23" i="20"/>
  <c r="Q24" i="28"/>
  <c r="Q37" i="28" s="1"/>
  <c r="Q24" i="35"/>
  <c r="Q37" i="35" s="1"/>
  <c r="Q24" i="33"/>
  <c r="Q37" i="33" s="1"/>
  <c r="AC24" i="20"/>
  <c r="AC37" i="20" s="1"/>
  <c r="AC24" i="35"/>
  <c r="AC37" i="35" s="1"/>
  <c r="AC24" i="25"/>
  <c r="AC37" i="25" s="1"/>
  <c r="AC24" i="27"/>
  <c r="AC37" i="27" s="1"/>
  <c r="AC24" i="30"/>
  <c r="AC37" i="30" s="1"/>
  <c r="AC24" i="31"/>
  <c r="AC37" i="31" s="1"/>
  <c r="AC24" i="32"/>
  <c r="AC37" i="32" s="1"/>
  <c r="AC23" i="20"/>
  <c r="AC24" i="29"/>
  <c r="AC37" i="29" s="1"/>
  <c r="AC23" i="29"/>
  <c r="AC24" i="28"/>
  <c r="AC37" i="28" s="1"/>
  <c r="AC24" i="33"/>
  <c r="AC37" i="33" s="1"/>
  <c r="AC24" i="24"/>
  <c r="AC37" i="24" s="1"/>
  <c r="AC24" i="23"/>
  <c r="AC37" i="23" s="1"/>
  <c r="AC23" i="1"/>
  <c r="AC24" i="34"/>
  <c r="AC37" i="34" s="1"/>
  <c r="AC24" i="26"/>
  <c r="AC37" i="26" s="1"/>
  <c r="AC23" i="25"/>
  <c r="AC23" i="28"/>
  <c r="AC24" i="36"/>
  <c r="AC37" i="36" s="1"/>
  <c r="AC24" i="21"/>
  <c r="AC37" i="21" s="1"/>
  <c r="AI24" i="21"/>
  <c r="AI37" i="21" s="1"/>
  <c r="AI24" i="25"/>
  <c r="AI37" i="25" s="1"/>
  <c r="AI23" i="1"/>
  <c r="AI24" i="32"/>
  <c r="AI37" i="32" s="1"/>
  <c r="AI23" i="30"/>
  <c r="AI24" i="31"/>
  <c r="AI37" i="31" s="1"/>
  <c r="AI24" i="35"/>
  <c r="AI37" i="35" s="1"/>
  <c r="AI23" i="35"/>
  <c r="AI24" i="23"/>
  <c r="AI37" i="23" s="1"/>
  <c r="AI24" i="34"/>
  <c r="AI37" i="34" s="1"/>
  <c r="AI23" i="20"/>
  <c r="AI24" i="30"/>
  <c r="AI37" i="30" s="1"/>
  <c r="AI24" i="20"/>
  <c r="AI37" i="20" s="1"/>
  <c r="AI24" i="26"/>
  <c r="AI37" i="26" s="1"/>
  <c r="AI24" i="24"/>
  <c r="AI37" i="24" s="1"/>
  <c r="AI24" i="27"/>
  <c r="AI37" i="27" s="1"/>
  <c r="AI24" i="36"/>
  <c r="AI37" i="36" s="1"/>
  <c r="AI24" i="29"/>
  <c r="AI37" i="29" s="1"/>
  <c r="AI23" i="29"/>
  <c r="AI23" i="36"/>
  <c r="AI24" i="28"/>
  <c r="AI37" i="28" s="1"/>
  <c r="AI24" i="33"/>
  <c r="AI37" i="33" s="1"/>
  <c r="W23" i="1"/>
  <c r="W24" i="30"/>
  <c r="W37" i="30" s="1"/>
  <c r="W24" i="31"/>
  <c r="W37" i="31" s="1"/>
  <c r="W23" i="30"/>
  <c r="W24" i="36"/>
  <c r="W37" i="36" s="1"/>
  <c r="W24" i="20"/>
  <c r="W37" i="20" s="1"/>
  <c r="W23" i="20"/>
  <c r="W24" i="35"/>
  <c r="W37" i="35" s="1"/>
  <c r="W24" i="26"/>
  <c r="W37" i="26" s="1"/>
  <c r="W23" i="26"/>
  <c r="W23" i="35"/>
  <c r="W23" i="24"/>
  <c r="W23" i="36"/>
  <c r="W24" i="21"/>
  <c r="W37" i="21" s="1"/>
  <c r="W24" i="24"/>
  <c r="W37" i="24" s="1"/>
  <c r="W24" i="25"/>
  <c r="W37" i="25" s="1"/>
  <c r="W24" i="23"/>
  <c r="W37" i="23" s="1"/>
  <c r="W24" i="27"/>
  <c r="W37" i="27" s="1"/>
  <c r="W24" i="28"/>
  <c r="W37" i="28" s="1"/>
  <c r="W24" i="33"/>
  <c r="W37" i="33" s="1"/>
  <c r="W24" i="32"/>
  <c r="W37" i="32" s="1"/>
  <c r="W24" i="34"/>
  <c r="W37" i="34" s="1"/>
  <c r="W24" i="29"/>
  <c r="W37" i="29" s="1"/>
  <c r="T24" i="31"/>
  <c r="T37" i="31" s="1"/>
  <c r="T24" i="35"/>
  <c r="T37" i="35" s="1"/>
  <c r="T24" i="25"/>
  <c r="T37" i="25" s="1"/>
  <c r="T24" i="23"/>
  <c r="T37" i="23" s="1"/>
  <c r="T23" i="20"/>
  <c r="T24" i="30"/>
  <c r="T37" i="30" s="1"/>
  <c r="T24" i="21"/>
  <c r="T37" i="21" s="1"/>
  <c r="T24" i="32"/>
  <c r="T37" i="32" s="1"/>
  <c r="T23" i="24"/>
  <c r="T24" i="34"/>
  <c r="T37" i="34" s="1"/>
  <c r="T24" i="26"/>
  <c r="T37" i="26" s="1"/>
  <c r="T24" i="33"/>
  <c r="T37" i="33" s="1"/>
  <c r="T23" i="29"/>
  <c r="T24" i="28"/>
  <c r="T37" i="28" s="1"/>
  <c r="T24" i="36"/>
  <c r="T37" i="36" s="1"/>
  <c r="T23" i="32"/>
  <c r="T23" i="34"/>
  <c r="T23" i="1"/>
  <c r="T24" i="27"/>
  <c r="T37" i="27" s="1"/>
  <c r="T24" i="20"/>
  <c r="T37" i="20" s="1"/>
  <c r="T24" i="29"/>
  <c r="T37" i="29" s="1"/>
  <c r="T23" i="28"/>
  <c r="T24" i="24"/>
  <c r="T37" i="24" s="1"/>
  <c r="T23" i="26"/>
  <c r="H24" i="35"/>
  <c r="H37" i="35" s="1"/>
  <c r="H24" i="21"/>
  <c r="H37" i="21" s="1"/>
  <c r="H23" i="32"/>
  <c r="H24" i="31"/>
  <c r="H37" i="31" s="1"/>
  <c r="H23" i="35"/>
  <c r="H24" i="25"/>
  <c r="H37" i="25" s="1"/>
  <c r="H24" i="23"/>
  <c r="H37" i="23" s="1"/>
  <c r="H23" i="1"/>
  <c r="H24" i="27"/>
  <c r="H37" i="27" s="1"/>
  <c r="H24" i="30"/>
  <c r="H37" i="30" s="1"/>
  <c r="H24" i="24"/>
  <c r="H37" i="24" s="1"/>
  <c r="H24" i="34"/>
  <c r="H37" i="34" s="1"/>
  <c r="H24" i="29"/>
  <c r="H37" i="29" s="1"/>
  <c r="H24" i="20"/>
  <c r="H37" i="20" s="1"/>
  <c r="H24" i="33"/>
  <c r="H37" i="33" s="1"/>
  <c r="H24" i="36"/>
  <c r="H37" i="36" s="1"/>
  <c r="H23" i="20"/>
  <c r="H24" i="32"/>
  <c r="H37" i="32" s="1"/>
  <c r="H23" i="34"/>
  <c r="H23" i="29"/>
  <c r="H24" i="26"/>
  <c r="H37" i="26" s="1"/>
  <c r="H23" i="27"/>
  <c r="H23" i="33"/>
  <c r="H23" i="21"/>
  <c r="H24" i="28"/>
  <c r="H37" i="28" s="1"/>
  <c r="N24" i="30"/>
  <c r="N37" i="30" s="1"/>
  <c r="N23" i="31"/>
  <c r="N24" i="36"/>
  <c r="N37" i="36" s="1"/>
  <c r="N24" i="23"/>
  <c r="N37" i="23" s="1"/>
  <c r="N24" i="32"/>
  <c r="N37" i="32" s="1"/>
  <c r="N24" i="20"/>
  <c r="N37" i="20" s="1"/>
  <c r="N24" i="31"/>
  <c r="N37" i="31" s="1"/>
  <c r="N23" i="1"/>
  <c r="N23" i="36"/>
  <c r="N23" i="23"/>
  <c r="N23" i="20"/>
  <c r="N24" i="27"/>
  <c r="N37" i="27" s="1"/>
  <c r="N24" i="29"/>
  <c r="N37" i="29" s="1"/>
  <c r="N24" i="28"/>
  <c r="N37" i="28" s="1"/>
  <c r="N24" i="26"/>
  <c r="N37" i="26" s="1"/>
  <c r="N24" i="35"/>
  <c r="N37" i="35" s="1"/>
  <c r="N24" i="34"/>
  <c r="N37" i="34" s="1"/>
  <c r="N24" i="33"/>
  <c r="N37" i="33" s="1"/>
  <c r="N24" i="25"/>
  <c r="N37" i="25" s="1"/>
  <c r="N23" i="26"/>
  <c r="N24" i="21"/>
  <c r="N37" i="21" s="1"/>
  <c r="N23" i="28"/>
  <c r="N24" i="24"/>
  <c r="N37" i="24" s="1"/>
  <c r="Z24" i="35"/>
  <c r="Z37" i="35" s="1"/>
  <c r="Z24" i="24"/>
  <c r="Z37" i="24" s="1"/>
  <c r="Z24" i="34"/>
  <c r="Z37" i="34" s="1"/>
  <c r="Z24" i="20"/>
  <c r="Z37" i="20" s="1"/>
  <c r="Z24" i="30"/>
  <c r="Z37" i="30" s="1"/>
  <c r="Z24" i="31"/>
  <c r="Z37" i="31" s="1"/>
  <c r="Z23" i="36"/>
  <c r="Z24" i="23"/>
  <c r="Z37" i="23" s="1"/>
  <c r="Z23" i="20"/>
  <c r="Z24" i="25"/>
  <c r="Z37" i="25" s="1"/>
  <c r="Z23" i="25"/>
  <c r="Z23" i="1"/>
  <c r="Z23" i="34"/>
  <c r="Z24" i="33"/>
  <c r="Z37" i="33" s="1"/>
  <c r="Z24" i="32"/>
  <c r="Z37" i="32" s="1"/>
  <c r="Z24" i="27"/>
  <c r="Z37" i="27" s="1"/>
  <c r="Z24" i="28"/>
  <c r="Z37" i="28" s="1"/>
  <c r="Z23" i="27"/>
  <c r="Z24" i="29"/>
  <c r="Z37" i="29" s="1"/>
  <c r="Z23" i="21"/>
  <c r="Z24" i="26"/>
  <c r="Z37" i="26" s="1"/>
  <c r="Z24" i="36"/>
  <c r="Z37" i="36" s="1"/>
  <c r="Z24" i="21"/>
  <c r="Z37" i="21" s="1"/>
  <c r="AL24" i="30"/>
  <c r="AL37" i="30" s="1"/>
  <c r="AL24" i="24"/>
  <c r="AL37" i="24" s="1"/>
  <c r="AL24" i="25"/>
  <c r="AL37" i="25" s="1"/>
  <c r="AL23" i="1"/>
  <c r="AL24" i="32"/>
  <c r="AL37" i="32" s="1"/>
  <c r="AL24" i="34"/>
  <c r="AL37" i="34" s="1"/>
  <c r="AL23" i="20"/>
  <c r="AL24" i="27"/>
  <c r="AL37" i="27" s="1"/>
  <c r="AL24" i="31"/>
  <c r="AL37" i="31" s="1"/>
  <c r="AL24" i="23"/>
  <c r="AL37" i="23" s="1"/>
  <c r="AL24" i="35"/>
  <c r="AL37" i="35" s="1"/>
  <c r="AL23" i="27"/>
  <c r="AL24" i="36"/>
  <c r="AL37" i="36" s="1"/>
  <c r="AL23" i="24"/>
  <c r="AL24" i="20"/>
  <c r="AL37" i="20" s="1"/>
  <c r="AL24" i="29"/>
  <c r="AL37" i="29" s="1"/>
  <c r="AL24" i="28"/>
  <c r="AL37" i="28" s="1"/>
  <c r="AL23" i="23"/>
  <c r="AL24" i="26"/>
  <c r="AL37" i="26" s="1"/>
  <c r="AL24" i="33"/>
  <c r="AL37" i="33" s="1"/>
  <c r="AL24" i="21"/>
  <c r="AL37" i="21" s="1"/>
  <c r="AL23" i="26"/>
  <c r="AF24" i="31"/>
  <c r="AF37" i="31" s="1"/>
  <c r="AF24" i="25"/>
  <c r="AF37" i="25" s="1"/>
  <c r="AF24" i="32"/>
  <c r="AF37" i="32" s="1"/>
  <c r="AF23" i="34"/>
  <c r="AF23" i="20"/>
  <c r="AF24" i="30"/>
  <c r="AF37" i="30" s="1"/>
  <c r="AF24" i="36"/>
  <c r="AF37" i="36" s="1"/>
  <c r="AF24" i="21"/>
  <c r="AF37" i="21" s="1"/>
  <c r="AF24" i="24"/>
  <c r="AF37" i="24" s="1"/>
  <c r="AF23" i="24"/>
  <c r="AF24" i="23"/>
  <c r="AF37" i="23" s="1"/>
  <c r="AF23" i="32"/>
  <c r="AF24" i="26"/>
  <c r="AF37" i="26" s="1"/>
  <c r="AF24" i="35"/>
  <c r="AF37" i="35" s="1"/>
  <c r="AF23" i="27"/>
  <c r="AF24" i="29"/>
  <c r="AF37" i="29" s="1"/>
  <c r="AF24" i="28"/>
  <c r="AF37" i="28" s="1"/>
  <c r="AF24" i="33"/>
  <c r="AF37" i="33" s="1"/>
  <c r="AF24" i="27"/>
  <c r="AF37" i="27" s="1"/>
  <c r="AF23" i="1"/>
  <c r="AF24" i="34"/>
  <c r="AF37" i="34" s="1"/>
  <c r="AF24" i="20"/>
  <c r="AF37" i="20" s="1"/>
  <c r="AF23" i="25"/>
  <c r="AO24" i="36"/>
  <c r="AO37" i="36" s="1"/>
  <c r="AO24" i="24"/>
  <c r="AO37" i="24" s="1"/>
  <c r="AO23" i="25"/>
  <c r="AO24" i="34"/>
  <c r="AO37" i="34" s="1"/>
  <c r="AO24" i="27"/>
  <c r="AO37" i="27" s="1"/>
  <c r="AO23" i="27"/>
  <c r="AO24" i="30"/>
  <c r="AO37" i="30" s="1"/>
  <c r="AO24" i="31"/>
  <c r="AO37" i="31" s="1"/>
  <c r="AO24" i="35"/>
  <c r="AO37" i="35" s="1"/>
  <c r="AO24" i="32"/>
  <c r="AO37" i="32" s="1"/>
  <c r="AO23" i="20"/>
  <c r="AO23" i="31"/>
  <c r="AO23" i="1"/>
  <c r="AO24" i="26"/>
  <c r="AO37" i="26" s="1"/>
  <c r="AO24" i="28"/>
  <c r="AO37" i="28" s="1"/>
  <c r="AO24" i="21"/>
  <c r="AO37" i="21" s="1"/>
  <c r="AO24" i="25"/>
  <c r="AO37" i="25" s="1"/>
  <c r="AO24" i="23"/>
  <c r="AO37" i="23" s="1"/>
  <c r="AO24" i="20"/>
  <c r="AO37" i="20" s="1"/>
  <c r="AO23" i="24"/>
  <c r="AO24" i="29"/>
  <c r="AO37" i="29" s="1"/>
  <c r="AO24" i="33"/>
  <c r="AO37" i="33" s="1"/>
  <c r="K24" i="36"/>
  <c r="K37" i="36" s="1"/>
  <c r="K23" i="36"/>
  <c r="K24" i="21"/>
  <c r="K37" i="21" s="1"/>
  <c r="K24" i="23"/>
  <c r="K37" i="23" s="1"/>
  <c r="K24" i="34"/>
  <c r="K37" i="34" s="1"/>
  <c r="K23" i="20"/>
  <c r="K24" i="30"/>
  <c r="K37" i="30" s="1"/>
  <c r="K24" i="31"/>
  <c r="K37" i="31" s="1"/>
  <c r="K24" i="24"/>
  <c r="K37" i="24" s="1"/>
  <c r="K23" i="1"/>
  <c r="K24" i="28"/>
  <c r="K37" i="28" s="1"/>
  <c r="K23" i="26"/>
  <c r="K24" i="33"/>
  <c r="K37" i="33" s="1"/>
  <c r="K24" i="32"/>
  <c r="K37" i="32" s="1"/>
  <c r="K24" i="20"/>
  <c r="K37" i="20" s="1"/>
  <c r="K24" i="27"/>
  <c r="K37" i="27" s="1"/>
  <c r="K24" i="29"/>
  <c r="K37" i="29" s="1"/>
  <c r="K23" i="23"/>
  <c r="K24" i="26"/>
  <c r="K37" i="26" s="1"/>
  <c r="K24" i="25"/>
  <c r="K37" i="25" s="1"/>
  <c r="K24" i="35"/>
  <c r="K37" i="35" s="1"/>
  <c r="AL34" i="30"/>
  <c r="BG8" i="30"/>
  <c r="AK56" i="30"/>
  <c r="AL34" i="36"/>
  <c r="AK56" i="36"/>
  <c r="BG4" i="36"/>
  <c r="P56" i="1"/>
  <c r="BG7" i="1"/>
  <c r="Q34" i="1"/>
  <c r="AF34" i="23"/>
  <c r="AE56" i="23"/>
  <c r="BG15" i="23"/>
  <c r="BG9" i="30"/>
  <c r="S56" i="30"/>
  <c r="T34" i="30"/>
  <c r="Y26" i="32"/>
  <c r="Y42" i="32" s="1"/>
  <c r="AC39" i="20"/>
  <c r="AB26" i="20"/>
  <c r="AB42" i="20" s="1"/>
  <c r="M56" i="34"/>
  <c r="BG6" i="34"/>
  <c r="N34" i="34"/>
  <c r="AI34" i="24"/>
  <c r="AH56" i="24"/>
  <c r="BG13" i="24"/>
  <c r="H34" i="24"/>
  <c r="G56" i="24"/>
  <c r="BG7" i="24"/>
  <c r="AC39" i="34"/>
  <c r="AB26" i="34"/>
  <c r="AB42" i="34" s="1"/>
  <c r="AL39" i="1"/>
  <c r="AK26" i="1"/>
  <c r="AK42" i="1" s="1"/>
  <c r="H34" i="33"/>
  <c r="BG5" i="33"/>
  <c r="BG11" i="33"/>
  <c r="AC34" i="33"/>
  <c r="BG13" i="32"/>
  <c r="AO34" i="32"/>
  <c r="AC34" i="1"/>
  <c r="AB56" i="1"/>
  <c r="BG9" i="1"/>
  <c r="BG14" i="21"/>
  <c r="AE56" i="21"/>
  <c r="AF34" i="21"/>
  <c r="BG11" i="21"/>
  <c r="K34" i="21"/>
  <c r="J56" i="21"/>
  <c r="W34" i="23"/>
  <c r="V56" i="23"/>
  <c r="BG14" i="23"/>
  <c r="G56" i="31"/>
  <c r="H34" i="31"/>
  <c r="BG7" i="31"/>
  <c r="V56" i="26"/>
  <c r="W34" i="26"/>
  <c r="BG6" i="26"/>
  <c r="T39" i="32"/>
  <c r="S26" i="32"/>
  <c r="S42" i="32" s="1"/>
  <c r="AB56" i="34"/>
  <c r="BG11" i="34"/>
  <c r="AC34" i="34"/>
  <c r="AH56" i="34"/>
  <c r="AI34" i="34"/>
  <c r="BG5" i="34"/>
  <c r="AF34" i="24"/>
  <c r="BG15" i="24"/>
  <c r="AE56" i="24"/>
  <c r="Q34" i="24"/>
  <c r="P56" i="24"/>
  <c r="BG9" i="24"/>
  <c r="K34" i="30"/>
  <c r="BG13" i="30"/>
  <c r="J56" i="30"/>
  <c r="Y26" i="26"/>
  <c r="Y42" i="26" s="1"/>
  <c r="BA9" i="26"/>
  <c r="AC39" i="24"/>
  <c r="AB26" i="24"/>
  <c r="AB42" i="24" s="1"/>
  <c r="AK56" i="34"/>
  <c r="BG13" i="34"/>
  <c r="AL34" i="34"/>
  <c r="G56" i="34"/>
  <c r="BG10" i="34"/>
  <c r="H34" i="34"/>
  <c r="BG12" i="24"/>
  <c r="J56" i="24"/>
  <c r="K34" i="24"/>
  <c r="AL34" i="24"/>
  <c r="AK56" i="24"/>
  <c r="BG11" i="24"/>
  <c r="BG14" i="24"/>
  <c r="Y56" i="24"/>
  <c r="Z34" i="24"/>
  <c r="Y56" i="30"/>
  <c r="Z34" i="30"/>
  <c r="BG7" i="30"/>
  <c r="AE56" i="30"/>
  <c r="AF34" i="30"/>
  <c r="BG15" i="30"/>
  <c r="AI34" i="30"/>
  <c r="AH56" i="30"/>
  <c r="BG11" i="30"/>
  <c r="BA6" i="31"/>
  <c r="AU5" i="31" s="1"/>
  <c r="AV5" i="31" s="1"/>
  <c r="BA11" i="29"/>
  <c r="AU11" i="29" s="1"/>
  <c r="AV11" i="29" s="1"/>
  <c r="AU7" i="38"/>
  <c r="AV7" i="38" s="1"/>
  <c r="P26" i="27"/>
  <c r="P42" i="27" s="1"/>
  <c r="AE26" i="1"/>
  <c r="AE42" i="1" s="1"/>
  <c r="H39" i="34"/>
  <c r="G26" i="34"/>
  <c r="G42" i="34" s="1"/>
  <c r="AI39" i="34"/>
  <c r="AH26" i="34"/>
  <c r="AH42" i="34" s="1"/>
  <c r="T39" i="1"/>
  <c r="S26" i="1"/>
  <c r="S42" i="1" s="1"/>
  <c r="N39" i="1"/>
  <c r="M26" i="1"/>
  <c r="M42" i="1" s="1"/>
  <c r="BG8" i="36"/>
  <c r="V56" i="36"/>
  <c r="W34" i="36"/>
  <c r="BG10" i="36"/>
  <c r="J56" i="36"/>
  <c r="K34" i="36"/>
  <c r="AE56" i="36"/>
  <c r="AF34" i="36"/>
  <c r="BG9" i="36"/>
  <c r="BG9" i="33"/>
  <c r="AL34" i="33"/>
  <c r="BG15" i="33"/>
  <c r="W34" i="33"/>
  <c r="BG14" i="33"/>
  <c r="AI34" i="33"/>
  <c r="AI34" i="32"/>
  <c r="BG8" i="32"/>
  <c r="BG9" i="32"/>
  <c r="Z34" i="32"/>
  <c r="BG14" i="32"/>
  <c r="AC34" i="32"/>
  <c r="BG8" i="1"/>
  <c r="AH56" i="1"/>
  <c r="AI34" i="1"/>
  <c r="V56" i="1"/>
  <c r="BG5" i="1"/>
  <c r="W34" i="1"/>
  <c r="T34" i="1"/>
  <c r="S56" i="1"/>
  <c r="BG13" i="1"/>
  <c r="Z34" i="21"/>
  <c r="BG10" i="21"/>
  <c r="Y56" i="21"/>
  <c r="BG5" i="21"/>
  <c r="AO34" i="21"/>
  <c r="AN56" i="21"/>
  <c r="Q34" i="21"/>
  <c r="BG7" i="21"/>
  <c r="P56" i="21"/>
  <c r="M26" i="36"/>
  <c r="M42" i="36" s="1"/>
  <c r="BQ9" i="38"/>
  <c r="AC24" i="38"/>
  <c r="AC37" i="38" s="1"/>
  <c r="BQ14" i="38"/>
  <c r="AK26" i="38"/>
  <c r="AK42" i="38" s="1"/>
  <c r="BQ11" i="38"/>
  <c r="M26" i="38"/>
  <c r="M42" i="38" s="1"/>
  <c r="BQ10" i="38"/>
  <c r="BQ5" i="38"/>
  <c r="BQ6" i="38"/>
  <c r="AF24" i="38"/>
  <c r="AF37" i="38" s="1"/>
  <c r="Y26" i="38"/>
  <c r="Y42" i="38" s="1"/>
  <c r="K24" i="38"/>
  <c r="K37" i="38" s="1"/>
  <c r="BQ13" i="38"/>
  <c r="P26" i="38"/>
  <c r="P42" i="38" s="1"/>
  <c r="T24" i="38"/>
  <c r="T37" i="38" s="1"/>
  <c r="Z24" i="38"/>
  <c r="Z37" i="38" s="1"/>
  <c r="AI24" i="38"/>
  <c r="AI37" i="38" s="1"/>
  <c r="AL24" i="38"/>
  <c r="AL37" i="38" s="1"/>
  <c r="V26" i="38"/>
  <c r="V42" i="38" s="1"/>
  <c r="AE26" i="38"/>
  <c r="AE42" i="38" s="1"/>
  <c r="AN26" i="38"/>
  <c r="AN42" i="38" s="1"/>
  <c r="AH26" i="38"/>
  <c r="AH42" i="38" s="1"/>
  <c r="S26" i="38"/>
  <c r="S42" i="38" s="1"/>
  <c r="BQ15" i="38"/>
  <c r="AH27" i="38"/>
  <c r="G26" i="38"/>
  <c r="G42" i="38" s="1"/>
  <c r="AO24" i="38"/>
  <c r="AO37" i="38" s="1"/>
  <c r="BQ7" i="38"/>
  <c r="Q24" i="38"/>
  <c r="Q37" i="38" s="1"/>
  <c r="N24" i="38"/>
  <c r="N37" i="38" s="1"/>
  <c r="BQ4" i="38"/>
  <c r="Y27" i="38"/>
  <c r="AB26" i="38"/>
  <c r="AB42" i="38" s="1"/>
  <c r="J26" i="38"/>
  <c r="J42" i="38" s="1"/>
  <c r="BQ12" i="38"/>
  <c r="BQ8" i="38"/>
  <c r="W24" i="38"/>
  <c r="W37" i="38" s="1"/>
  <c r="H24" i="38"/>
  <c r="H37" i="38" s="1"/>
  <c r="K23" i="38"/>
  <c r="AF23" i="38"/>
  <c r="Z23" i="38"/>
  <c r="AI23" i="38"/>
  <c r="BG10" i="23"/>
  <c r="P56" i="23"/>
  <c r="Q34" i="23"/>
  <c r="J56" i="23"/>
  <c r="K34" i="23"/>
  <c r="BG6" i="23"/>
  <c r="M56" i="23"/>
  <c r="BG11" i="23"/>
  <c r="N34" i="23"/>
  <c r="AN56" i="31"/>
  <c r="BG6" i="31"/>
  <c r="AO34" i="31"/>
  <c r="Y56" i="31"/>
  <c r="Z34" i="31"/>
  <c r="BG12" i="31"/>
  <c r="K34" i="31"/>
  <c r="J56" i="31"/>
  <c r="BG15" i="31"/>
  <c r="Q34" i="28"/>
  <c r="P56" i="28"/>
  <c r="BG7" i="28"/>
  <c r="AC34" i="28"/>
  <c r="AB56" i="28"/>
  <c r="BG9" i="28"/>
  <c r="BG4" i="28"/>
  <c r="H34" i="28"/>
  <c r="G56" i="28"/>
  <c r="J56" i="26"/>
  <c r="BG7" i="26"/>
  <c r="K34" i="26"/>
  <c r="Z34" i="26"/>
  <c r="BG5" i="26"/>
  <c r="Y56" i="26"/>
  <c r="N34" i="26"/>
  <c r="M56" i="26"/>
  <c r="BG10" i="26"/>
  <c r="AU19" i="36"/>
  <c r="AV19" i="36" s="1"/>
  <c r="AU5" i="38"/>
  <c r="AV5" i="38" s="1"/>
  <c r="AU8" i="38"/>
  <c r="AV8" i="38" s="1"/>
  <c r="Q34" i="34"/>
  <c r="P56" i="34"/>
  <c r="BG9" i="34"/>
  <c r="AN56" i="34"/>
  <c r="AO34" i="34"/>
  <c r="BG12" i="34"/>
  <c r="BG5" i="24"/>
  <c r="AB56" i="24"/>
  <c r="AC34" i="24"/>
  <c r="AN56" i="30"/>
  <c r="BG14" i="30"/>
  <c r="AO34" i="30"/>
  <c r="BG6" i="30"/>
  <c r="Q34" i="30"/>
  <c r="P56" i="30"/>
  <c r="AU7" i="29"/>
  <c r="AV7" i="29" s="1"/>
  <c r="AU9" i="33"/>
  <c r="AV9" i="33" s="1"/>
  <c r="S56" i="36"/>
  <c r="T34" i="36"/>
  <c r="BG13" i="36"/>
  <c r="BG4" i="33"/>
  <c r="AF34" i="33"/>
  <c r="BG10" i="32"/>
  <c r="Q34" i="32"/>
  <c r="BG6" i="32"/>
  <c r="H34" i="32"/>
  <c r="G56" i="1"/>
  <c r="H34" i="1"/>
  <c r="BG14" i="1"/>
  <c r="BG15" i="21"/>
  <c r="V56" i="21"/>
  <c r="W34" i="21"/>
  <c r="BG13" i="23"/>
  <c r="AB56" i="23"/>
  <c r="AC34" i="23"/>
  <c r="BG11" i="31"/>
  <c r="W34" i="31"/>
  <c r="V56" i="31"/>
  <c r="M56" i="31"/>
  <c r="N34" i="31"/>
  <c r="BG4" i="31"/>
  <c r="AN56" i="28"/>
  <c r="BG10" i="28"/>
  <c r="AO34" i="28"/>
  <c r="AL34" i="28"/>
  <c r="BG13" i="28"/>
  <c r="AK56" i="28"/>
  <c r="AL34" i="26"/>
  <c r="BG8" i="26"/>
  <c r="AK56" i="26"/>
  <c r="G56" i="26"/>
  <c r="H34" i="26"/>
  <c r="BG9" i="26"/>
  <c r="N39" i="32"/>
  <c r="M26" i="32"/>
  <c r="M42" i="32" s="1"/>
  <c r="T34" i="34"/>
  <c r="S56" i="34"/>
  <c r="BG7" i="34"/>
  <c r="AO34" i="24"/>
  <c r="AN56" i="24"/>
  <c r="BG4" i="24"/>
  <c r="BG5" i="30"/>
  <c r="G56" i="30"/>
  <c r="H34" i="30"/>
  <c r="BA9" i="1"/>
  <c r="V26" i="29"/>
  <c r="V42" i="29" s="1"/>
  <c r="AI39" i="24"/>
  <c r="AH26" i="24"/>
  <c r="AH42" i="24" s="1"/>
  <c r="AK26" i="34"/>
  <c r="AK42" i="34" s="1"/>
  <c r="Z34" i="34"/>
  <c r="BG14" i="34"/>
  <c r="Y56" i="34"/>
  <c r="BG4" i="34"/>
  <c r="W34" i="34"/>
  <c r="V56" i="34"/>
  <c r="BG8" i="34"/>
  <c r="AE56" i="34"/>
  <c r="AF34" i="34"/>
  <c r="BG8" i="24"/>
  <c r="V56" i="24"/>
  <c r="W34" i="24"/>
  <c r="M56" i="24"/>
  <c r="BG6" i="24"/>
  <c r="N34" i="24"/>
  <c r="BG10" i="24"/>
  <c r="T34" i="24"/>
  <c r="S56" i="24"/>
  <c r="N34" i="30"/>
  <c r="M56" i="30"/>
  <c r="BG4" i="30"/>
  <c r="W34" i="30"/>
  <c r="V56" i="30"/>
  <c r="BG12" i="30"/>
  <c r="BG10" i="30"/>
  <c r="AB56" i="30"/>
  <c r="AC34" i="30"/>
  <c r="AU15" i="38"/>
  <c r="AV15" i="38" s="1"/>
  <c r="BA12" i="27"/>
  <c r="AU18" i="38"/>
  <c r="AV18" i="38" s="1"/>
  <c r="V26" i="34"/>
  <c r="V42" i="34" s="1"/>
  <c r="AU4" i="38"/>
  <c r="AU13" i="38"/>
  <c r="AV13" i="38" s="1"/>
  <c r="AU14" i="38"/>
  <c r="AV14" i="38" s="1"/>
  <c r="AU16" i="38"/>
  <c r="AV16" i="38" s="1"/>
  <c r="G26" i="32"/>
  <c r="G42" i="32" s="1"/>
  <c r="AU12" i="29"/>
  <c r="AV12" i="29" s="1"/>
  <c r="Z39" i="27"/>
  <c r="Y26" i="27"/>
  <c r="Y42" i="27" s="1"/>
  <c r="M26" i="24"/>
  <c r="M42" i="24" s="1"/>
  <c r="G26" i="24"/>
  <c r="G42" i="24" s="1"/>
  <c r="W39" i="20"/>
  <c r="V26" i="20"/>
  <c r="V42" i="20" s="1"/>
  <c r="AF39" i="20"/>
  <c r="AE26" i="20"/>
  <c r="AE42" i="20" s="1"/>
  <c r="T39" i="36"/>
  <c r="S26" i="36"/>
  <c r="S42" i="36" s="1"/>
  <c r="AL39" i="36"/>
  <c r="AK26" i="36"/>
  <c r="AK42" i="36" s="1"/>
  <c r="H39" i="36"/>
  <c r="G26" i="36"/>
  <c r="G42" i="36" s="1"/>
  <c r="N39" i="35"/>
  <c r="M26" i="35"/>
  <c r="M42" i="35" s="1"/>
  <c r="AO34" i="25"/>
  <c r="BG11" i="25"/>
  <c r="AN56" i="25"/>
  <c r="G56" i="25"/>
  <c r="H34" i="25"/>
  <c r="BG12" i="25"/>
  <c r="M56" i="25"/>
  <c r="N34" i="25"/>
  <c r="BG5" i="25"/>
  <c r="BG8" i="35"/>
  <c r="AB56" i="35"/>
  <c r="AC34" i="35"/>
  <c r="AO34" i="35"/>
  <c r="BG4" i="35"/>
  <c r="AN56" i="35"/>
  <c r="K34" i="35"/>
  <c r="J56" i="35"/>
  <c r="BG7" i="35"/>
  <c r="Q34" i="27"/>
  <c r="P56" i="27"/>
  <c r="BG10" i="27"/>
  <c r="W34" i="27"/>
  <c r="V56" i="27"/>
  <c r="BG8" i="27"/>
  <c r="AI34" i="27"/>
  <c r="BG5" i="27"/>
  <c r="AH56" i="27"/>
  <c r="AL34" i="20"/>
  <c r="BG13" i="20"/>
  <c r="AK56" i="20"/>
  <c r="Z34" i="20"/>
  <c r="Y56" i="20"/>
  <c r="BG15" i="20"/>
  <c r="AF34" i="20"/>
  <c r="AE56" i="20"/>
  <c r="BG14" i="20"/>
  <c r="BG12" i="29"/>
  <c r="W34" i="29"/>
  <c r="V56" i="29"/>
  <c r="T34" i="29"/>
  <c r="S56" i="29"/>
  <c r="BG10" i="29"/>
  <c r="J56" i="29"/>
  <c r="BG9" i="29"/>
  <c r="K34" i="29"/>
  <c r="V26" i="30"/>
  <c r="V42" i="30" s="1"/>
  <c r="G26" i="30"/>
  <c r="G42" i="30" s="1"/>
  <c r="J26" i="30"/>
  <c r="J42" i="30" s="1"/>
  <c r="CR21" i="16"/>
  <c r="BT21" i="16"/>
  <c r="BN21" i="16"/>
  <c r="BA6" i="28"/>
  <c r="BA11" i="31"/>
  <c r="AB26" i="32"/>
  <c r="AB42" i="32" s="1"/>
  <c r="Y26" i="23"/>
  <c r="Y42" i="23" s="1"/>
  <c r="AH26" i="23"/>
  <c r="AH42" i="23" s="1"/>
  <c r="BA4" i="21"/>
  <c r="BA10" i="30"/>
  <c r="AU10" i="30" s="1"/>
  <c r="AV10" i="30" s="1"/>
  <c r="AU19" i="38"/>
  <c r="AV19" i="38" s="1"/>
  <c r="S26" i="24"/>
  <c r="S42" i="24" s="1"/>
  <c r="AK26" i="24"/>
  <c r="AK42" i="24" s="1"/>
  <c r="AU11" i="33"/>
  <c r="AV11" i="33" s="1"/>
  <c r="G26" i="21"/>
  <c r="G42" i="21" s="1"/>
  <c r="BG7" i="36"/>
  <c r="G56" i="36"/>
  <c r="H34" i="36"/>
  <c r="BG11" i="36"/>
  <c r="N34" i="36"/>
  <c r="M56" i="36"/>
  <c r="BG14" i="36"/>
  <c r="AN56" i="36"/>
  <c r="AO34" i="36"/>
  <c r="BG7" i="33"/>
  <c r="N34" i="33"/>
  <c r="BG12" i="33"/>
  <c r="K34" i="33"/>
  <c r="T34" i="33"/>
  <c r="BG13" i="33"/>
  <c r="AF34" i="32"/>
  <c r="BG15" i="32"/>
  <c r="N34" i="32"/>
  <c r="BG7" i="32"/>
  <c r="AL34" i="32"/>
  <c r="BG5" i="32"/>
  <c r="M56" i="1"/>
  <c r="BG12" i="1"/>
  <c r="N34" i="1"/>
  <c r="Z34" i="1"/>
  <c r="BG10" i="1"/>
  <c r="Y56" i="1"/>
  <c r="AL34" i="1"/>
  <c r="AK56" i="1"/>
  <c r="BG11" i="1"/>
  <c r="BA8" i="25"/>
  <c r="AU10" i="25" s="1"/>
  <c r="AV10" i="25" s="1"/>
  <c r="AH56" i="21"/>
  <c r="BG12" i="21"/>
  <c r="AI34" i="21"/>
  <c r="BG9" i="21"/>
  <c r="T34" i="21"/>
  <c r="S56" i="21"/>
  <c r="M56" i="21"/>
  <c r="BG4" i="21"/>
  <c r="N34" i="21"/>
  <c r="BA11" i="27"/>
  <c r="BA13" i="23"/>
  <c r="AU10" i="29"/>
  <c r="AV10" i="29" s="1"/>
  <c r="BG7" i="23"/>
  <c r="AI34" i="23"/>
  <c r="AH56" i="23"/>
  <c r="BG4" i="23"/>
  <c r="Y56" i="23"/>
  <c r="Z34" i="23"/>
  <c r="H34" i="23"/>
  <c r="BG5" i="23"/>
  <c r="G56" i="23"/>
  <c r="AL34" i="31"/>
  <c r="BG14" i="31"/>
  <c r="AK56" i="31"/>
  <c r="T34" i="31"/>
  <c r="BG13" i="31"/>
  <c r="S56" i="31"/>
  <c r="AF34" i="31"/>
  <c r="BG8" i="31"/>
  <c r="AE56" i="31"/>
  <c r="BG8" i="28"/>
  <c r="AI34" i="28"/>
  <c r="AH56" i="28"/>
  <c r="N34" i="28"/>
  <c r="BG5" i="28"/>
  <c r="M56" i="28"/>
  <c r="J56" i="28"/>
  <c r="K34" i="28"/>
  <c r="BG14" i="28"/>
  <c r="BG11" i="26"/>
  <c r="P56" i="26"/>
  <c r="Q34" i="26"/>
  <c r="AC34" i="26"/>
  <c r="AB56" i="26"/>
  <c r="BG12" i="26"/>
  <c r="BG14" i="26"/>
  <c r="AH56" i="26"/>
  <c r="AI34" i="26"/>
  <c r="BA13" i="36"/>
  <c r="AU13" i="36" s="1"/>
  <c r="AV13" i="36" s="1"/>
  <c r="BA10" i="23"/>
  <c r="BA8" i="32"/>
  <c r="AU8" i="32" s="1"/>
  <c r="AV8" i="32" s="1"/>
  <c r="BA13" i="1"/>
  <c r="AU15" i="1" s="1"/>
  <c r="AV15" i="1" s="1"/>
  <c r="AU5" i="36"/>
  <c r="AV5" i="36" s="1"/>
  <c r="BA18" i="23"/>
  <c r="BA5" i="25"/>
  <c r="AU15" i="36"/>
  <c r="AV15" i="36" s="1"/>
  <c r="BG14" i="25"/>
  <c r="AK56" i="25"/>
  <c r="AL34" i="25"/>
  <c r="BG6" i="25"/>
  <c r="AB56" i="25"/>
  <c r="AC34" i="25"/>
  <c r="Y56" i="25"/>
  <c r="Z34" i="25"/>
  <c r="BG9" i="25"/>
  <c r="Q34" i="35"/>
  <c r="BG13" i="35"/>
  <c r="P56" i="35"/>
  <c r="M56" i="35"/>
  <c r="N34" i="35"/>
  <c r="BG12" i="35"/>
  <c r="BG11" i="35"/>
  <c r="AE56" i="35"/>
  <c r="AF34" i="35"/>
  <c r="AB56" i="27"/>
  <c r="AC34" i="27"/>
  <c r="BG13" i="27"/>
  <c r="BG12" i="27"/>
  <c r="G56" i="27"/>
  <c r="H34" i="27"/>
  <c r="AK56" i="27"/>
  <c r="BG14" i="27"/>
  <c r="AL34" i="27"/>
  <c r="Q34" i="20"/>
  <c r="P56" i="20"/>
  <c r="BG4" i="20"/>
  <c r="AO34" i="20"/>
  <c r="BG6" i="20"/>
  <c r="AN56" i="20"/>
  <c r="H34" i="20"/>
  <c r="G56" i="20"/>
  <c r="BG7" i="20"/>
  <c r="BA5" i="20"/>
  <c r="AU16" i="36"/>
  <c r="AV16" i="36" s="1"/>
  <c r="AB56" i="29"/>
  <c r="BG14" i="29"/>
  <c r="AC34" i="29"/>
  <c r="AF34" i="29"/>
  <c r="AE56" i="29"/>
  <c r="BG8" i="29"/>
  <c r="M56" i="29"/>
  <c r="N34" i="29"/>
  <c r="BG4" i="29"/>
  <c r="BA12" i="28"/>
  <c r="AB26" i="30"/>
  <c r="AB42" i="30" s="1"/>
  <c r="S26" i="30"/>
  <c r="S42" i="30" s="1"/>
  <c r="BA8" i="33"/>
  <c r="CO21" i="16"/>
  <c r="BK21" i="16"/>
  <c r="AU17" i="38"/>
  <c r="AV17" i="38" s="1"/>
  <c r="AU10" i="36"/>
  <c r="AV10" i="36" s="1"/>
  <c r="BG15" i="25"/>
  <c r="AF34" i="25"/>
  <c r="AE56" i="25"/>
  <c r="J56" i="25"/>
  <c r="BG4" i="25"/>
  <c r="K34" i="25"/>
  <c r="V56" i="25"/>
  <c r="BG13" i="25"/>
  <c r="W34" i="25"/>
  <c r="BG10" i="35"/>
  <c r="G56" i="35"/>
  <c r="H34" i="35"/>
  <c r="F46" i="35" s="1"/>
  <c r="AH56" i="35"/>
  <c r="BG6" i="35"/>
  <c r="AI34" i="35"/>
  <c r="S56" i="35"/>
  <c r="T34" i="35"/>
  <c r="BG9" i="35"/>
  <c r="AO34" i="27"/>
  <c r="AN56" i="27"/>
  <c r="BG4" i="27"/>
  <c r="K34" i="27"/>
  <c r="BG11" i="27"/>
  <c r="J56" i="27"/>
  <c r="N34" i="27"/>
  <c r="M56" i="27"/>
  <c r="BG9" i="27"/>
  <c r="BG11" i="20"/>
  <c r="K34" i="20"/>
  <c r="J56" i="20"/>
  <c r="AH56" i="20"/>
  <c r="AI34" i="20"/>
  <c r="BG9" i="20"/>
  <c r="BG5" i="20"/>
  <c r="N34" i="20"/>
  <c r="M56" i="20"/>
  <c r="Q34" i="29"/>
  <c r="BG6" i="29"/>
  <c r="P56" i="29"/>
  <c r="AK56" i="29"/>
  <c r="BG11" i="29"/>
  <c r="AL34" i="29"/>
  <c r="AH56" i="29"/>
  <c r="BG7" i="29"/>
  <c r="AI34" i="29"/>
  <c r="AE26" i="30"/>
  <c r="AE42" i="30" s="1"/>
  <c r="AN26" i="30"/>
  <c r="AN42" i="30" s="1"/>
  <c r="Y26" i="30"/>
  <c r="Y42" i="30" s="1"/>
  <c r="BQ21" i="16"/>
  <c r="CC21" i="16"/>
  <c r="CI21" i="16"/>
  <c r="BA5" i="23"/>
  <c r="BA12" i="33"/>
  <c r="AU10" i="38"/>
  <c r="AV10" i="38" s="1"/>
  <c r="BA4" i="25"/>
  <c r="BA9" i="28"/>
  <c r="AU18" i="36"/>
  <c r="AV18" i="36" s="1"/>
  <c r="BA9" i="31"/>
  <c r="BA10" i="33"/>
  <c r="BA9" i="27"/>
  <c r="AU10" i="27" s="1"/>
  <c r="AV10" i="27" s="1"/>
  <c r="AN26" i="24"/>
  <c r="AN42" i="24" s="1"/>
  <c r="P26" i="24"/>
  <c r="P42" i="24" s="1"/>
  <c r="BA10" i="35"/>
  <c r="Y56" i="36"/>
  <c r="Z34" i="36"/>
  <c r="BG6" i="36"/>
  <c r="BG5" i="36"/>
  <c r="AC34" i="36"/>
  <c r="AB56" i="36"/>
  <c r="BG12" i="36"/>
  <c r="Q34" i="36"/>
  <c r="P56" i="36"/>
  <c r="Q34" i="33"/>
  <c r="BG6" i="33"/>
  <c r="BG10" i="33"/>
  <c r="AO34" i="33"/>
  <c r="Z34" i="33"/>
  <c r="BG8" i="33"/>
  <c r="W34" i="32"/>
  <c r="BG4" i="32"/>
  <c r="T34" i="32"/>
  <c r="BG11" i="32"/>
  <c r="BG12" i="32"/>
  <c r="K34" i="32"/>
  <c r="BG4" i="1"/>
  <c r="AE56" i="1"/>
  <c r="AF34" i="1"/>
  <c r="BG6" i="1"/>
  <c r="AO34" i="1"/>
  <c r="AN56" i="1"/>
  <c r="BG15" i="1"/>
  <c r="K34" i="1"/>
  <c r="J56" i="1"/>
  <c r="BG13" i="21"/>
  <c r="AB56" i="21"/>
  <c r="AC34" i="21"/>
  <c r="BG6" i="21"/>
  <c r="AL34" i="21"/>
  <c r="AK56" i="21"/>
  <c r="BG8" i="21"/>
  <c r="G56" i="21"/>
  <c r="H34" i="21"/>
  <c r="BA4" i="33"/>
  <c r="AU5" i="33" s="1"/>
  <c r="AV5" i="33" s="1"/>
  <c r="AU12" i="38"/>
  <c r="AV12" i="38" s="1"/>
  <c r="BA9" i="30"/>
  <c r="AU5" i="30" s="1"/>
  <c r="AV5" i="30" s="1"/>
  <c r="BA12" i="23"/>
  <c r="BA12" i="20"/>
  <c r="BA8" i="35"/>
  <c r="AU8" i="35" s="1"/>
  <c r="AV8" i="35" s="1"/>
  <c r="BA7" i="34"/>
  <c r="AU7" i="34" s="1"/>
  <c r="AV7" i="34" s="1"/>
  <c r="AL34" i="23"/>
  <c r="BG8" i="23"/>
  <c r="AK56" i="23"/>
  <c r="BG12" i="23"/>
  <c r="AN56" i="23"/>
  <c r="AO34" i="23"/>
  <c r="T34" i="23"/>
  <c r="BG9" i="23"/>
  <c r="S56" i="23"/>
  <c r="AB56" i="31"/>
  <c r="BG10" i="31"/>
  <c r="AC34" i="31"/>
  <c r="BG5" i="31"/>
  <c r="Q34" i="31"/>
  <c r="P56" i="31"/>
  <c r="AH56" i="31"/>
  <c r="AI34" i="31"/>
  <c r="BG9" i="31"/>
  <c r="T34" i="28"/>
  <c r="BG11" i="28"/>
  <c r="S56" i="28"/>
  <c r="AF34" i="28"/>
  <c r="BG12" i="28"/>
  <c r="AE56" i="28"/>
  <c r="Y56" i="28"/>
  <c r="BG6" i="28"/>
  <c r="Z34" i="28"/>
  <c r="BG15" i="26"/>
  <c r="AF34" i="26"/>
  <c r="AE56" i="26"/>
  <c r="T34" i="26"/>
  <c r="S56" i="26"/>
  <c r="BG4" i="26"/>
  <c r="AN56" i="26"/>
  <c r="AO34" i="26"/>
  <c r="BG13" i="26"/>
  <c r="BA8" i="24"/>
  <c r="AU8" i="24" s="1"/>
  <c r="AV8" i="24" s="1"/>
  <c r="AU9" i="38"/>
  <c r="AV9" i="38" s="1"/>
  <c r="BA16" i="21"/>
  <c r="AU18" i="21" s="1"/>
  <c r="AV18" i="21" s="1"/>
  <c r="BA16" i="1"/>
  <c r="AU14" i="24"/>
  <c r="AV14" i="24" s="1"/>
  <c r="BA6" i="20"/>
  <c r="AU6" i="38"/>
  <c r="AV6" i="38" s="1"/>
  <c r="BA4" i="32"/>
  <c r="AU12" i="24"/>
  <c r="AV12" i="24" s="1"/>
  <c r="BA17" i="21"/>
  <c r="AU17" i="21" s="1"/>
  <c r="AV17" i="21" s="1"/>
  <c r="AU13" i="29"/>
  <c r="AV13" i="29" s="1"/>
  <c r="BA7" i="26"/>
  <c r="BA12" i="25"/>
  <c r="AU15" i="35"/>
  <c r="AV15" i="35" s="1"/>
  <c r="AH56" i="25"/>
  <c r="AI34" i="25"/>
  <c r="BG10" i="25"/>
  <c r="S56" i="25"/>
  <c r="BG8" i="25"/>
  <c r="T34" i="25"/>
  <c r="BG7" i="25"/>
  <c r="P56" i="25"/>
  <c r="Q34" i="25"/>
  <c r="W34" i="35"/>
  <c r="V56" i="35"/>
  <c r="BG15" i="35"/>
  <c r="BG5" i="35"/>
  <c r="AK56" i="35"/>
  <c r="AL34" i="35"/>
  <c r="BG14" i="35"/>
  <c r="Y56" i="35"/>
  <c r="Z34" i="35"/>
  <c r="BG15" i="27"/>
  <c r="Y56" i="27"/>
  <c r="Z34" i="27"/>
  <c r="AF34" i="27"/>
  <c r="AE56" i="27"/>
  <c r="BG7" i="27"/>
  <c r="BG6" i="27"/>
  <c r="S56" i="27"/>
  <c r="T34" i="27"/>
  <c r="T34" i="20"/>
  <c r="BG8" i="20"/>
  <c r="S56" i="20"/>
  <c r="AC34" i="20"/>
  <c r="BG10" i="20"/>
  <c r="AB56" i="20"/>
  <c r="W34" i="20"/>
  <c r="BG12" i="20"/>
  <c r="V56" i="20"/>
  <c r="AN56" i="29"/>
  <c r="BG15" i="29"/>
  <c r="AO34" i="29"/>
  <c r="BG13" i="29"/>
  <c r="Z34" i="29"/>
  <c r="Y56" i="29"/>
  <c r="G56" i="29"/>
  <c r="H34" i="29"/>
  <c r="BG5" i="29"/>
  <c r="BA16" i="27"/>
  <c r="AU16" i="27" s="1"/>
  <c r="AV16" i="27" s="1"/>
  <c r="BA10" i="26"/>
  <c r="AU10" i="26" s="1"/>
  <c r="AV10" i="26" s="1"/>
  <c r="M26" i="30"/>
  <c r="M42" i="30" s="1"/>
  <c r="P26" i="30"/>
  <c r="P42" i="30" s="1"/>
  <c r="AK26" i="30"/>
  <c r="AK42" i="30" s="1"/>
  <c r="AH26" i="30"/>
  <c r="AH42" i="30" s="1"/>
  <c r="AA22" i="16"/>
  <c r="CG42" i="16" s="1"/>
  <c r="AB22" i="16"/>
  <c r="CH22" i="16" s="1"/>
  <c r="AM22" i="16"/>
  <c r="CS42" i="16" s="1"/>
  <c r="B2" i="16"/>
  <c r="J22" i="16"/>
  <c r="BP22" i="16" s="1"/>
  <c r="AD22" i="16"/>
  <c r="CJ42" i="16" s="1"/>
  <c r="AV43" i="16"/>
  <c r="AV41" i="16"/>
  <c r="AV36" i="16"/>
  <c r="I22" i="16"/>
  <c r="BO42" i="16" s="1"/>
  <c r="O22" i="16"/>
  <c r="BU42" i="16" s="1"/>
  <c r="AK22" i="16"/>
  <c r="CQ22" i="16" s="1"/>
  <c r="AH22" i="16"/>
  <c r="CN22" i="16" s="1"/>
  <c r="AQ3" i="16"/>
  <c r="X22" i="16"/>
  <c r="CD42" i="16" s="1"/>
  <c r="AV37" i="16"/>
  <c r="V22" i="16"/>
  <c r="CB22" i="16" s="1"/>
  <c r="P22" i="16"/>
  <c r="BV22" i="16" s="1"/>
  <c r="U22" i="16"/>
  <c r="CA42" i="16" s="1"/>
  <c r="AV42" i="16"/>
  <c r="AG22" i="16"/>
  <c r="CM42" i="16" s="1"/>
  <c r="AJ22" i="16"/>
  <c r="CP42" i="16" s="1"/>
  <c r="M22" i="16"/>
  <c r="BS22" i="16" s="1"/>
  <c r="AV35" i="16"/>
  <c r="L22" i="16"/>
  <c r="BR42" i="16" s="1"/>
  <c r="AN22" i="16"/>
  <c r="CT22" i="16" s="1"/>
  <c r="AV40" i="16"/>
  <c r="AV44" i="16"/>
  <c r="R22" i="16"/>
  <c r="BX42" i="16" s="1"/>
  <c r="F22" i="16"/>
  <c r="BL42" i="16" s="1"/>
  <c r="AE22" i="16"/>
  <c r="CK22" i="16" s="1"/>
  <c r="AV39" i="16"/>
  <c r="AV33" i="16"/>
  <c r="S22" i="16"/>
  <c r="BY22" i="16" s="1"/>
  <c r="Y22" i="16"/>
  <c r="CE22" i="16" s="1"/>
  <c r="AV34" i="16"/>
  <c r="AV38" i="16"/>
  <c r="G22" i="16"/>
  <c r="BM22" i="16" s="1"/>
  <c r="AI22" i="16" s="1"/>
  <c r="Y23" i="16"/>
  <c r="I23" i="16"/>
  <c r="AK23" i="16"/>
  <c r="AM23" i="16"/>
  <c r="AA23" i="16"/>
  <c r="AD23" i="16"/>
  <c r="M23" i="16"/>
  <c r="O23" i="16"/>
  <c r="F23" i="16"/>
  <c r="AE23" i="16"/>
  <c r="AB23" i="16"/>
  <c r="U23" i="16"/>
  <c r="P23" i="16"/>
  <c r="CF21" i="16"/>
  <c r="BZ21" i="16"/>
  <c r="BW21" i="16"/>
  <c r="AU19" i="21" l="1"/>
  <c r="AV19" i="21" s="1"/>
  <c r="S23" i="16"/>
  <c r="AJ23" i="16"/>
  <c r="AU12" i="25"/>
  <c r="AV12" i="25" s="1"/>
  <c r="AU14" i="21"/>
  <c r="AV14" i="21" s="1"/>
  <c r="T22" i="16"/>
  <c r="L23" i="16"/>
  <c r="AU13" i="35"/>
  <c r="AV13" i="35" s="1"/>
  <c r="AU11" i="32"/>
  <c r="AV11" i="32" s="1"/>
  <c r="F46" i="21"/>
  <c r="AU18" i="24"/>
  <c r="AV18" i="24" s="1"/>
  <c r="AU5" i="23"/>
  <c r="AV5" i="23" s="1"/>
  <c r="AU5" i="27"/>
  <c r="AV5" i="27" s="1"/>
  <c r="AU13" i="24"/>
  <c r="AV13" i="24" s="1"/>
  <c r="AU6" i="28"/>
  <c r="AV6" i="28" s="1"/>
  <c r="AU12" i="1"/>
  <c r="AV12" i="1" s="1"/>
  <c r="AU14" i="34"/>
  <c r="AV14" i="34" s="1"/>
  <c r="AC23" i="38"/>
  <c r="AC22" i="38" s="1"/>
  <c r="BK10" i="38" s="1"/>
  <c r="H23" i="38"/>
  <c r="AU5" i="24"/>
  <c r="AV5" i="24" s="1"/>
  <c r="AO23" i="23"/>
  <c r="AF23" i="35"/>
  <c r="AF23" i="31"/>
  <c r="AL23" i="32"/>
  <c r="Z23" i="29"/>
  <c r="Z23" i="30"/>
  <c r="N23" i="32"/>
  <c r="N23" i="24"/>
  <c r="H23" i="25"/>
  <c r="T23" i="33"/>
  <c r="AI23" i="21"/>
  <c r="AI23" i="26"/>
  <c r="AC23" i="36"/>
  <c r="Q23" i="21"/>
  <c r="W22" i="16"/>
  <c r="AU12" i="20"/>
  <c r="AV12" i="20" s="1"/>
  <c r="Q22" i="16"/>
  <c r="R23" i="16"/>
  <c r="G23" i="16"/>
  <c r="AU14" i="30"/>
  <c r="AV14" i="30" s="1"/>
  <c r="AU16" i="1"/>
  <c r="AV16" i="1" s="1"/>
  <c r="AU11" i="30"/>
  <c r="AV11" i="30" s="1"/>
  <c r="AU9" i="25"/>
  <c r="AV9" i="25" s="1"/>
  <c r="AU17" i="20"/>
  <c r="AV17" i="20" s="1"/>
  <c r="AU8" i="1"/>
  <c r="AV8" i="1" s="1"/>
  <c r="AU4" i="1"/>
  <c r="AL23" i="38"/>
  <c r="AL22" i="38" s="1"/>
  <c r="AU8" i="36"/>
  <c r="AV8" i="36" s="1"/>
  <c r="K23" i="25"/>
  <c r="K23" i="35"/>
  <c r="AF23" i="29"/>
  <c r="AF23" i="23"/>
  <c r="AL23" i="35"/>
  <c r="AL23" i="31"/>
  <c r="N23" i="29"/>
  <c r="H23" i="28"/>
  <c r="H23" i="26"/>
  <c r="H23" i="31"/>
  <c r="T23" i="36"/>
  <c r="W23" i="33"/>
  <c r="W23" i="31"/>
  <c r="AI23" i="33"/>
  <c r="AC23" i="35"/>
  <c r="AC23" i="24"/>
  <c r="Q23" i="26"/>
  <c r="Q23" i="32"/>
  <c r="Q23" i="30"/>
  <c r="Z23" i="26"/>
  <c r="AU10" i="33"/>
  <c r="AV10" i="33" s="1"/>
  <c r="AU11" i="21"/>
  <c r="AV11" i="21" s="1"/>
  <c r="AU11" i="31"/>
  <c r="AV11" i="31" s="1"/>
  <c r="AU14" i="35"/>
  <c r="AV14" i="35" s="1"/>
  <c r="AU7" i="35"/>
  <c r="AV7" i="35" s="1"/>
  <c r="AU11" i="24"/>
  <c r="AV11" i="24" s="1"/>
  <c r="K23" i="33"/>
  <c r="K23" i="21"/>
  <c r="AO23" i="34"/>
  <c r="AF23" i="21"/>
  <c r="AL23" i="30"/>
  <c r="H23" i="36"/>
  <c r="W23" i="25"/>
  <c r="AC23" i="32"/>
  <c r="Q23" i="24"/>
  <c r="AC35" i="38"/>
  <c r="BK13" i="38"/>
  <c r="AL35" i="38"/>
  <c r="AY41" i="16"/>
  <c r="AZ41" i="16" s="1"/>
  <c r="BA41" i="16"/>
  <c r="BB41" i="16" s="1"/>
  <c r="BA42" i="16"/>
  <c r="BB42" i="16" s="1"/>
  <c r="AY42" i="16"/>
  <c r="AZ42" i="16" s="1"/>
  <c r="G55" i="29"/>
  <c r="G52" i="29" s="1"/>
  <c r="G21" i="29" s="1"/>
  <c r="G54" i="29"/>
  <c r="G53" i="29"/>
  <c r="AB53" i="31"/>
  <c r="AB54" i="31"/>
  <c r="AB55" i="31"/>
  <c r="AB52" i="31" s="1"/>
  <c r="AB21" i="31" s="1"/>
  <c r="AE55" i="1"/>
  <c r="AE52" i="1" s="1"/>
  <c r="AE21" i="1" s="1"/>
  <c r="AE53" i="1"/>
  <c r="AE54" i="1"/>
  <c r="AC20" i="35"/>
  <c r="T20" i="35"/>
  <c r="H20" i="35"/>
  <c r="K20" i="35"/>
  <c r="AO20" i="35"/>
  <c r="W20" i="35"/>
  <c r="AF20" i="35"/>
  <c r="Q20" i="35"/>
  <c r="AL20" i="35"/>
  <c r="N20" i="35"/>
  <c r="Z20" i="35"/>
  <c r="AI20" i="35"/>
  <c r="J55" i="25"/>
  <c r="J52" i="25" s="1"/>
  <c r="J21" i="25" s="1"/>
  <c r="J53" i="25"/>
  <c r="J54" i="25"/>
  <c r="AU13" i="23"/>
  <c r="AV13" i="23" s="1"/>
  <c r="AH21" i="36"/>
  <c r="BE15" i="36" s="1"/>
  <c r="F46" i="36"/>
  <c r="AE54" i="20"/>
  <c r="AE53" i="20"/>
  <c r="AE55" i="20"/>
  <c r="AE52" i="20" s="1"/>
  <c r="AE21" i="20" s="1"/>
  <c r="V54" i="27"/>
  <c r="V55" i="27"/>
  <c r="V52" i="27" s="1"/>
  <c r="V21" i="27" s="1"/>
  <c r="V53" i="27"/>
  <c r="M53" i="25"/>
  <c r="M54" i="25"/>
  <c r="M55" i="25"/>
  <c r="M52" i="25" s="1"/>
  <c r="M21" i="25" s="1"/>
  <c r="AU7" i="20"/>
  <c r="AV7" i="20" s="1"/>
  <c r="AU4" i="23"/>
  <c r="AU4" i="28"/>
  <c r="G55" i="30"/>
  <c r="G52" i="30" s="1"/>
  <c r="G21" i="30" s="1"/>
  <c r="G53" i="30"/>
  <c r="G54" i="30"/>
  <c r="F46" i="26"/>
  <c r="K22" i="38"/>
  <c r="BL14" i="38"/>
  <c r="K36" i="38"/>
  <c r="AU16" i="30"/>
  <c r="AV16" i="30" s="1"/>
  <c r="J55" i="24"/>
  <c r="J52" i="24" s="1"/>
  <c r="J21" i="24" s="1"/>
  <c r="J54" i="24"/>
  <c r="J53" i="24"/>
  <c r="AU11" i="20"/>
  <c r="AV11" i="20" s="1"/>
  <c r="AU16" i="28"/>
  <c r="AV16" i="28" s="1"/>
  <c r="AE53" i="24"/>
  <c r="AE55" i="24"/>
  <c r="AE52" i="24" s="1"/>
  <c r="AE21" i="24" s="1"/>
  <c r="AE54" i="24"/>
  <c r="V53" i="23"/>
  <c r="V55" i="23"/>
  <c r="V52" i="23" s="1"/>
  <c r="V21" i="23" s="1"/>
  <c r="V54" i="23"/>
  <c r="AU5" i="28"/>
  <c r="AV5" i="28" s="1"/>
  <c r="H22" i="16"/>
  <c r="K22" i="16"/>
  <c r="Z22" i="16"/>
  <c r="X23" i="16"/>
  <c r="AH23" i="16"/>
  <c r="AG23" i="16"/>
  <c r="AU12" i="32"/>
  <c r="AV12" i="32" s="1"/>
  <c r="AU19" i="28"/>
  <c r="AV19" i="28" s="1"/>
  <c r="Y53" i="29"/>
  <c r="Y55" i="29"/>
  <c r="Y52" i="29" s="1"/>
  <c r="Y21" i="29" s="1"/>
  <c r="Y54" i="29"/>
  <c r="V53" i="20"/>
  <c r="V55" i="20"/>
  <c r="V52" i="20" s="1"/>
  <c r="V21" i="20" s="1"/>
  <c r="V54" i="20"/>
  <c r="Y54" i="27"/>
  <c r="Y55" i="27"/>
  <c r="Y52" i="27" s="1"/>
  <c r="Y21" i="27" s="1"/>
  <c r="Y53" i="27"/>
  <c r="P55" i="25"/>
  <c r="P52" i="25" s="1"/>
  <c r="P21" i="25" s="1"/>
  <c r="P53" i="25"/>
  <c r="P54" i="25"/>
  <c r="S54" i="25"/>
  <c r="S53" i="25"/>
  <c r="S55" i="25"/>
  <c r="S52" i="25" s="1"/>
  <c r="S21" i="25" s="1"/>
  <c r="AU12" i="34"/>
  <c r="AV12" i="34" s="1"/>
  <c r="AU7" i="26"/>
  <c r="AV7" i="26" s="1"/>
  <c r="AU6" i="20"/>
  <c r="AV6" i="20" s="1"/>
  <c r="AU15" i="21"/>
  <c r="AV15" i="21" s="1"/>
  <c r="S54" i="26"/>
  <c r="S55" i="26"/>
  <c r="S52" i="26" s="1"/>
  <c r="S21" i="26" s="1"/>
  <c r="S53" i="26"/>
  <c r="Y54" i="28"/>
  <c r="Y53" i="28"/>
  <c r="Y55" i="28"/>
  <c r="Y52" i="28" s="1"/>
  <c r="Y21" i="28" s="1"/>
  <c r="S53" i="28"/>
  <c r="S54" i="28"/>
  <c r="S55" i="28"/>
  <c r="S52" i="28" s="1"/>
  <c r="S21" i="28" s="1"/>
  <c r="S53" i="23"/>
  <c r="S55" i="23"/>
  <c r="S52" i="23" s="1"/>
  <c r="S21" i="23" s="1"/>
  <c r="S54" i="23"/>
  <c r="AN55" i="23"/>
  <c r="AN52" i="23" s="1"/>
  <c r="AN21" i="23" s="1"/>
  <c r="AN54" i="23"/>
  <c r="AN53" i="23"/>
  <c r="AU12" i="23"/>
  <c r="AV12" i="23" s="1"/>
  <c r="G55" i="21"/>
  <c r="G52" i="21" s="1"/>
  <c r="G21" i="21" s="1"/>
  <c r="G53" i="21"/>
  <c r="G54" i="21"/>
  <c r="J53" i="1"/>
  <c r="J54" i="1"/>
  <c r="J55" i="1"/>
  <c r="J52" i="1" s="1"/>
  <c r="J21" i="1" s="1"/>
  <c r="AU10" i="35"/>
  <c r="AV10" i="35" s="1"/>
  <c r="AU9" i="27"/>
  <c r="AV9" i="27" s="1"/>
  <c r="AU9" i="31"/>
  <c r="AV9" i="31" s="1"/>
  <c r="AU19" i="35"/>
  <c r="AV19" i="35" s="1"/>
  <c r="AU11" i="28"/>
  <c r="AV11" i="28" s="1"/>
  <c r="AU5" i="21"/>
  <c r="AV5" i="21" s="1"/>
  <c r="AU9" i="35"/>
  <c r="AV9" i="35" s="1"/>
  <c r="AU8" i="27"/>
  <c r="AV8" i="27" s="1"/>
  <c r="AH54" i="20"/>
  <c r="AH55" i="20"/>
  <c r="AH52" i="20" s="1"/>
  <c r="AH21" i="20" s="1"/>
  <c r="AH53" i="20"/>
  <c r="G55" i="35"/>
  <c r="G52" i="35" s="1"/>
  <c r="G21" i="35" s="1"/>
  <c r="G54" i="35"/>
  <c r="G53" i="35"/>
  <c r="V55" i="25"/>
  <c r="V52" i="25" s="1"/>
  <c r="V21" i="25" s="1"/>
  <c r="V53" i="25"/>
  <c r="V54" i="25"/>
  <c r="AE53" i="25"/>
  <c r="AE54" i="25"/>
  <c r="AE55" i="25"/>
  <c r="AE52" i="25" s="1"/>
  <c r="AE21" i="25" s="1"/>
  <c r="AU6" i="23"/>
  <c r="AV6" i="23" s="1"/>
  <c r="AE55" i="29"/>
  <c r="AE52" i="29" s="1"/>
  <c r="AE21" i="29" s="1"/>
  <c r="AE54" i="29"/>
  <c r="AE53" i="29"/>
  <c r="AB54" i="29"/>
  <c r="AB55" i="29"/>
  <c r="AB52" i="29" s="1"/>
  <c r="AB21" i="29" s="1"/>
  <c r="AB53" i="29"/>
  <c r="G53" i="20"/>
  <c r="G55" i="20"/>
  <c r="G52" i="20" s="1"/>
  <c r="G21" i="20" s="1"/>
  <c r="G54" i="20"/>
  <c r="AU5" i="34"/>
  <c r="AV5" i="34" s="1"/>
  <c r="F46" i="27"/>
  <c r="P53" i="35"/>
  <c r="P54" i="35"/>
  <c r="P55" i="35"/>
  <c r="P52" i="35" s="1"/>
  <c r="P21" i="35" s="1"/>
  <c r="AU11" i="34"/>
  <c r="AV11" i="34" s="1"/>
  <c r="AU17" i="35"/>
  <c r="AV17" i="35" s="1"/>
  <c r="AU15" i="20"/>
  <c r="AV15" i="20" s="1"/>
  <c r="AU10" i="32"/>
  <c r="AV10" i="32" s="1"/>
  <c r="AH55" i="26"/>
  <c r="AH52" i="26" s="1"/>
  <c r="AH21" i="26" s="1"/>
  <c r="AH53" i="26"/>
  <c r="AH54" i="26"/>
  <c r="S54" i="31"/>
  <c r="S55" i="31"/>
  <c r="S52" i="31" s="1"/>
  <c r="S21" i="31" s="1"/>
  <c r="S53" i="31"/>
  <c r="F46" i="23"/>
  <c r="AH53" i="23"/>
  <c r="AH55" i="23"/>
  <c r="AH52" i="23" s="1"/>
  <c r="AH21" i="23" s="1"/>
  <c r="AH54" i="23"/>
  <c r="AU15" i="34"/>
  <c r="AV15" i="34" s="1"/>
  <c r="AU11" i="27"/>
  <c r="AV11" i="27" s="1"/>
  <c r="AU13" i="30"/>
  <c r="AV13" i="30" s="1"/>
  <c r="AU8" i="25"/>
  <c r="AV8" i="25" s="1"/>
  <c r="Y54" i="1"/>
  <c r="Y53" i="1"/>
  <c r="Y55" i="1"/>
  <c r="Y52" i="1" s="1"/>
  <c r="Y21" i="1" s="1"/>
  <c r="M55" i="36"/>
  <c r="M52" i="36" s="1"/>
  <c r="M21" i="36" s="1"/>
  <c r="M54" i="36"/>
  <c r="M53" i="36"/>
  <c r="G54" i="36"/>
  <c r="G55" i="36"/>
  <c r="G52" i="36" s="1"/>
  <c r="G21" i="36" s="1"/>
  <c r="G53" i="36"/>
  <c r="AU4" i="21"/>
  <c r="AU10" i="21"/>
  <c r="AV10" i="21" s="1"/>
  <c r="AU19" i="30"/>
  <c r="AV19" i="30" s="1"/>
  <c r="AU4" i="27"/>
  <c r="AU15" i="31"/>
  <c r="AV15" i="31" s="1"/>
  <c r="AU12" i="31"/>
  <c r="AV12" i="31" s="1"/>
  <c r="AK55" i="20"/>
  <c r="AK52" i="20" s="1"/>
  <c r="AK21" i="20" s="1"/>
  <c r="AK54" i="20"/>
  <c r="AK53" i="20"/>
  <c r="AU13" i="28"/>
  <c r="AV13" i="28" s="1"/>
  <c r="AU7" i="27"/>
  <c r="AV7" i="27" s="1"/>
  <c r="AU14" i="31"/>
  <c r="AV14" i="31" s="1"/>
  <c r="AU6" i="25"/>
  <c r="AV6" i="25" s="1"/>
  <c r="AU7" i="24"/>
  <c r="AV7" i="24" s="1"/>
  <c r="AU14" i="29"/>
  <c r="AV14" i="29" s="1"/>
  <c r="AU12" i="36"/>
  <c r="AV12" i="36" s="1"/>
  <c r="AV4" i="38"/>
  <c r="AV21" i="38" s="1"/>
  <c r="AV34" i="38" s="1"/>
  <c r="AU21" i="38" s="1"/>
  <c r="AU32" i="38"/>
  <c r="AU17" i="1"/>
  <c r="AV17" i="1" s="1"/>
  <c r="AU5" i="35"/>
  <c r="AV5" i="35" s="1"/>
  <c r="AU10" i="24"/>
  <c r="AV10" i="24" s="1"/>
  <c r="M55" i="30"/>
  <c r="M52" i="30" s="1"/>
  <c r="M21" i="30" s="1"/>
  <c r="M53" i="30"/>
  <c r="M54" i="30"/>
  <c r="AE53" i="34"/>
  <c r="AE55" i="34"/>
  <c r="AE52" i="34" s="1"/>
  <c r="AE21" i="34" s="1"/>
  <c r="AE54" i="34"/>
  <c r="AU16" i="34"/>
  <c r="AV16" i="34" s="1"/>
  <c r="AU6" i="34"/>
  <c r="AV6" i="34" s="1"/>
  <c r="AU8" i="20"/>
  <c r="AV8" i="20" s="1"/>
  <c r="AU6" i="1"/>
  <c r="AV6" i="1" s="1"/>
  <c r="G55" i="26"/>
  <c r="G52" i="26" s="1"/>
  <c r="G21" i="26" s="1"/>
  <c r="G54" i="26"/>
  <c r="G53" i="26"/>
  <c r="AK54" i="28"/>
  <c r="AK55" i="28"/>
  <c r="AK52" i="28" s="1"/>
  <c r="AK21" i="28" s="1"/>
  <c r="AK53" i="28"/>
  <c r="M53" i="31"/>
  <c r="M55" i="31"/>
  <c r="M52" i="31" s="1"/>
  <c r="M21" i="31" s="1"/>
  <c r="M54" i="31"/>
  <c r="V54" i="21"/>
  <c r="V53" i="21"/>
  <c r="V55" i="21"/>
  <c r="V52" i="21" s="1"/>
  <c r="V21" i="21" s="1"/>
  <c r="G53" i="1"/>
  <c r="G54" i="1"/>
  <c r="G55" i="1"/>
  <c r="G52" i="1" s="1"/>
  <c r="G21" i="1" s="1"/>
  <c r="S53" i="36"/>
  <c r="S55" i="36"/>
  <c r="S52" i="36" s="1"/>
  <c r="S21" i="36" s="1"/>
  <c r="S54" i="36"/>
  <c r="AU7" i="30"/>
  <c r="AV7" i="30" s="1"/>
  <c r="AU16" i="29"/>
  <c r="AV16" i="29" s="1"/>
  <c r="AN53" i="30"/>
  <c r="AN55" i="30"/>
  <c r="AN52" i="30" s="1"/>
  <c r="AN21" i="30" s="1"/>
  <c r="AN54" i="30"/>
  <c r="P55" i="34"/>
  <c r="P52" i="34" s="1"/>
  <c r="P21" i="34" s="1"/>
  <c r="P53" i="34"/>
  <c r="P54" i="34"/>
  <c r="AU8" i="23"/>
  <c r="AV8" i="23" s="1"/>
  <c r="AU13" i="31"/>
  <c r="AV13" i="31" s="1"/>
  <c r="J53" i="26"/>
  <c r="J55" i="26"/>
  <c r="J52" i="26" s="1"/>
  <c r="J21" i="26" s="1"/>
  <c r="J54" i="26"/>
  <c r="P53" i="28"/>
  <c r="P55" i="28"/>
  <c r="P52" i="28" s="1"/>
  <c r="P21" i="28" s="1"/>
  <c r="P54" i="28"/>
  <c r="J54" i="23"/>
  <c r="J55" i="23"/>
  <c r="J52" i="23" s="1"/>
  <c r="J21" i="23" s="1"/>
  <c r="J53" i="23"/>
  <c r="Q23" i="38"/>
  <c r="H22" i="38"/>
  <c r="BL7" i="38"/>
  <c r="H36" i="38"/>
  <c r="AO23" i="38"/>
  <c r="AU19" i="25"/>
  <c r="AV19" i="25" s="1"/>
  <c r="AU9" i="23"/>
  <c r="AV9" i="23" s="1"/>
  <c r="AH55" i="1"/>
  <c r="AH52" i="1" s="1"/>
  <c r="AH21" i="1" s="1"/>
  <c r="AH53" i="1"/>
  <c r="AH54" i="1"/>
  <c r="J53" i="36"/>
  <c r="J54" i="36"/>
  <c r="J55" i="36"/>
  <c r="J52" i="36" s="1"/>
  <c r="J21" i="36" s="1"/>
  <c r="AU10" i="28"/>
  <c r="AV10" i="28" s="1"/>
  <c r="AU11" i="36"/>
  <c r="AV11" i="36" s="1"/>
  <c r="AH55" i="30"/>
  <c r="AH52" i="30" s="1"/>
  <c r="AH21" i="30" s="1"/>
  <c r="AH53" i="30"/>
  <c r="AH54" i="30"/>
  <c r="AE53" i="30"/>
  <c r="AE54" i="30"/>
  <c r="AE55" i="30"/>
  <c r="AE52" i="30" s="1"/>
  <c r="AE21" i="30" s="1"/>
  <c r="AK53" i="24"/>
  <c r="AK55" i="24"/>
  <c r="AK52" i="24" s="1"/>
  <c r="AK21" i="24" s="1"/>
  <c r="AK54" i="24"/>
  <c r="AU7" i="31"/>
  <c r="AV7" i="31" s="1"/>
  <c r="AU9" i="36"/>
  <c r="AV9" i="36" s="1"/>
  <c r="AH55" i="34"/>
  <c r="AH52" i="34" s="1"/>
  <c r="AH21" i="34" s="1"/>
  <c r="AH54" i="34"/>
  <c r="AH53" i="34"/>
  <c r="F46" i="31"/>
  <c r="AB55" i="1"/>
  <c r="AB52" i="1" s="1"/>
  <c r="AB21" i="1" s="1"/>
  <c r="AB54" i="1"/>
  <c r="AB53" i="1"/>
  <c r="AH55" i="24"/>
  <c r="AH52" i="24" s="1"/>
  <c r="AH21" i="24" s="1"/>
  <c r="AH54" i="24"/>
  <c r="AH53" i="24"/>
  <c r="M55" i="34"/>
  <c r="M52" i="34" s="1"/>
  <c r="M21" i="34" s="1"/>
  <c r="M53" i="34"/>
  <c r="M54" i="34"/>
  <c r="AU17" i="24"/>
  <c r="AV17" i="24" s="1"/>
  <c r="AU16" i="33"/>
  <c r="AV16" i="33" s="1"/>
  <c r="AE53" i="23"/>
  <c r="AE54" i="23"/>
  <c r="AE55" i="23"/>
  <c r="AE52" i="23" s="1"/>
  <c r="AE21" i="23" s="1"/>
  <c r="AK54" i="30"/>
  <c r="AK53" i="30"/>
  <c r="AK55" i="30"/>
  <c r="AK52" i="30" s="1"/>
  <c r="AK21" i="30" s="1"/>
  <c r="K23" i="32"/>
  <c r="K23" i="31"/>
  <c r="BL11" i="21"/>
  <c r="K36" i="21"/>
  <c r="K22" i="21"/>
  <c r="K23" i="34"/>
  <c r="K23" i="30"/>
  <c r="BL4" i="24"/>
  <c r="AO36" i="24"/>
  <c r="AO22" i="24"/>
  <c r="AO23" i="29"/>
  <c r="AO23" i="21"/>
  <c r="AO23" i="28"/>
  <c r="BL6" i="20"/>
  <c r="AO36" i="20"/>
  <c r="AO22" i="20"/>
  <c r="AF23" i="26"/>
  <c r="AF36" i="32"/>
  <c r="BL15" i="32"/>
  <c r="AF22" i="32"/>
  <c r="AF23" i="30"/>
  <c r="AF23" i="36"/>
  <c r="AL23" i="33"/>
  <c r="AL23" i="29"/>
  <c r="BL11" i="34"/>
  <c r="Z36" i="34"/>
  <c r="Z22" i="34"/>
  <c r="Z23" i="32"/>
  <c r="Z23" i="31"/>
  <c r="BL4" i="32"/>
  <c r="N36" i="32"/>
  <c r="N22" i="32"/>
  <c r="N23" i="33"/>
  <c r="N23" i="25"/>
  <c r="N36" i="36"/>
  <c r="BL4" i="36"/>
  <c r="N22" i="36"/>
  <c r="N23" i="21"/>
  <c r="N23" i="30"/>
  <c r="BL6" i="33"/>
  <c r="H36" i="33"/>
  <c r="H22" i="33"/>
  <c r="H36" i="29"/>
  <c r="BL8" i="29"/>
  <c r="H22" i="29"/>
  <c r="BL7" i="20"/>
  <c r="H36" i="20"/>
  <c r="H22" i="20"/>
  <c r="H23" i="30"/>
  <c r="H23" i="23"/>
  <c r="BL7" i="35"/>
  <c r="H36" i="35"/>
  <c r="H22" i="35"/>
  <c r="H23" i="24"/>
  <c r="T23" i="27"/>
  <c r="T23" i="30"/>
  <c r="T23" i="25"/>
  <c r="T23" i="35"/>
  <c r="W23" i="29"/>
  <c r="W36" i="36"/>
  <c r="BL13" i="36"/>
  <c r="W22" i="36"/>
  <c r="W23" i="28"/>
  <c r="W23" i="21"/>
  <c r="W23" i="23"/>
  <c r="BL10" i="36"/>
  <c r="AI36" i="36"/>
  <c r="AI22" i="36"/>
  <c r="AI23" i="23"/>
  <c r="AI23" i="32"/>
  <c r="AI23" i="24"/>
  <c r="AC36" i="35"/>
  <c r="BL10" i="35"/>
  <c r="AC22" i="35"/>
  <c r="AC23" i="26"/>
  <c r="AC23" i="34"/>
  <c r="Q23" i="27"/>
  <c r="Q23" i="34"/>
  <c r="BL6" i="21"/>
  <c r="Q36" i="21"/>
  <c r="Q22" i="21"/>
  <c r="AB55" i="20"/>
  <c r="AB52" i="20" s="1"/>
  <c r="AB21" i="20" s="1"/>
  <c r="AB53" i="20"/>
  <c r="AB54" i="20"/>
  <c r="Y53" i="35"/>
  <c r="Y55" i="35"/>
  <c r="Y52" i="35" s="1"/>
  <c r="Y21" i="35" s="1"/>
  <c r="Y54" i="35"/>
  <c r="AU8" i="26"/>
  <c r="AV8" i="26" s="1"/>
  <c r="AH53" i="29"/>
  <c r="AH54" i="29"/>
  <c r="AH55" i="29"/>
  <c r="AH52" i="29" s="1"/>
  <c r="AH21" i="29" s="1"/>
  <c r="M53" i="20"/>
  <c r="M54" i="20"/>
  <c r="M55" i="20"/>
  <c r="M52" i="20" s="1"/>
  <c r="M21" i="20" s="1"/>
  <c r="AN54" i="27"/>
  <c r="AN53" i="27"/>
  <c r="AN55" i="27"/>
  <c r="AN52" i="27" s="1"/>
  <c r="AN21" i="27" s="1"/>
  <c r="AU13" i="26"/>
  <c r="AV13" i="26" s="1"/>
  <c r="AE54" i="35"/>
  <c r="AE55" i="35"/>
  <c r="AE52" i="35" s="1"/>
  <c r="AE21" i="35" s="1"/>
  <c r="AE53" i="35"/>
  <c r="AB55" i="25"/>
  <c r="AB52" i="25" s="1"/>
  <c r="AB21" i="25" s="1"/>
  <c r="AB53" i="25"/>
  <c r="AB54" i="25"/>
  <c r="AU10" i="23"/>
  <c r="AV10" i="23" s="1"/>
  <c r="M53" i="28"/>
  <c r="J58" i="28" s="1"/>
  <c r="M54" i="28"/>
  <c r="M55" i="28"/>
  <c r="M52" i="28" s="1"/>
  <c r="M21" i="28" s="1"/>
  <c r="AK54" i="31"/>
  <c r="AK55" i="31"/>
  <c r="AK52" i="31" s="1"/>
  <c r="AK21" i="31" s="1"/>
  <c r="AK53" i="31"/>
  <c r="AU12" i="26"/>
  <c r="AV12" i="26" s="1"/>
  <c r="AH53" i="27"/>
  <c r="AH54" i="27"/>
  <c r="AH55" i="27"/>
  <c r="AH52" i="27" s="1"/>
  <c r="AH21" i="27" s="1"/>
  <c r="AN55" i="35"/>
  <c r="AN52" i="35" s="1"/>
  <c r="AN21" i="35" s="1"/>
  <c r="AN53" i="35"/>
  <c r="AN54" i="35"/>
  <c r="AN54" i="25"/>
  <c r="AN53" i="25"/>
  <c r="AN55" i="25"/>
  <c r="AN52" i="25" s="1"/>
  <c r="AN21" i="25" s="1"/>
  <c r="M54" i="24"/>
  <c r="M55" i="24"/>
  <c r="M52" i="24" s="1"/>
  <c r="M21" i="24" s="1"/>
  <c r="M53" i="24"/>
  <c r="F46" i="1"/>
  <c r="P53" i="30"/>
  <c r="P55" i="30"/>
  <c r="P52" i="30" s="1"/>
  <c r="P21" i="30" s="1"/>
  <c r="P54" i="30"/>
  <c r="AU18" i="20"/>
  <c r="AV18" i="20" s="1"/>
  <c r="Y54" i="31"/>
  <c r="Y53" i="31"/>
  <c r="Y55" i="31"/>
  <c r="Y52" i="31" s="1"/>
  <c r="Y21" i="31" s="1"/>
  <c r="BL10" i="38"/>
  <c r="AC36" i="38"/>
  <c r="G53" i="34"/>
  <c r="G54" i="34"/>
  <c r="G55" i="34"/>
  <c r="G52" i="34" s="1"/>
  <c r="G21" i="34" s="1"/>
  <c r="AU15" i="32"/>
  <c r="AV15" i="32" s="1"/>
  <c r="AB55" i="34"/>
  <c r="AB52" i="34" s="1"/>
  <c r="AB21" i="34" s="1"/>
  <c r="AB53" i="34"/>
  <c r="AB54" i="34"/>
  <c r="E22" i="16"/>
  <c r="AC22" i="16"/>
  <c r="V23" i="16"/>
  <c r="AU13" i="32"/>
  <c r="AV13" i="32" s="1"/>
  <c r="AN55" i="29"/>
  <c r="AN52" i="29" s="1"/>
  <c r="AN21" i="29" s="1"/>
  <c r="AN54" i="29"/>
  <c r="AN53" i="29"/>
  <c r="AE53" i="27"/>
  <c r="AE54" i="27"/>
  <c r="AE55" i="27"/>
  <c r="AE52" i="27" s="1"/>
  <c r="AE21" i="27" s="1"/>
  <c r="V54" i="35"/>
  <c r="V53" i="35"/>
  <c r="V55" i="35"/>
  <c r="V52" i="35" s="1"/>
  <c r="V21" i="35" s="1"/>
  <c r="AU8" i="28"/>
  <c r="AV8" i="28" s="1"/>
  <c r="AU10" i="31"/>
  <c r="AV10" i="31" s="1"/>
  <c r="AU9" i="32"/>
  <c r="AV9" i="32" s="1"/>
  <c r="AE55" i="28"/>
  <c r="AE52" i="28" s="1"/>
  <c r="AE21" i="28" s="1"/>
  <c r="AE54" i="28"/>
  <c r="AE53" i="28"/>
  <c r="AH54" i="31"/>
  <c r="AH53" i="31"/>
  <c r="AK58" i="31" s="1"/>
  <c r="AH55" i="31"/>
  <c r="AH52" i="31" s="1"/>
  <c r="AH21" i="31" s="1"/>
  <c r="AU9" i="30"/>
  <c r="AV9" i="30" s="1"/>
  <c r="AU16" i="20"/>
  <c r="AV16" i="20" s="1"/>
  <c r="AU15" i="24"/>
  <c r="AV15" i="24" s="1"/>
  <c r="AU13" i="34"/>
  <c r="AV13" i="34" s="1"/>
  <c r="AU6" i="27"/>
  <c r="AV6" i="27" s="1"/>
  <c r="AU4" i="24"/>
  <c r="J54" i="20"/>
  <c r="J55" i="20"/>
  <c r="J52" i="20" s="1"/>
  <c r="J21" i="20" s="1"/>
  <c r="J53" i="20"/>
  <c r="M55" i="27"/>
  <c r="M52" i="27" s="1"/>
  <c r="M21" i="27" s="1"/>
  <c r="M53" i="27"/>
  <c r="M54" i="27"/>
  <c r="AU8" i="29"/>
  <c r="AV8" i="29" s="1"/>
  <c r="AU8" i="33"/>
  <c r="AV8" i="33" s="1"/>
  <c r="AU17" i="34"/>
  <c r="AV17" i="34" s="1"/>
  <c r="F46" i="20"/>
  <c r="G54" i="27"/>
  <c r="G53" i="27"/>
  <c r="G55" i="27"/>
  <c r="G52" i="27" s="1"/>
  <c r="G21" i="27" s="1"/>
  <c r="AB55" i="27"/>
  <c r="AB52" i="27" s="1"/>
  <c r="AB21" i="27" s="1"/>
  <c r="AB53" i="27"/>
  <c r="AB54" i="27"/>
  <c r="Y55" i="25"/>
  <c r="Y52" i="25" s="1"/>
  <c r="Y21" i="25" s="1"/>
  <c r="Y53" i="25"/>
  <c r="Y54" i="25"/>
  <c r="AU16" i="24"/>
  <c r="AV16" i="24" s="1"/>
  <c r="AU14" i="28"/>
  <c r="AV14" i="28" s="1"/>
  <c r="AU15" i="27"/>
  <c r="AV15" i="27" s="1"/>
  <c r="AE54" i="31"/>
  <c r="AE55" i="31"/>
  <c r="AE52" i="31" s="1"/>
  <c r="AE21" i="31" s="1"/>
  <c r="AE53" i="31"/>
  <c r="AU13" i="20"/>
  <c r="AV13" i="20" s="1"/>
  <c r="AU15" i="25"/>
  <c r="AV15" i="25" s="1"/>
  <c r="M55" i="21"/>
  <c r="M52" i="21" s="1"/>
  <c r="M21" i="21" s="1"/>
  <c r="M53" i="21"/>
  <c r="M54" i="21"/>
  <c r="M55" i="1"/>
  <c r="M52" i="1" s="1"/>
  <c r="M21" i="1" s="1"/>
  <c r="M53" i="1"/>
  <c r="M54" i="1"/>
  <c r="AU16" i="32"/>
  <c r="AV16" i="32" s="1"/>
  <c r="AU10" i="34"/>
  <c r="AV10" i="34" s="1"/>
  <c r="AU19" i="33"/>
  <c r="AV19" i="33" s="1"/>
  <c r="J53" i="29"/>
  <c r="J54" i="29"/>
  <c r="J55" i="29"/>
  <c r="J52" i="29" s="1"/>
  <c r="J21" i="29" s="1"/>
  <c r="V53" i="29"/>
  <c r="V54" i="29"/>
  <c r="V55" i="29"/>
  <c r="V52" i="29" s="1"/>
  <c r="V21" i="29" s="1"/>
  <c r="AU19" i="32"/>
  <c r="AV19" i="32" s="1"/>
  <c r="J54" i="35"/>
  <c r="J53" i="35"/>
  <c r="J55" i="35"/>
  <c r="J52" i="35" s="1"/>
  <c r="J21" i="35" s="1"/>
  <c r="F46" i="25"/>
  <c r="AU16" i="25"/>
  <c r="AV16" i="25" s="1"/>
  <c r="AU6" i="33"/>
  <c r="AV6" i="33" s="1"/>
  <c r="AU15" i="30"/>
  <c r="AV15" i="30" s="1"/>
  <c r="AU19" i="29"/>
  <c r="AV19" i="29" s="1"/>
  <c r="AU6" i="29"/>
  <c r="AV6" i="29" s="1"/>
  <c r="AU19" i="27"/>
  <c r="AV19" i="27" s="1"/>
  <c r="AU15" i="29"/>
  <c r="AV15" i="29" s="1"/>
  <c r="AU19" i="34"/>
  <c r="AV19" i="34" s="1"/>
  <c r="AU5" i="29"/>
  <c r="AV5" i="29" s="1"/>
  <c r="V54" i="30"/>
  <c r="V55" i="30"/>
  <c r="V52" i="30" s="1"/>
  <c r="V21" i="30" s="1"/>
  <c r="V53" i="30"/>
  <c r="V54" i="24"/>
  <c r="V53" i="24"/>
  <c r="V55" i="24"/>
  <c r="V52" i="24" s="1"/>
  <c r="V21" i="24" s="1"/>
  <c r="Y55" i="34"/>
  <c r="Y52" i="34" s="1"/>
  <c r="Y21" i="34" s="1"/>
  <c r="Y54" i="34"/>
  <c r="Y53" i="34"/>
  <c r="AU9" i="1"/>
  <c r="AV9" i="1" s="1"/>
  <c r="S54" i="34"/>
  <c r="S55" i="34"/>
  <c r="S52" i="34" s="1"/>
  <c r="S21" i="34" s="1"/>
  <c r="S53" i="34"/>
  <c r="AU9" i="29"/>
  <c r="AV9" i="29" s="1"/>
  <c r="AU17" i="27"/>
  <c r="AV17" i="27" s="1"/>
  <c r="AK54" i="26"/>
  <c r="AK53" i="26"/>
  <c r="AK55" i="26"/>
  <c r="AK52" i="26" s="1"/>
  <c r="AK21" i="26" s="1"/>
  <c r="AN55" i="28"/>
  <c r="AN52" i="28" s="1"/>
  <c r="AN21" i="28" s="1"/>
  <c r="AN54" i="28"/>
  <c r="AN53" i="28"/>
  <c r="V55" i="31"/>
  <c r="V52" i="31" s="1"/>
  <c r="V21" i="31" s="1"/>
  <c r="V54" i="31"/>
  <c r="V53" i="31"/>
  <c r="AB54" i="23"/>
  <c r="AB55" i="23"/>
  <c r="AB52" i="23" s="1"/>
  <c r="AB21" i="23" s="1"/>
  <c r="AB53" i="23"/>
  <c r="AU13" i="33"/>
  <c r="AV13" i="33" s="1"/>
  <c r="AU11" i="1"/>
  <c r="AV11" i="1" s="1"/>
  <c r="AU10" i="20"/>
  <c r="AV10" i="20" s="1"/>
  <c r="AU4" i="29"/>
  <c r="AU15" i="33"/>
  <c r="AV15" i="33" s="1"/>
  <c r="M55" i="26"/>
  <c r="M52" i="26" s="1"/>
  <c r="M21" i="26" s="1"/>
  <c r="M53" i="26"/>
  <c r="M54" i="26"/>
  <c r="G55" i="28"/>
  <c r="G52" i="28" s="1"/>
  <c r="G21" i="28" s="1"/>
  <c r="G53" i="28"/>
  <c r="G54" i="28"/>
  <c r="AB53" i="28"/>
  <c r="AB55" i="28"/>
  <c r="AB52" i="28" s="1"/>
  <c r="AB21" i="28" s="1"/>
  <c r="AB54" i="28"/>
  <c r="M55" i="23"/>
  <c r="M52" i="23" s="1"/>
  <c r="M21" i="23" s="1"/>
  <c r="M53" i="23"/>
  <c r="M54" i="23"/>
  <c r="AI36" i="38"/>
  <c r="BL9" i="38"/>
  <c r="BL11" i="38"/>
  <c r="Z36" i="38"/>
  <c r="BL13" i="38"/>
  <c r="AL36" i="38"/>
  <c r="T23" i="38"/>
  <c r="AU14" i="32"/>
  <c r="AV14" i="32" s="1"/>
  <c r="AU5" i="32"/>
  <c r="AV5" i="32" s="1"/>
  <c r="Y53" i="21"/>
  <c r="Y58" i="21" s="1"/>
  <c r="Y54" i="21"/>
  <c r="Y55" i="21"/>
  <c r="Y52" i="21" s="1"/>
  <c r="Y21" i="21" s="1"/>
  <c r="AU19" i="1"/>
  <c r="AV19" i="1" s="1"/>
  <c r="AU4" i="36"/>
  <c r="Y53" i="24"/>
  <c r="Y55" i="24"/>
  <c r="Y52" i="24" s="1"/>
  <c r="Y21" i="24" s="1"/>
  <c r="Y54" i="24"/>
  <c r="F46" i="34"/>
  <c r="J21" i="34"/>
  <c r="BE15" i="34" s="1"/>
  <c r="AU6" i="30"/>
  <c r="AV6" i="30" s="1"/>
  <c r="AU9" i="26"/>
  <c r="AV9" i="26" s="1"/>
  <c r="J54" i="30"/>
  <c r="J55" i="30"/>
  <c r="J52" i="30" s="1"/>
  <c r="J21" i="30" s="1"/>
  <c r="J53" i="30"/>
  <c r="P55" i="24"/>
  <c r="P52" i="24" s="1"/>
  <c r="P21" i="24" s="1"/>
  <c r="P54" i="24"/>
  <c r="P53" i="24"/>
  <c r="V55" i="26"/>
  <c r="V52" i="26" s="1"/>
  <c r="V21" i="26" s="1"/>
  <c r="V54" i="26"/>
  <c r="V53" i="26"/>
  <c r="P58" i="26" s="1"/>
  <c r="G55" i="31"/>
  <c r="G52" i="31" s="1"/>
  <c r="G21" i="31" s="1"/>
  <c r="G54" i="31"/>
  <c r="G53" i="31"/>
  <c r="AU6" i="32"/>
  <c r="AV6" i="32" s="1"/>
  <c r="J55" i="21"/>
  <c r="J52" i="21" s="1"/>
  <c r="J21" i="21" s="1"/>
  <c r="J53" i="21"/>
  <c r="J54" i="21"/>
  <c r="AE54" i="21"/>
  <c r="AE55" i="21"/>
  <c r="AE52" i="21" s="1"/>
  <c r="AE21" i="21" s="1"/>
  <c r="AE53" i="21"/>
  <c r="AU8" i="21"/>
  <c r="AV8" i="21" s="1"/>
  <c r="G54" i="24"/>
  <c r="G53" i="24"/>
  <c r="G55" i="24"/>
  <c r="G52" i="24" s="1"/>
  <c r="G21" i="24" s="1"/>
  <c r="AU7" i="21"/>
  <c r="AV7" i="21" s="1"/>
  <c r="AU4" i="26"/>
  <c r="AU7" i="1"/>
  <c r="AV7" i="1" s="1"/>
  <c r="AU10" i="1"/>
  <c r="AV10" i="1" s="1"/>
  <c r="S54" i="30"/>
  <c r="S53" i="30"/>
  <c r="S58" i="30" s="1"/>
  <c r="S55" i="30"/>
  <c r="S52" i="30" s="1"/>
  <c r="S21" i="30" s="1"/>
  <c r="P55" i="1"/>
  <c r="P52" i="1" s="1"/>
  <c r="P21" i="1" s="1"/>
  <c r="P53" i="1"/>
  <c r="P54" i="1"/>
  <c r="K36" i="23"/>
  <c r="BL12" i="23"/>
  <c r="K22" i="23"/>
  <c r="BL9" i="26"/>
  <c r="K36" i="26"/>
  <c r="K22" i="26"/>
  <c r="K23" i="27"/>
  <c r="BL14" i="36"/>
  <c r="K36" i="36"/>
  <c r="K22" i="36"/>
  <c r="AO23" i="26"/>
  <c r="AO36" i="34"/>
  <c r="BL7" i="34"/>
  <c r="AO22" i="34"/>
  <c r="BL6" i="1"/>
  <c r="AO36" i="1"/>
  <c r="AO22" i="1"/>
  <c r="AF36" i="1"/>
  <c r="BL4" i="1"/>
  <c r="AF22" i="1"/>
  <c r="AF23" i="33"/>
  <c r="BL14" i="23"/>
  <c r="AF36" i="23"/>
  <c r="AF22" i="23"/>
  <c r="BL15" i="31"/>
  <c r="AF36" i="31"/>
  <c r="AF22" i="31"/>
  <c r="BL13" i="32"/>
  <c r="AL36" i="32"/>
  <c r="AL22" i="32"/>
  <c r="BL11" i="24"/>
  <c r="AL36" i="24"/>
  <c r="AL22" i="24"/>
  <c r="AL36" i="27"/>
  <c r="BL14" i="27"/>
  <c r="AL22" i="27"/>
  <c r="AL23" i="34"/>
  <c r="BL11" i="1"/>
  <c r="AL36" i="1"/>
  <c r="AL22" i="1"/>
  <c r="Z36" i="27"/>
  <c r="BL13" i="27"/>
  <c r="Z22" i="27"/>
  <c r="Z36" i="29"/>
  <c r="BL13" i="29"/>
  <c r="Z22" i="29"/>
  <c r="Z23" i="33"/>
  <c r="BL12" i="30"/>
  <c r="Z36" i="30"/>
  <c r="Z22" i="30"/>
  <c r="N23" i="34"/>
  <c r="BL8" i="27"/>
  <c r="H36" i="27"/>
  <c r="H22" i="27"/>
  <c r="H36" i="34"/>
  <c r="BL6" i="34"/>
  <c r="H22" i="34"/>
  <c r="H36" i="31"/>
  <c r="BL7" i="31"/>
  <c r="H22" i="31"/>
  <c r="BL6" i="28"/>
  <c r="T36" i="28"/>
  <c r="T22" i="28"/>
  <c r="BL13" i="1"/>
  <c r="T36" i="1"/>
  <c r="T22" i="1"/>
  <c r="BL8" i="33"/>
  <c r="T36" i="33"/>
  <c r="T22" i="33"/>
  <c r="T36" i="20"/>
  <c r="BL8" i="20"/>
  <c r="T22" i="20"/>
  <c r="W36" i="24"/>
  <c r="BL14" i="24"/>
  <c r="W22" i="24"/>
  <c r="W36" i="26"/>
  <c r="BL13" i="26"/>
  <c r="W22" i="26"/>
  <c r="W36" i="20"/>
  <c r="BL11" i="20"/>
  <c r="W22" i="20"/>
  <c r="AI23" i="27"/>
  <c r="BL9" i="33"/>
  <c r="AI36" i="33"/>
  <c r="AI22" i="33"/>
  <c r="AI36" i="21"/>
  <c r="BL9" i="21"/>
  <c r="AI22" i="21"/>
  <c r="BL12" i="26"/>
  <c r="AI36" i="26"/>
  <c r="AI22" i="26"/>
  <c r="AI36" i="20"/>
  <c r="BL9" i="20"/>
  <c r="AI22" i="20"/>
  <c r="BL10" i="29"/>
  <c r="AC36" i="29"/>
  <c r="AC22" i="29"/>
  <c r="BL10" i="32"/>
  <c r="AC36" i="32"/>
  <c r="AC22" i="32"/>
  <c r="AC23" i="30"/>
  <c r="AC23" i="23"/>
  <c r="Q23" i="29"/>
  <c r="Q36" i="20"/>
  <c r="BL4" i="20"/>
  <c r="Q22" i="20"/>
  <c r="Q36" i="36"/>
  <c r="BL5" i="36"/>
  <c r="Q22" i="36"/>
  <c r="Q36" i="32"/>
  <c r="BL5" i="32"/>
  <c r="Q22" i="32"/>
  <c r="Q23" i="25"/>
  <c r="AY40" i="16"/>
  <c r="AZ40" i="16" s="1"/>
  <c r="BA40" i="16"/>
  <c r="BB40" i="16" s="1"/>
  <c r="AH53" i="25"/>
  <c r="AH55" i="25"/>
  <c r="AH52" i="25" s="1"/>
  <c r="AH21" i="25" s="1"/>
  <c r="AH54" i="25"/>
  <c r="Q20" i="21"/>
  <c r="AC20" i="21"/>
  <c r="AF20" i="21"/>
  <c r="AL20" i="21"/>
  <c r="K20" i="21"/>
  <c r="W20" i="21"/>
  <c r="T20" i="21"/>
  <c r="AO20" i="21"/>
  <c r="AI20" i="21"/>
  <c r="N20" i="21"/>
  <c r="Z20" i="21"/>
  <c r="H20" i="21"/>
  <c r="AN55" i="1"/>
  <c r="AN52" i="1" s="1"/>
  <c r="AN21" i="1" s="1"/>
  <c r="AN54" i="1"/>
  <c r="AN53" i="1"/>
  <c r="P55" i="36"/>
  <c r="P52" i="36" s="1"/>
  <c r="P21" i="36" s="1"/>
  <c r="P54" i="36"/>
  <c r="P53" i="36"/>
  <c r="Y54" i="36"/>
  <c r="Y55" i="36"/>
  <c r="Y52" i="36" s="1"/>
  <c r="Y21" i="36" s="1"/>
  <c r="Y53" i="36"/>
  <c r="Y58" i="36" s="1"/>
  <c r="AU15" i="26"/>
  <c r="AV15" i="26" s="1"/>
  <c r="P55" i="29"/>
  <c r="P52" i="29" s="1"/>
  <c r="P21" i="29" s="1"/>
  <c r="P53" i="29"/>
  <c r="P54" i="29"/>
  <c r="J54" i="27"/>
  <c r="J53" i="27"/>
  <c r="J55" i="27"/>
  <c r="J52" i="27" s="1"/>
  <c r="J21" i="27" s="1"/>
  <c r="S54" i="35"/>
  <c r="S55" i="35"/>
  <c r="S52" i="35" s="1"/>
  <c r="S21" i="35" s="1"/>
  <c r="S53" i="35"/>
  <c r="AK54" i="27"/>
  <c r="AK55" i="27"/>
  <c r="AK52" i="27" s="1"/>
  <c r="AK21" i="27" s="1"/>
  <c r="AK53" i="27"/>
  <c r="M53" i="35"/>
  <c r="M54" i="35"/>
  <c r="M55" i="35"/>
  <c r="M52" i="35" s="1"/>
  <c r="M21" i="35" s="1"/>
  <c r="AB53" i="26"/>
  <c r="AB55" i="26"/>
  <c r="AB52" i="26" s="1"/>
  <c r="AB21" i="26" s="1"/>
  <c r="AB54" i="26"/>
  <c r="AH54" i="21"/>
  <c r="AH55" i="21"/>
  <c r="AH52" i="21" s="1"/>
  <c r="AH21" i="21" s="1"/>
  <c r="AH53" i="21"/>
  <c r="AU7" i="23"/>
  <c r="AV7" i="23" s="1"/>
  <c r="AB55" i="35"/>
  <c r="AB52" i="35" s="1"/>
  <c r="AB21" i="35" s="1"/>
  <c r="AB54" i="35"/>
  <c r="AB53" i="35"/>
  <c r="AU13" i="25"/>
  <c r="AV13" i="25" s="1"/>
  <c r="AV4" i="1"/>
  <c r="Y53" i="26"/>
  <c r="Y55" i="26"/>
  <c r="Y52" i="26" s="1"/>
  <c r="Y21" i="26" s="1"/>
  <c r="Y54" i="26"/>
  <c r="J54" i="31"/>
  <c r="J55" i="31"/>
  <c r="J52" i="31" s="1"/>
  <c r="J21" i="31" s="1"/>
  <c r="J53" i="31"/>
  <c r="AF22" i="38"/>
  <c r="AF36" i="38"/>
  <c r="BL15" i="38"/>
  <c r="V55" i="36"/>
  <c r="V52" i="36" s="1"/>
  <c r="V21" i="36" s="1"/>
  <c r="V54" i="36"/>
  <c r="V53" i="36"/>
  <c r="V58" i="36" s="1"/>
  <c r="N22" i="16"/>
  <c r="AF22" i="16"/>
  <c r="AN23" i="16"/>
  <c r="J23" i="16"/>
  <c r="AL22" i="16"/>
  <c r="F46" i="29"/>
  <c r="AU15" i="28"/>
  <c r="AV15" i="28" s="1"/>
  <c r="S55" i="20"/>
  <c r="S52" i="20" s="1"/>
  <c r="S21" i="20" s="1"/>
  <c r="S53" i="20"/>
  <c r="S54" i="20"/>
  <c r="S53" i="27"/>
  <c r="S54" i="27"/>
  <c r="S55" i="27"/>
  <c r="S52" i="27" s="1"/>
  <c r="S21" i="27" s="1"/>
  <c r="AK53" i="35"/>
  <c r="AK58" i="35" s="1"/>
  <c r="AK55" i="35"/>
  <c r="AK52" i="35" s="1"/>
  <c r="AK21" i="35" s="1"/>
  <c r="AK54" i="35"/>
  <c r="AU16" i="31"/>
  <c r="AV16" i="31" s="1"/>
  <c r="AU4" i="32"/>
  <c r="AU19" i="31"/>
  <c r="AV19" i="31" s="1"/>
  <c r="AU16" i="21"/>
  <c r="AV16" i="21" s="1"/>
  <c r="AN55" i="26"/>
  <c r="AN52" i="26" s="1"/>
  <c r="AN21" i="26" s="1"/>
  <c r="AN53" i="26"/>
  <c r="AN54" i="26"/>
  <c r="AE53" i="26"/>
  <c r="AE54" i="26"/>
  <c r="AE55" i="26"/>
  <c r="AE52" i="26" s="1"/>
  <c r="AE21" i="26" s="1"/>
  <c r="P55" i="31"/>
  <c r="P52" i="31" s="1"/>
  <c r="P21" i="31" s="1"/>
  <c r="P54" i="31"/>
  <c r="P53" i="31"/>
  <c r="AK53" i="23"/>
  <c r="AK55" i="23"/>
  <c r="AK52" i="23" s="1"/>
  <c r="AK21" i="23" s="1"/>
  <c r="AK54" i="23"/>
  <c r="AU12" i="21"/>
  <c r="AV12" i="21" s="1"/>
  <c r="AU4" i="33"/>
  <c r="AU7" i="33"/>
  <c r="AV7" i="33" s="1"/>
  <c r="AK53" i="21"/>
  <c r="AK54" i="21"/>
  <c r="AK55" i="21"/>
  <c r="AK52" i="21" s="1"/>
  <c r="AK21" i="21" s="1"/>
  <c r="AB53" i="21"/>
  <c r="AB54" i="21"/>
  <c r="AB55" i="21"/>
  <c r="AB52" i="21" s="1"/>
  <c r="AB21" i="21" s="1"/>
  <c r="AB55" i="36"/>
  <c r="AB52" i="36" s="1"/>
  <c r="AB21" i="36" s="1"/>
  <c r="AB54" i="36"/>
  <c r="AB53" i="36"/>
  <c r="AU14" i="33"/>
  <c r="AV14" i="33" s="1"/>
  <c r="AU14" i="26"/>
  <c r="AV14" i="26" s="1"/>
  <c r="AU9" i="28"/>
  <c r="AV9" i="28" s="1"/>
  <c r="AU14" i="23"/>
  <c r="AV14" i="23" s="1"/>
  <c r="AU12" i="33"/>
  <c r="AV12" i="33" s="1"/>
  <c r="AU4" i="34"/>
  <c r="AU11" i="35"/>
  <c r="AV11" i="35" s="1"/>
  <c r="AK55" i="29"/>
  <c r="AK52" i="29" s="1"/>
  <c r="AK21" i="29" s="1"/>
  <c r="AK54" i="29"/>
  <c r="AK53" i="29"/>
  <c r="AK58" i="29" s="1"/>
  <c r="AU12" i="35"/>
  <c r="AV12" i="35" s="1"/>
  <c r="AH55" i="35"/>
  <c r="AH52" i="35" s="1"/>
  <c r="AH21" i="35" s="1"/>
  <c r="AH53" i="35"/>
  <c r="AH54" i="35"/>
  <c r="AU19" i="23"/>
  <c r="AV19" i="23" s="1"/>
  <c r="AU12" i="28"/>
  <c r="AV12" i="28" s="1"/>
  <c r="M53" i="29"/>
  <c r="M58" i="29" s="1"/>
  <c r="M55" i="29"/>
  <c r="M52" i="29" s="1"/>
  <c r="M21" i="29" s="1"/>
  <c r="M54" i="29"/>
  <c r="AU5" i="20"/>
  <c r="AV5" i="20" s="1"/>
  <c r="AN53" i="20"/>
  <c r="AN55" i="20"/>
  <c r="AN52" i="20" s="1"/>
  <c r="AN21" i="20" s="1"/>
  <c r="AN54" i="20"/>
  <c r="P54" i="20"/>
  <c r="P53" i="20"/>
  <c r="AK58" i="20" s="1"/>
  <c r="P55" i="20"/>
  <c r="P52" i="20" s="1"/>
  <c r="P21" i="20" s="1"/>
  <c r="AK53" i="25"/>
  <c r="AK54" i="25"/>
  <c r="AK55" i="25"/>
  <c r="AK52" i="25" s="1"/>
  <c r="AK21" i="25" s="1"/>
  <c r="AU5" i="25"/>
  <c r="AV5" i="25" s="1"/>
  <c r="AU13" i="1"/>
  <c r="AV13" i="1" s="1"/>
  <c r="AU8" i="31"/>
  <c r="AV8" i="31" s="1"/>
  <c r="P55" i="26"/>
  <c r="P52" i="26" s="1"/>
  <c r="P21" i="26" s="1"/>
  <c r="P53" i="26"/>
  <c r="P54" i="26"/>
  <c r="J54" i="28"/>
  <c r="J53" i="28"/>
  <c r="J55" i="28"/>
  <c r="J52" i="28" s="1"/>
  <c r="J21" i="28" s="1"/>
  <c r="AH53" i="28"/>
  <c r="AH58" i="28" s="1"/>
  <c r="AH54" i="28"/>
  <c r="AH55" i="28"/>
  <c r="AH52" i="28" s="1"/>
  <c r="AH21" i="28" s="1"/>
  <c r="G53" i="23"/>
  <c r="V58" i="23" s="1"/>
  <c r="G55" i="23"/>
  <c r="G52" i="23" s="1"/>
  <c r="G21" i="23" s="1"/>
  <c r="G54" i="23"/>
  <c r="Y53" i="23"/>
  <c r="Y58" i="23" s="1"/>
  <c r="Y55" i="23"/>
  <c r="Y52" i="23" s="1"/>
  <c r="Y21" i="23" s="1"/>
  <c r="Y54" i="23"/>
  <c r="AU14" i="25"/>
  <c r="AV14" i="25" s="1"/>
  <c r="AU16" i="35"/>
  <c r="AV16" i="35" s="1"/>
  <c r="S53" i="21"/>
  <c r="S55" i="21"/>
  <c r="S52" i="21" s="1"/>
  <c r="S21" i="21" s="1"/>
  <c r="S54" i="21"/>
  <c r="AK55" i="1"/>
  <c r="AK52" i="1" s="1"/>
  <c r="AK21" i="1" s="1"/>
  <c r="AK54" i="1"/>
  <c r="AK53" i="1"/>
  <c r="AN55" i="36"/>
  <c r="AN52" i="36" s="1"/>
  <c r="AN21" i="36" s="1"/>
  <c r="AN54" i="36"/>
  <c r="AN53" i="36"/>
  <c r="AU13" i="21"/>
  <c r="AV13" i="21" s="1"/>
  <c r="AU18" i="35"/>
  <c r="AV18" i="35" s="1"/>
  <c r="AU14" i="20"/>
  <c r="AV14" i="20" s="1"/>
  <c r="AU6" i="35"/>
  <c r="AV6" i="35" s="1"/>
  <c r="AU4" i="35"/>
  <c r="Y54" i="20"/>
  <c r="Y55" i="20"/>
  <c r="Y52" i="20" s="1"/>
  <c r="Y21" i="20" s="1"/>
  <c r="Y53" i="20"/>
  <c r="P54" i="27"/>
  <c r="P53" i="27"/>
  <c r="P55" i="27"/>
  <c r="P52" i="27" s="1"/>
  <c r="P21" i="27" s="1"/>
  <c r="G55" i="25"/>
  <c r="G52" i="25" s="1"/>
  <c r="G21" i="25" s="1"/>
  <c r="G53" i="25"/>
  <c r="M58" i="25" s="1"/>
  <c r="G54" i="25"/>
  <c r="AU17" i="23"/>
  <c r="AV17" i="23" s="1"/>
  <c r="AU14" i="27"/>
  <c r="AV14" i="27" s="1"/>
  <c r="AU11" i="23"/>
  <c r="AV11" i="23" s="1"/>
  <c r="AU6" i="21"/>
  <c r="AV6" i="21" s="1"/>
  <c r="AU7" i="28"/>
  <c r="AV7" i="28" s="1"/>
  <c r="AU8" i="30"/>
  <c r="AV8" i="30" s="1"/>
  <c r="AU9" i="21"/>
  <c r="AV9" i="21" s="1"/>
  <c r="AU14" i="1"/>
  <c r="AV14" i="1" s="1"/>
  <c r="AU9" i="24"/>
  <c r="AV9" i="24" s="1"/>
  <c r="AU19" i="26"/>
  <c r="AV19" i="26" s="1"/>
  <c r="AU6" i="24"/>
  <c r="AV6" i="24" s="1"/>
  <c r="AU12" i="27"/>
  <c r="AV12" i="27" s="1"/>
  <c r="AB55" i="30"/>
  <c r="AB52" i="30" s="1"/>
  <c r="AB21" i="30" s="1"/>
  <c r="AB54" i="30"/>
  <c r="AB53" i="30"/>
  <c r="S53" i="24"/>
  <c r="S54" i="24"/>
  <c r="S55" i="24"/>
  <c r="S52" i="24" s="1"/>
  <c r="S21" i="24" s="1"/>
  <c r="V55" i="34"/>
  <c r="V52" i="34" s="1"/>
  <c r="V21" i="34" s="1"/>
  <c r="V53" i="34"/>
  <c r="S58" i="34" s="1"/>
  <c r="V54" i="34"/>
  <c r="AU11" i="25"/>
  <c r="AV11" i="25" s="1"/>
  <c r="F46" i="30"/>
  <c r="AN55" i="24"/>
  <c r="AN52" i="24" s="1"/>
  <c r="AN21" i="24" s="1"/>
  <c r="AN53" i="24"/>
  <c r="AN54" i="24"/>
  <c r="AU5" i="1"/>
  <c r="AV5" i="1" s="1"/>
  <c r="AU16" i="23"/>
  <c r="AV16" i="23" s="1"/>
  <c r="F47" i="32"/>
  <c r="F46" i="32"/>
  <c r="AU8" i="34"/>
  <c r="AV8" i="34" s="1"/>
  <c r="AB53" i="24"/>
  <c r="AB55" i="24"/>
  <c r="AB52" i="24" s="1"/>
  <c r="AB21" i="24" s="1"/>
  <c r="AB54" i="24"/>
  <c r="AN53" i="34"/>
  <c r="AN55" i="34"/>
  <c r="AN52" i="34" s="1"/>
  <c r="AN21" i="34" s="1"/>
  <c r="AN54" i="34"/>
  <c r="AU7" i="36"/>
  <c r="AV7" i="36" s="1"/>
  <c r="AU18" i="34"/>
  <c r="AV18" i="34" s="1"/>
  <c r="V21" i="28"/>
  <c r="BE15" i="28" s="1"/>
  <c r="F46" i="28"/>
  <c r="AN55" i="31"/>
  <c r="AN52" i="31" s="1"/>
  <c r="AN21" i="31" s="1"/>
  <c r="AN53" i="31"/>
  <c r="AN54" i="31"/>
  <c r="P53" i="23"/>
  <c r="P55" i="23"/>
  <c r="P52" i="23" s="1"/>
  <c r="P21" i="23" s="1"/>
  <c r="P54" i="23"/>
  <c r="AI22" i="38"/>
  <c r="N23" i="38"/>
  <c r="W23" i="38"/>
  <c r="Z22" i="38"/>
  <c r="AU13" i="27"/>
  <c r="AV13" i="27" s="1"/>
  <c r="AU17" i="30"/>
  <c r="AV17" i="30" s="1"/>
  <c r="AN54" i="21"/>
  <c r="AN55" i="21"/>
  <c r="AN52" i="21" s="1"/>
  <c r="AN21" i="21" s="1"/>
  <c r="AN53" i="21"/>
  <c r="AN58" i="21" s="1"/>
  <c r="S53" i="1"/>
  <c r="S54" i="1"/>
  <c r="S55" i="1"/>
  <c r="S52" i="1" s="1"/>
  <c r="S21" i="1" s="1"/>
  <c r="V53" i="1"/>
  <c r="V58" i="1" s="1"/>
  <c r="V54" i="1"/>
  <c r="V55" i="1"/>
  <c r="V52" i="1" s="1"/>
  <c r="V21" i="1" s="1"/>
  <c r="AE55" i="36"/>
  <c r="AE52" i="36" s="1"/>
  <c r="AE21" i="36" s="1"/>
  <c r="AE54" i="36"/>
  <c r="AE53" i="36"/>
  <c r="AU18" i="1"/>
  <c r="AV18" i="1" s="1"/>
  <c r="AU15" i="23"/>
  <c r="AV15" i="23" s="1"/>
  <c r="AU19" i="20"/>
  <c r="AV19" i="20" s="1"/>
  <c r="AU17" i="31"/>
  <c r="AV17" i="31" s="1"/>
  <c r="AU6" i="36"/>
  <c r="AV6" i="36" s="1"/>
  <c r="AU6" i="31"/>
  <c r="AV6" i="31" s="1"/>
  <c r="AU19" i="24"/>
  <c r="AV19" i="24" s="1"/>
  <c r="AK54" i="34"/>
  <c r="AK55" i="34"/>
  <c r="AK52" i="34" s="1"/>
  <c r="AK21" i="34" s="1"/>
  <c r="AK53" i="34"/>
  <c r="AU4" i="30"/>
  <c r="AU9" i="34"/>
  <c r="AV9" i="34" s="1"/>
  <c r="AU17" i="36"/>
  <c r="AV17" i="36" s="1"/>
  <c r="F46" i="33"/>
  <c r="F47" i="33"/>
  <c r="AU12" i="30"/>
  <c r="AV12" i="30" s="1"/>
  <c r="AU14" i="36"/>
  <c r="AV14" i="36" s="1"/>
  <c r="F46" i="24"/>
  <c r="AU5" i="26"/>
  <c r="AV5" i="26" s="1"/>
  <c r="AU11" i="26"/>
  <c r="AV11" i="26" s="1"/>
  <c r="K23" i="29"/>
  <c r="K23" i="24"/>
  <c r="K23" i="28"/>
  <c r="BL15" i="1"/>
  <c r="K36" i="1"/>
  <c r="K22" i="1"/>
  <c r="AO23" i="33"/>
  <c r="AO23" i="35"/>
  <c r="AO23" i="36"/>
  <c r="AO23" i="30"/>
  <c r="AO23" i="32"/>
  <c r="AF36" i="25"/>
  <c r="BL15" i="25"/>
  <c r="AF22" i="25"/>
  <c r="AF23" i="28"/>
  <c r="BL10" i="20"/>
  <c r="AF36" i="20"/>
  <c r="AF22" i="20"/>
  <c r="AL23" i="28"/>
  <c r="AL23" i="36"/>
  <c r="BL15" i="20"/>
  <c r="AL36" i="20"/>
  <c r="AL22" i="20"/>
  <c r="AL23" i="25"/>
  <c r="AL23" i="21"/>
  <c r="Z23" i="23"/>
  <c r="Z36" i="1"/>
  <c r="BL10" i="1"/>
  <c r="Z22" i="1"/>
  <c r="Z23" i="28"/>
  <c r="Z23" i="24"/>
  <c r="Z23" i="35"/>
  <c r="N23" i="35"/>
  <c r="N36" i="26"/>
  <c r="BL4" i="26"/>
  <c r="N22" i="26"/>
  <c r="N36" i="29"/>
  <c r="BL5" i="29"/>
  <c r="N22" i="29"/>
  <c r="N36" i="20"/>
  <c r="BL5" i="20"/>
  <c r="N22" i="20"/>
  <c r="BL12" i="1"/>
  <c r="N36" i="1"/>
  <c r="N22" i="1"/>
  <c r="N23" i="27"/>
  <c r="BL7" i="25"/>
  <c r="H36" i="25"/>
  <c r="H22" i="25"/>
  <c r="BL8" i="34"/>
  <c r="T36" i="34"/>
  <c r="T22" i="34"/>
  <c r="T23" i="23"/>
  <c r="T23" i="21"/>
  <c r="T23" i="31"/>
  <c r="W23" i="34"/>
  <c r="BL13" i="35"/>
  <c r="W36" i="35"/>
  <c r="W22" i="35"/>
  <c r="W36" i="31"/>
  <c r="BL12" i="31"/>
  <c r="W22" i="31"/>
  <c r="W23" i="32"/>
  <c r="BL9" i="29"/>
  <c r="AI36" i="29"/>
  <c r="AI22" i="29"/>
  <c r="AI23" i="34"/>
  <c r="AI23" i="25"/>
  <c r="AI23" i="31"/>
  <c r="AI36" i="1"/>
  <c r="BL8" i="1"/>
  <c r="AI22" i="1"/>
  <c r="BL10" i="28"/>
  <c r="AC36" i="28"/>
  <c r="AC22" i="28"/>
  <c r="AC23" i="33"/>
  <c r="AC23" i="31"/>
  <c r="AC23" i="21"/>
  <c r="Q23" i="33"/>
  <c r="Q36" i="1"/>
  <c r="BL7" i="1"/>
  <c r="Q22" i="1"/>
  <c r="Q23" i="28"/>
  <c r="Q23" i="23"/>
  <c r="Q23" i="31"/>
  <c r="Q23" i="35"/>
  <c r="AY36" i="16"/>
  <c r="AZ36" i="16" s="1"/>
  <c r="BA36" i="16"/>
  <c r="BB36" i="16" s="1"/>
  <c r="AU4" i="25"/>
  <c r="AU7" i="25"/>
  <c r="AV7" i="25" s="1"/>
  <c r="AU18" i="23"/>
  <c r="AV18" i="23" s="1"/>
  <c r="S55" i="29"/>
  <c r="S52" i="29" s="1"/>
  <c r="S21" i="29" s="1"/>
  <c r="S54" i="29"/>
  <c r="S53" i="29"/>
  <c r="AU7" i="32"/>
  <c r="AV7" i="32" s="1"/>
  <c r="P55" i="21"/>
  <c r="P52" i="21" s="1"/>
  <c r="P21" i="21" s="1"/>
  <c r="P54" i="21"/>
  <c r="P53" i="21"/>
  <c r="P58" i="21"/>
  <c r="AU4" i="20"/>
  <c r="Y54" i="30"/>
  <c r="Y53" i="30"/>
  <c r="Y55" i="30"/>
  <c r="Y52" i="30" s="1"/>
  <c r="Y21" i="30" s="1"/>
  <c r="AU9" i="20"/>
  <c r="AV9" i="20" s="1"/>
  <c r="AU6" i="26"/>
  <c r="AV6" i="26" s="1"/>
  <c r="AU4" i="31"/>
  <c r="AK55" i="36"/>
  <c r="AK52" i="36" s="1"/>
  <c r="AK21" i="36" s="1"/>
  <c r="AK54" i="36"/>
  <c r="AK53" i="36"/>
  <c r="K36" i="33"/>
  <c r="BL13" i="33"/>
  <c r="K22" i="33"/>
  <c r="BL13" i="20"/>
  <c r="K36" i="20"/>
  <c r="K22" i="20"/>
  <c r="BL10" i="25"/>
  <c r="K36" i="25"/>
  <c r="K22" i="25"/>
  <c r="BL14" i="35"/>
  <c r="K36" i="35"/>
  <c r="K22" i="35"/>
  <c r="AO36" i="23"/>
  <c r="BL5" i="23"/>
  <c r="AO22" i="23"/>
  <c r="BL6" i="31"/>
  <c r="AO36" i="31"/>
  <c r="AO22" i="31"/>
  <c r="AO36" i="27"/>
  <c r="BL4" i="27"/>
  <c r="AO22" i="27"/>
  <c r="BL5" i="25"/>
  <c r="AO36" i="25"/>
  <c r="AO22" i="25"/>
  <c r="AF36" i="27"/>
  <c r="BL15" i="27"/>
  <c r="AF22" i="27"/>
  <c r="BL15" i="29"/>
  <c r="AF36" i="29"/>
  <c r="AF22" i="29"/>
  <c r="AF36" i="24"/>
  <c r="BL15" i="24"/>
  <c r="AF22" i="24"/>
  <c r="AF36" i="35"/>
  <c r="BL15" i="35"/>
  <c r="AF22" i="35"/>
  <c r="BL15" i="34"/>
  <c r="AF36" i="34"/>
  <c r="AF22" i="34"/>
  <c r="AF36" i="21"/>
  <c r="BL13" i="21"/>
  <c r="AF22" i="21"/>
  <c r="BL14" i="26"/>
  <c r="AL36" i="26"/>
  <c r="AL22" i="26"/>
  <c r="AL22" i="23"/>
  <c r="BL11" i="23"/>
  <c r="AL36" i="23"/>
  <c r="BL11" i="35"/>
  <c r="AL36" i="35"/>
  <c r="AL22" i="35"/>
  <c r="AL36" i="31"/>
  <c r="BL14" i="31"/>
  <c r="AL22" i="31"/>
  <c r="AL36" i="30"/>
  <c r="BL14" i="30"/>
  <c r="AL22" i="30"/>
  <c r="Z36" i="21"/>
  <c r="BL14" i="21"/>
  <c r="Z22" i="21"/>
  <c r="Z36" i="26"/>
  <c r="BL11" i="26"/>
  <c r="Z22" i="26"/>
  <c r="Z36" i="25"/>
  <c r="BL12" i="25"/>
  <c r="Z22" i="25"/>
  <c r="BL14" i="20"/>
  <c r="Z36" i="20"/>
  <c r="Z22" i="20"/>
  <c r="Z22" i="36"/>
  <c r="BL12" i="36"/>
  <c r="Z36" i="36"/>
  <c r="BL5" i="28"/>
  <c r="N36" i="28"/>
  <c r="N22" i="28"/>
  <c r="N36" i="23"/>
  <c r="BL4" i="23"/>
  <c r="N22" i="23"/>
  <c r="BL5" i="24"/>
  <c r="N36" i="24"/>
  <c r="N22" i="24"/>
  <c r="BL4" i="31"/>
  <c r="N36" i="31"/>
  <c r="N22" i="31"/>
  <c r="H36" i="21"/>
  <c r="BL7" i="21"/>
  <c r="H22" i="21"/>
  <c r="H36" i="28"/>
  <c r="BL8" i="28"/>
  <c r="H22" i="28"/>
  <c r="H36" i="26"/>
  <c r="BL8" i="26"/>
  <c r="H22" i="26"/>
  <c r="H36" i="1"/>
  <c r="BL14" i="1"/>
  <c r="H22" i="1"/>
  <c r="H22" i="36"/>
  <c r="H36" i="36"/>
  <c r="BL7" i="36"/>
  <c r="BL7" i="32"/>
  <c r="H36" i="32"/>
  <c r="H22" i="32"/>
  <c r="BL5" i="26"/>
  <c r="T36" i="26"/>
  <c r="T22" i="26"/>
  <c r="BL8" i="32"/>
  <c r="T36" i="32"/>
  <c r="T22" i="32"/>
  <c r="T36" i="29"/>
  <c r="BL7" i="29"/>
  <c r="T22" i="29"/>
  <c r="BL8" i="24"/>
  <c r="T36" i="24"/>
  <c r="T22" i="24"/>
  <c r="T36" i="36"/>
  <c r="BL8" i="36"/>
  <c r="T22" i="36"/>
  <c r="W36" i="33"/>
  <c r="BL14" i="33"/>
  <c r="W22" i="33"/>
  <c r="W23" i="27"/>
  <c r="BL14" i="25"/>
  <c r="W36" i="25"/>
  <c r="W22" i="25"/>
  <c r="BL13" i="30"/>
  <c r="W36" i="30"/>
  <c r="W22" i="30"/>
  <c r="BL5" i="1"/>
  <c r="W36" i="1"/>
  <c r="W22" i="1"/>
  <c r="AI23" i="28"/>
  <c r="BL9" i="35"/>
  <c r="AI36" i="35"/>
  <c r="AI22" i="35"/>
  <c r="BL9" i="30"/>
  <c r="AI36" i="30"/>
  <c r="AI22" i="30"/>
  <c r="AC36" i="36"/>
  <c r="BL9" i="36"/>
  <c r="AC22" i="36"/>
  <c r="BL9" i="25"/>
  <c r="AC36" i="25"/>
  <c r="AC22" i="25"/>
  <c r="BL9" i="1"/>
  <c r="AC36" i="1"/>
  <c r="AC22" i="1"/>
  <c r="AC36" i="20"/>
  <c r="BL12" i="20"/>
  <c r="AC22" i="20"/>
  <c r="BL9" i="24"/>
  <c r="AC36" i="24"/>
  <c r="AC22" i="24"/>
  <c r="AC23" i="27"/>
  <c r="BL7" i="26"/>
  <c r="Q36" i="26"/>
  <c r="Q22" i="26"/>
  <c r="BL6" i="24"/>
  <c r="Q36" i="24"/>
  <c r="Q22" i="24"/>
  <c r="Q36" i="30"/>
  <c r="BL5" i="30"/>
  <c r="Q22" i="30"/>
  <c r="E13" i="16"/>
  <c r="AC4" i="16"/>
  <c r="H9" i="16"/>
  <c r="T11" i="16"/>
  <c r="Q9" i="16"/>
  <c r="W12" i="16"/>
  <c r="Q12" i="16"/>
  <c r="AF5" i="16"/>
  <c r="AC13" i="16"/>
  <c r="N19" i="16"/>
  <c r="AF7" i="16"/>
  <c r="E20" i="16"/>
  <c r="T6" i="16"/>
  <c r="E4" i="16"/>
  <c r="N18" i="16"/>
  <c r="H20" i="16"/>
  <c r="AF14" i="16"/>
  <c r="Z9" i="16"/>
  <c r="AF11" i="16"/>
  <c r="AL9" i="16"/>
  <c r="N14" i="16"/>
  <c r="Z18" i="16"/>
  <c r="AL13" i="16"/>
  <c r="AI18" i="16"/>
  <c r="W14" i="16"/>
  <c r="AC5" i="16"/>
  <c r="K9" i="16"/>
  <c r="H4" i="16"/>
  <c r="AC9" i="16"/>
  <c r="Z13" i="16"/>
  <c r="E5" i="16"/>
  <c r="W4" i="16"/>
  <c r="AI5" i="16"/>
  <c r="AL14" i="16"/>
  <c r="AI8" i="16"/>
  <c r="AF13" i="16"/>
  <c r="K5" i="16"/>
  <c r="AL11" i="16"/>
  <c r="AC19" i="16"/>
  <c r="E18" i="16"/>
  <c r="AF15" i="16"/>
  <c r="K11" i="16"/>
  <c r="Z11" i="16"/>
  <c r="W9" i="16"/>
  <c r="AC15" i="16"/>
  <c r="T14" i="16"/>
  <c r="AI10" i="16"/>
  <c r="Z12" i="16"/>
  <c r="AC6" i="16"/>
  <c r="N4" i="16"/>
  <c r="AF9" i="16"/>
  <c r="W20" i="16"/>
  <c r="N13" i="16"/>
  <c r="T20" i="16"/>
  <c r="AI19" i="16"/>
  <c r="AI7" i="16"/>
  <c r="AI6" i="16"/>
  <c r="Z6" i="16"/>
  <c r="N10" i="16"/>
  <c r="W5" i="16"/>
  <c r="AL6" i="16"/>
  <c r="N6" i="16"/>
  <c r="AI20" i="16"/>
  <c r="K10" i="16"/>
  <c r="K7" i="16"/>
  <c r="H6" i="16"/>
  <c r="N20" i="16"/>
  <c r="N15" i="16"/>
  <c r="N5" i="16"/>
  <c r="E9" i="16"/>
  <c r="T18" i="16"/>
  <c r="Z8" i="16"/>
  <c r="Q13" i="16"/>
  <c r="Z15" i="16"/>
  <c r="E14" i="16"/>
  <c r="AC8" i="16"/>
  <c r="T7" i="16"/>
  <c r="N9" i="16"/>
  <c r="AL7" i="16"/>
  <c r="AF10" i="16"/>
  <c r="K14" i="16"/>
  <c r="E10" i="16"/>
  <c r="AF4" i="16"/>
  <c r="AC14" i="16"/>
  <c r="AF18" i="16"/>
  <c r="Z5" i="16"/>
  <c r="AI15" i="16"/>
  <c r="AL19" i="16"/>
  <c r="W15" i="16"/>
  <c r="AC11" i="16"/>
  <c r="T19" i="16"/>
  <c r="H5" i="16"/>
  <c r="K6" i="16"/>
  <c r="K4" i="16"/>
  <c r="T8" i="16"/>
  <c r="Q18" i="16"/>
  <c r="Q19" i="16"/>
  <c r="AI11" i="16"/>
  <c r="Z10" i="16"/>
  <c r="AF6" i="16"/>
  <c r="Z19" i="16"/>
  <c r="W10" i="16"/>
  <c r="H15" i="16"/>
  <c r="Q11" i="16"/>
  <c r="AC10" i="16"/>
  <c r="AI13" i="16"/>
  <c r="K13" i="16"/>
  <c r="E7" i="16"/>
  <c r="W7" i="16"/>
  <c r="N11" i="16"/>
  <c r="Q8" i="16"/>
  <c r="AL8" i="16"/>
  <c r="Q4" i="16"/>
  <c r="T4" i="16"/>
  <c r="H19" i="16"/>
  <c r="W18" i="16"/>
  <c r="Z7" i="16"/>
  <c r="W8" i="16"/>
  <c r="Q5" i="16"/>
  <c r="AL10" i="16"/>
  <c r="AL18" i="16"/>
  <c r="AC20" i="16"/>
  <c r="H8" i="16"/>
  <c r="W13" i="16"/>
  <c r="T5" i="16"/>
  <c r="W11" i="16"/>
  <c r="Q10" i="16"/>
  <c r="Q7" i="16"/>
  <c r="E6" i="16"/>
  <c r="E19" i="16"/>
  <c r="T9" i="16"/>
  <c r="Q15" i="16"/>
  <c r="K20" i="16"/>
  <c r="AC18" i="16"/>
  <c r="AI12" i="16"/>
  <c r="K15" i="16"/>
  <c r="Q20" i="16"/>
  <c r="H10" i="16"/>
  <c r="N12" i="16"/>
  <c r="H7" i="16"/>
  <c r="Z4" i="16"/>
  <c r="AF8" i="16"/>
  <c r="K18" i="16"/>
  <c r="AC7" i="16"/>
  <c r="AI14" i="16"/>
  <c r="W19" i="16"/>
  <c r="K12" i="16"/>
  <c r="K8" i="16"/>
  <c r="AC12" i="16"/>
  <c r="E11" i="16"/>
  <c r="H13" i="16"/>
  <c r="T13" i="16"/>
  <c r="AL12" i="16"/>
  <c r="T15" i="16"/>
  <c r="W6" i="16"/>
  <c r="N8" i="16"/>
  <c r="T10" i="16"/>
  <c r="E15" i="16"/>
  <c r="E8" i="16"/>
  <c r="Q14" i="16"/>
  <c r="H11" i="16"/>
  <c r="K19" i="16"/>
  <c r="Z20" i="16"/>
  <c r="AF19" i="16"/>
  <c r="AL5" i="16"/>
  <c r="H12" i="16"/>
  <c r="AF12" i="16"/>
  <c r="AI4" i="16"/>
  <c r="AL20" i="16"/>
  <c r="AL15" i="16"/>
  <c r="E12" i="16"/>
  <c r="H14" i="16"/>
  <c r="AL4" i="16"/>
  <c r="AI9" i="16"/>
  <c r="Q6" i="16"/>
  <c r="Z14" i="16"/>
  <c r="N7" i="16"/>
  <c r="S58" i="29" l="1"/>
  <c r="Y58" i="20"/>
  <c r="AK58" i="25"/>
  <c r="AE58" i="26"/>
  <c r="AN58" i="1"/>
  <c r="AE58" i="21"/>
  <c r="AE58" i="28"/>
  <c r="AK58" i="26"/>
  <c r="M58" i="20"/>
  <c r="AN58" i="29"/>
  <c r="M58" i="24"/>
  <c r="AN58" i="25"/>
  <c r="AN58" i="27"/>
  <c r="AE58" i="30"/>
  <c r="J58" i="36"/>
  <c r="P58" i="28"/>
  <c r="S58" i="36"/>
  <c r="M58" i="30"/>
  <c r="S58" i="31"/>
  <c r="AH58" i="26"/>
  <c r="P58" i="35"/>
  <c r="AN58" i="23"/>
  <c r="S58" i="28"/>
  <c r="S58" i="26"/>
  <c r="S58" i="25"/>
  <c r="AE58" i="20"/>
  <c r="S58" i="24"/>
  <c r="AN58" i="20"/>
  <c r="AK58" i="30"/>
  <c r="AB58" i="36"/>
  <c r="AK58" i="1"/>
  <c r="AE58" i="23"/>
  <c r="AN58" i="24"/>
  <c r="AN58" i="28"/>
  <c r="V58" i="26"/>
  <c r="J58" i="27"/>
  <c r="P58" i="36"/>
  <c r="AH58" i="25"/>
  <c r="AE58" i="24"/>
  <c r="Y58" i="34"/>
  <c r="J58" i="35"/>
  <c r="AH58" i="29"/>
  <c r="M58" i="21"/>
  <c r="AE58" i="31"/>
  <c r="AB58" i="20"/>
  <c r="M58" i="34"/>
  <c r="AK58" i="24"/>
  <c r="V58" i="21"/>
  <c r="M58" i="31"/>
  <c r="G58" i="26"/>
  <c r="G58" i="20"/>
  <c r="AE58" i="29"/>
  <c r="V58" i="25"/>
  <c r="G58" i="21"/>
  <c r="S58" i="23"/>
  <c r="Y58" i="27"/>
  <c r="Y58" i="29"/>
  <c r="AE58" i="1"/>
  <c r="AB58" i="31"/>
  <c r="AH58" i="34"/>
  <c r="AH58" i="1"/>
  <c r="AK58" i="28"/>
  <c r="AE58" i="34"/>
  <c r="Y58" i="1"/>
  <c r="AB58" i="29"/>
  <c r="Y58" i="28"/>
  <c r="V58" i="20"/>
  <c r="J58" i="25"/>
  <c r="G58" i="29"/>
  <c r="AK58" i="23"/>
  <c r="M58" i="28"/>
  <c r="M58" i="1"/>
  <c r="AK58" i="36"/>
  <c r="AK58" i="21"/>
  <c r="AN58" i="31"/>
  <c r="AB58" i="30"/>
  <c r="G58" i="23"/>
  <c r="M58" i="35"/>
  <c r="P58" i="31"/>
  <c r="V58" i="31"/>
  <c r="AB58" i="35"/>
  <c r="AH58" i="21"/>
  <c r="V58" i="30"/>
  <c r="J58" i="20"/>
  <c r="AE58" i="27"/>
  <c r="AN58" i="35"/>
  <c r="AH58" i="27"/>
  <c r="AE58" i="35"/>
  <c r="Y58" i="35"/>
  <c r="J58" i="23"/>
  <c r="J58" i="26"/>
  <c r="AN58" i="30"/>
  <c r="G58" i="1"/>
  <c r="P58" i="25"/>
  <c r="BV7" i="16"/>
  <c r="CH14" i="16"/>
  <c r="BY6" i="16"/>
  <c r="CQ9" i="16"/>
  <c r="CT4" i="16"/>
  <c r="BR4" i="28"/>
  <c r="BS4" i="28" s="1"/>
  <c r="BR4" i="29"/>
  <c r="BS4" i="29" s="1"/>
  <c r="BR4" i="27"/>
  <c r="BS4" i="27" s="1"/>
  <c r="BR5" i="30"/>
  <c r="BS5" i="30" s="1"/>
  <c r="BR8" i="23"/>
  <c r="BS8" i="23" s="1"/>
  <c r="BR4" i="24"/>
  <c r="BS4" i="24" s="1"/>
  <c r="BR5" i="31"/>
  <c r="BS5" i="31" s="1"/>
  <c r="BR7" i="21"/>
  <c r="BS7" i="21" s="1"/>
  <c r="BR5" i="25"/>
  <c r="BS5" i="25" s="1"/>
  <c r="BR6" i="26"/>
  <c r="BS6" i="26" s="1"/>
  <c r="BR15" i="20"/>
  <c r="BS15" i="20" s="1"/>
  <c r="BR15" i="1"/>
  <c r="BS15" i="1" s="1"/>
  <c r="BP14" i="16"/>
  <c r="BM12" i="16"/>
  <c r="CT15" i="16"/>
  <c r="CT20" i="16"/>
  <c r="CQ4" i="16"/>
  <c r="BR15" i="31"/>
  <c r="BS15" i="31" s="1"/>
  <c r="BR15" i="21"/>
  <c r="BS15" i="21" s="1"/>
  <c r="BR15" i="29"/>
  <c r="BS15" i="29" s="1"/>
  <c r="BR15" i="24"/>
  <c r="BS15" i="24" s="1"/>
  <c r="BR15" i="28"/>
  <c r="BS15" i="28" s="1"/>
  <c r="BR15" i="23"/>
  <c r="BS15" i="23" s="1"/>
  <c r="BR14" i="20"/>
  <c r="BS14" i="20" s="1"/>
  <c r="BR14" i="1"/>
  <c r="BS14" i="1" s="1"/>
  <c r="BR15" i="30"/>
  <c r="BS15" i="30" s="1"/>
  <c r="BR15" i="25"/>
  <c r="BS15" i="25" s="1"/>
  <c r="BR15" i="27"/>
  <c r="BS15" i="27" s="1"/>
  <c r="BR15" i="26"/>
  <c r="BS15" i="26" s="1"/>
  <c r="CN12" i="16"/>
  <c r="BP12" i="16"/>
  <c r="CT5" i="16"/>
  <c r="CN19" i="16"/>
  <c r="CH20" i="16"/>
  <c r="BS19" i="16"/>
  <c r="BP11" i="16"/>
  <c r="BY14" i="16"/>
  <c r="BM8" i="16"/>
  <c r="BM15" i="16"/>
  <c r="CB10" i="16"/>
  <c r="BV8" i="16"/>
  <c r="CE6" i="16"/>
  <c r="CB15" i="16"/>
  <c r="CT12" i="16"/>
  <c r="CB13" i="16"/>
  <c r="BP13" i="16"/>
  <c r="BM11" i="16"/>
  <c r="CK12" i="16"/>
  <c r="BS8" i="16"/>
  <c r="BS12" i="16"/>
  <c r="CE19" i="16"/>
  <c r="CQ14" i="16"/>
  <c r="CK7" i="16"/>
  <c r="BS18" i="16"/>
  <c r="CN8" i="16"/>
  <c r="CH4" i="16"/>
  <c r="BR12" i="20"/>
  <c r="BS12" i="20" s="1"/>
  <c r="BR13" i="26"/>
  <c r="BS13" i="26" s="1"/>
  <c r="BR13" i="27"/>
  <c r="BS13" i="27" s="1"/>
  <c r="BR13" i="28"/>
  <c r="BS13" i="28" s="1"/>
  <c r="BR13" i="30"/>
  <c r="BS13" i="30" s="1"/>
  <c r="BR13" i="23"/>
  <c r="BS13" i="23" s="1"/>
  <c r="BR13" i="21"/>
  <c r="BS13" i="21" s="1"/>
  <c r="BR13" i="25"/>
  <c r="BS13" i="25" s="1"/>
  <c r="BR13" i="31"/>
  <c r="BS13" i="31" s="1"/>
  <c r="BR12" i="1"/>
  <c r="BS12" i="1" s="1"/>
  <c r="BR13" i="24"/>
  <c r="BS13" i="24" s="1"/>
  <c r="BR13" i="29"/>
  <c r="BS13" i="29" s="1"/>
  <c r="BP7" i="16"/>
  <c r="BV12" i="16"/>
  <c r="BP10" i="16"/>
  <c r="BY20" i="16"/>
  <c r="BS15" i="16"/>
  <c r="CQ12" i="16"/>
  <c r="CK18" i="16"/>
  <c r="BS20" i="16"/>
  <c r="BY15" i="16"/>
  <c r="CB9" i="16"/>
  <c r="BM19" i="16"/>
  <c r="BM6" i="16"/>
  <c r="BY7" i="16"/>
  <c r="BY10" i="16"/>
  <c r="CE11" i="16"/>
  <c r="CB5" i="16"/>
  <c r="CE13" i="16"/>
  <c r="BP8" i="16"/>
  <c r="CK20" i="16"/>
  <c r="CT18" i="16"/>
  <c r="CT10" i="16"/>
  <c r="BY5" i="16"/>
  <c r="CE8" i="16"/>
  <c r="CH7" i="16"/>
  <c r="CE18" i="16"/>
  <c r="BP19" i="16"/>
  <c r="CB4" i="16"/>
  <c r="BR12" i="30"/>
  <c r="BS12" i="30" s="1"/>
  <c r="BR11" i="21"/>
  <c r="BS11" i="21" s="1"/>
  <c r="BR12" i="25"/>
  <c r="BS12" i="25" s="1"/>
  <c r="BR5" i="1"/>
  <c r="BS5" i="1" s="1"/>
  <c r="BR12" i="24"/>
  <c r="BS12" i="24" s="1"/>
  <c r="BR12" i="31"/>
  <c r="BS12" i="31" s="1"/>
  <c r="BR12" i="23"/>
  <c r="BS12" i="23" s="1"/>
  <c r="BR12" i="26"/>
  <c r="BS12" i="26" s="1"/>
  <c r="BR12" i="28"/>
  <c r="BS12" i="28" s="1"/>
  <c r="BR12" i="29"/>
  <c r="BS12" i="29" s="1"/>
  <c r="BR12" i="27"/>
  <c r="BS12" i="27" s="1"/>
  <c r="BR10" i="20"/>
  <c r="BS10" i="20" s="1"/>
  <c r="BY4" i="16"/>
  <c r="BR9" i="31"/>
  <c r="BS9" i="31" s="1"/>
  <c r="BR9" i="28"/>
  <c r="BS9" i="28" s="1"/>
  <c r="BR9" i="20"/>
  <c r="BS9" i="20" s="1"/>
  <c r="BR10" i="1"/>
  <c r="BS10" i="1" s="1"/>
  <c r="BR11" i="25"/>
  <c r="BS11" i="25" s="1"/>
  <c r="BR11" i="23"/>
  <c r="BS11" i="23" s="1"/>
  <c r="BR5" i="26"/>
  <c r="BS5" i="26" s="1"/>
  <c r="BR9" i="30"/>
  <c r="BS9" i="30" s="1"/>
  <c r="BR10" i="21"/>
  <c r="BS10" i="21" s="1"/>
  <c r="BR9" i="29"/>
  <c r="BS9" i="29" s="1"/>
  <c r="BR11" i="24"/>
  <c r="BS11" i="24" s="1"/>
  <c r="BR8" i="27"/>
  <c r="BS8" i="27" s="1"/>
  <c r="CT8" i="16"/>
  <c r="BY8" i="16"/>
  <c r="BV11" i="16"/>
  <c r="CE7" i="16"/>
  <c r="BM7" i="16"/>
  <c r="BS13" i="16"/>
  <c r="CQ13" i="16"/>
  <c r="CK10" i="16"/>
  <c r="BY11" i="16"/>
  <c r="BP15" i="16"/>
  <c r="CE10" i="16"/>
  <c r="CH19" i="16"/>
  <c r="CN6" i="16"/>
  <c r="CH10" i="16"/>
  <c r="CQ11" i="16"/>
  <c r="BY19" i="16"/>
  <c r="BY18" i="16"/>
  <c r="CB8" i="16"/>
  <c r="BS4" i="16"/>
  <c r="BR4" i="30"/>
  <c r="BS4" i="30" s="1"/>
  <c r="BR4" i="23"/>
  <c r="BS4" i="23" s="1"/>
  <c r="BR4" i="31"/>
  <c r="BS4" i="31" s="1"/>
  <c r="BR5" i="28"/>
  <c r="BS5" i="28" s="1"/>
  <c r="BR4" i="21"/>
  <c r="BS4" i="21" s="1"/>
  <c r="BR4" i="25"/>
  <c r="BS4" i="25" s="1"/>
  <c r="BR5" i="29"/>
  <c r="BS5" i="29" s="1"/>
  <c r="BR4" i="26"/>
  <c r="BS4" i="26" s="1"/>
  <c r="BR8" i="1"/>
  <c r="BS8" i="1" s="1"/>
  <c r="BR5" i="27"/>
  <c r="BS5" i="27" s="1"/>
  <c r="BR6" i="20"/>
  <c r="BS6" i="20" s="1"/>
  <c r="BR5" i="24"/>
  <c r="BS5" i="24" s="1"/>
  <c r="BS6" i="16"/>
  <c r="BP5" i="16"/>
  <c r="CB19" i="16"/>
  <c r="CK11" i="16"/>
  <c r="CE15" i="16"/>
  <c r="CT19" i="16"/>
  <c r="CQ15" i="16"/>
  <c r="CH5" i="16"/>
  <c r="CN18" i="16"/>
  <c r="CK14" i="16"/>
  <c r="CN4" i="16"/>
  <c r="BR14" i="31"/>
  <c r="BS14" i="31" s="1"/>
  <c r="BR14" i="26"/>
  <c r="BS14" i="26" s="1"/>
  <c r="BR14" i="30"/>
  <c r="BS14" i="30" s="1"/>
  <c r="BR14" i="25"/>
  <c r="BS14" i="25" s="1"/>
  <c r="BR13" i="20"/>
  <c r="BS13" i="20" s="1"/>
  <c r="BR14" i="24"/>
  <c r="BS14" i="24" s="1"/>
  <c r="BR14" i="28"/>
  <c r="BS14" i="28" s="1"/>
  <c r="BR14" i="21"/>
  <c r="BS14" i="21" s="1"/>
  <c r="BR14" i="23"/>
  <c r="BS14" i="23" s="1"/>
  <c r="BR14" i="27"/>
  <c r="BS14" i="27" s="1"/>
  <c r="BR14" i="29"/>
  <c r="BS14" i="29" s="1"/>
  <c r="BR13" i="1"/>
  <c r="BS13" i="1" s="1"/>
  <c r="BM10" i="16"/>
  <c r="BS14" i="16"/>
  <c r="CN10" i="16"/>
  <c r="CT7" i="16"/>
  <c r="BV9" i="16"/>
  <c r="CB7" i="16"/>
  <c r="CK8" i="16"/>
  <c r="BM14" i="16"/>
  <c r="CH15" i="16"/>
  <c r="BY13" i="16"/>
  <c r="CH8" i="16"/>
  <c r="CB18" i="16"/>
  <c r="BM9" i="16"/>
  <c r="BV5" i="16"/>
  <c r="BV15" i="16"/>
  <c r="BV20" i="16"/>
  <c r="BP6" i="16"/>
  <c r="BS7" i="16"/>
  <c r="BS10" i="16"/>
  <c r="CQ20" i="16"/>
  <c r="BV6" i="16"/>
  <c r="CT6" i="16"/>
  <c r="CE5" i="16"/>
  <c r="BV10" i="16"/>
  <c r="CH6" i="16"/>
  <c r="CQ6" i="16"/>
  <c r="CQ7" i="16"/>
  <c r="CQ19" i="16"/>
  <c r="CB20" i="16"/>
  <c r="BV13" i="16"/>
  <c r="CE20" i="16"/>
  <c r="CN9" i="16"/>
  <c r="BV4" i="16"/>
  <c r="BR5" i="21"/>
  <c r="BS5" i="21" s="1"/>
  <c r="BR7" i="25"/>
  <c r="BS7" i="25" s="1"/>
  <c r="BR5" i="23"/>
  <c r="BS5" i="23" s="1"/>
  <c r="BR6" i="31"/>
  <c r="BS6" i="31" s="1"/>
  <c r="BR6" i="30"/>
  <c r="BS6" i="30" s="1"/>
  <c r="BR8" i="29"/>
  <c r="BS8" i="29" s="1"/>
  <c r="BR4" i="20"/>
  <c r="BS4" i="20" s="1"/>
  <c r="BR9" i="1"/>
  <c r="BS9" i="1" s="1"/>
  <c r="BR7" i="27"/>
  <c r="BS7" i="27" s="1"/>
  <c r="BR8" i="28"/>
  <c r="BS8" i="28" s="1"/>
  <c r="BR6" i="24"/>
  <c r="BS6" i="24" s="1"/>
  <c r="BR8" i="26"/>
  <c r="BS8" i="26" s="1"/>
  <c r="CK6" i="16"/>
  <c r="CH12" i="16"/>
  <c r="CQ10" i="16"/>
  <c r="CB14" i="16"/>
  <c r="CK15" i="16"/>
  <c r="CE9" i="16"/>
  <c r="CH11" i="16"/>
  <c r="BS11" i="16"/>
  <c r="CN15" i="16"/>
  <c r="BM18" i="16"/>
  <c r="CK19" i="16"/>
  <c r="CT11" i="16"/>
  <c r="BS5" i="16"/>
  <c r="CN13" i="16"/>
  <c r="CQ8" i="16"/>
  <c r="CT14" i="16"/>
  <c r="CQ5" i="16"/>
  <c r="CE4" i="16"/>
  <c r="BR9" i="26"/>
  <c r="BS9" i="26" s="1"/>
  <c r="BR11" i="1"/>
  <c r="BS11" i="1" s="1"/>
  <c r="BR9" i="27"/>
  <c r="BS9" i="27" s="1"/>
  <c r="BR7" i="24"/>
  <c r="BS7" i="24" s="1"/>
  <c r="BR12" i="21"/>
  <c r="BS12" i="21" s="1"/>
  <c r="BR10" i="28"/>
  <c r="BS10" i="28" s="1"/>
  <c r="BR10" i="31"/>
  <c r="BS10" i="31" s="1"/>
  <c r="BR10" i="30"/>
  <c r="BS10" i="30" s="1"/>
  <c r="BR8" i="25"/>
  <c r="BS8" i="25" s="1"/>
  <c r="BR11" i="20"/>
  <c r="BS11" i="20" s="1"/>
  <c r="BR10" i="29"/>
  <c r="BS10" i="29" s="1"/>
  <c r="BR6" i="23"/>
  <c r="BS6" i="23" s="1"/>
  <c r="BM5" i="16"/>
  <c r="CH13" i="16"/>
  <c r="CK9" i="16"/>
  <c r="BP4" i="16"/>
  <c r="BR6" i="25"/>
  <c r="BS6" i="25" s="1"/>
  <c r="BR7" i="29"/>
  <c r="BS7" i="29" s="1"/>
  <c r="BR8" i="20"/>
  <c r="BS8" i="20" s="1"/>
  <c r="BR7" i="28"/>
  <c r="BS7" i="28" s="1"/>
  <c r="BR9" i="21"/>
  <c r="BS9" i="21" s="1"/>
  <c r="BR8" i="31"/>
  <c r="BS8" i="31" s="1"/>
  <c r="BR8" i="30"/>
  <c r="BS8" i="30" s="1"/>
  <c r="BR10" i="23"/>
  <c r="BS10" i="23" s="1"/>
  <c r="BR6" i="27"/>
  <c r="BS6" i="27" s="1"/>
  <c r="BR7" i="1"/>
  <c r="BS7" i="1" s="1"/>
  <c r="BR10" i="24"/>
  <c r="BS10" i="24" s="1"/>
  <c r="BR7" i="26"/>
  <c r="BS7" i="26" s="1"/>
  <c r="BS9" i="16"/>
  <c r="CK5" i="16"/>
  <c r="CE14" i="16"/>
  <c r="CQ18" i="16"/>
  <c r="CT13" i="16"/>
  <c r="CH18" i="16"/>
  <c r="BV14" i="16"/>
  <c r="CT9" i="16"/>
  <c r="CN11" i="16"/>
  <c r="CH9" i="16"/>
  <c r="CN14" i="16"/>
  <c r="BP20" i="16"/>
  <c r="BV18" i="16"/>
  <c r="BM4" i="16"/>
  <c r="BR6" i="28"/>
  <c r="BS6" i="28" s="1"/>
  <c r="BR7" i="30"/>
  <c r="BS7" i="30" s="1"/>
  <c r="BR9" i="23"/>
  <c r="BS9" i="23" s="1"/>
  <c r="BR10" i="25"/>
  <c r="BS10" i="25" s="1"/>
  <c r="BR7" i="31"/>
  <c r="BS7" i="31" s="1"/>
  <c r="BR8" i="21"/>
  <c r="BS8" i="21" s="1"/>
  <c r="BR6" i="29"/>
  <c r="BS6" i="29" s="1"/>
  <c r="BR9" i="24"/>
  <c r="BS9" i="24" s="1"/>
  <c r="BR11" i="26"/>
  <c r="BS11" i="26" s="1"/>
  <c r="BR11" i="27"/>
  <c r="BS11" i="27" s="1"/>
  <c r="BR7" i="20"/>
  <c r="BS7" i="20" s="1"/>
  <c r="BR6" i="1"/>
  <c r="BS6" i="1" s="1"/>
  <c r="CB6" i="16"/>
  <c r="BM20" i="16"/>
  <c r="CN7" i="16"/>
  <c r="BV19" i="16"/>
  <c r="CK13" i="16"/>
  <c r="CN5" i="16"/>
  <c r="BY12" i="16"/>
  <c r="CE12" i="16"/>
  <c r="BY9" i="16"/>
  <c r="CB11" i="16"/>
  <c r="BP9" i="16"/>
  <c r="CK4" i="16"/>
  <c r="BR11" i="31"/>
  <c r="BS11" i="31" s="1"/>
  <c r="BR11" i="30"/>
  <c r="BS11" i="30" s="1"/>
  <c r="BR6" i="21"/>
  <c r="BS6" i="21" s="1"/>
  <c r="BR9" i="25"/>
  <c r="BS9" i="25" s="1"/>
  <c r="BR11" i="28"/>
  <c r="BS11" i="28" s="1"/>
  <c r="BR10" i="26"/>
  <c r="BS10" i="26" s="1"/>
  <c r="BR11" i="29"/>
  <c r="BS11" i="29" s="1"/>
  <c r="BR5" i="20"/>
  <c r="BS5" i="20" s="1"/>
  <c r="BR8" i="24"/>
  <c r="BS8" i="24" s="1"/>
  <c r="BR4" i="1"/>
  <c r="BS4" i="1" s="1"/>
  <c r="BR7" i="23"/>
  <c r="BS7" i="23" s="1"/>
  <c r="BR10" i="27"/>
  <c r="BS10" i="27" s="1"/>
  <c r="BM13" i="16"/>
  <c r="W35" i="33"/>
  <c r="BK14" i="33"/>
  <c r="H35" i="1"/>
  <c r="BK14" i="1"/>
  <c r="Z35" i="21"/>
  <c r="BK14" i="21"/>
  <c r="Q36" i="23"/>
  <c r="BL6" i="23"/>
  <c r="Q22" i="23"/>
  <c r="W22" i="34"/>
  <c r="W36" i="34"/>
  <c r="BL12" i="34"/>
  <c r="BL13" i="25"/>
  <c r="AL36" i="25"/>
  <c r="AL22" i="25"/>
  <c r="BE10" i="23"/>
  <c r="F48" i="32"/>
  <c r="AN56" i="32"/>
  <c r="AB56" i="32"/>
  <c r="M56" i="32"/>
  <c r="AK56" i="32"/>
  <c r="Y56" i="32"/>
  <c r="G56" i="32"/>
  <c r="AE56" i="32"/>
  <c r="J56" i="32"/>
  <c r="AH56" i="32"/>
  <c r="P56" i="32"/>
  <c r="S56" i="32"/>
  <c r="V56" i="32"/>
  <c r="BE10" i="30"/>
  <c r="BE9" i="21"/>
  <c r="BE14" i="25"/>
  <c r="Y58" i="26"/>
  <c r="AU32" i="1"/>
  <c r="AB58" i="26"/>
  <c r="P58" i="29"/>
  <c r="BE6" i="1"/>
  <c r="BK10" i="32"/>
  <c r="AC35" i="32"/>
  <c r="BK8" i="20"/>
  <c r="T35" i="20"/>
  <c r="BK7" i="31"/>
  <c r="H35" i="31"/>
  <c r="BK14" i="23"/>
  <c r="AF35" i="23"/>
  <c r="P58" i="1"/>
  <c r="G58" i="24"/>
  <c r="BE13" i="30"/>
  <c r="BE4" i="28"/>
  <c r="V58" i="29"/>
  <c r="Y58" i="25"/>
  <c r="AB58" i="27"/>
  <c r="G58" i="27"/>
  <c r="M58" i="27"/>
  <c r="Q35" i="24"/>
  <c r="BK6" i="24"/>
  <c r="BK9" i="25"/>
  <c r="AC35" i="25"/>
  <c r="BL9" i="28"/>
  <c r="AI36" i="28"/>
  <c r="AI22" i="28"/>
  <c r="W35" i="30"/>
  <c r="BK13" i="30"/>
  <c r="BK7" i="29"/>
  <c r="T35" i="29"/>
  <c r="BK7" i="21"/>
  <c r="H35" i="21"/>
  <c r="N35" i="28"/>
  <c r="BK5" i="28"/>
  <c r="BK11" i="26"/>
  <c r="Z35" i="26"/>
  <c r="BK11" i="35"/>
  <c r="AL35" i="35"/>
  <c r="AF35" i="34"/>
  <c r="BK15" i="34"/>
  <c r="AF35" i="27"/>
  <c r="BK15" i="27"/>
  <c r="BK5" i="23"/>
  <c r="AO35" i="23"/>
  <c r="K35" i="33"/>
  <c r="BK13" i="33"/>
  <c r="Q36" i="28"/>
  <c r="BL7" i="28"/>
  <c r="Q22" i="28"/>
  <c r="BL5" i="33"/>
  <c r="Q36" i="33"/>
  <c r="Q22" i="33"/>
  <c r="AC35" i="28"/>
  <c r="BK10" i="28"/>
  <c r="AI36" i="34"/>
  <c r="BL9" i="34"/>
  <c r="AI22" i="34"/>
  <c r="W36" i="32"/>
  <c r="BL12" i="32"/>
  <c r="W22" i="32"/>
  <c r="BK13" i="35"/>
  <c r="W35" i="35"/>
  <c r="T36" i="31"/>
  <c r="BL8" i="31"/>
  <c r="T22" i="31"/>
  <c r="BK5" i="29"/>
  <c r="N35" i="29"/>
  <c r="BL13" i="24"/>
  <c r="Z36" i="24"/>
  <c r="Z22" i="24"/>
  <c r="AL35" i="20"/>
  <c r="BK15" i="20"/>
  <c r="AL36" i="28"/>
  <c r="BL14" i="28"/>
  <c r="AL22" i="28"/>
  <c r="AF36" i="28"/>
  <c r="BL15" i="28"/>
  <c r="AF22" i="28"/>
  <c r="AO36" i="32"/>
  <c r="BL6" i="32"/>
  <c r="AO22" i="32"/>
  <c r="AO36" i="33"/>
  <c r="BL7" i="33"/>
  <c r="AO22" i="33"/>
  <c r="BL11" i="28"/>
  <c r="K36" i="28"/>
  <c r="K22" i="28"/>
  <c r="F48" i="33"/>
  <c r="V56" i="33"/>
  <c r="M56" i="33"/>
  <c r="Y56" i="33"/>
  <c r="AH56" i="33"/>
  <c r="AB56" i="33"/>
  <c r="AK56" i="33"/>
  <c r="AN56" i="33"/>
  <c r="AE56" i="33"/>
  <c r="J56" i="33"/>
  <c r="G56" i="33"/>
  <c r="S56" i="33"/>
  <c r="P56" i="33"/>
  <c r="AU32" i="30"/>
  <c r="AV4" i="30"/>
  <c r="AV21" i="30" s="1"/>
  <c r="AV34" i="30" s="1"/>
  <c r="AU21" i="30" s="1"/>
  <c r="AE58" i="36"/>
  <c r="S58" i="1"/>
  <c r="AI35" i="38"/>
  <c r="BK9" i="38"/>
  <c r="BE6" i="31"/>
  <c r="V58" i="34"/>
  <c r="G58" i="25"/>
  <c r="P58" i="27"/>
  <c r="AV4" i="35"/>
  <c r="AV21" i="35" s="1"/>
  <c r="AV34" i="35" s="1"/>
  <c r="AU21" i="35" s="1"/>
  <c r="AU32" i="35"/>
  <c r="BE14" i="36"/>
  <c r="BE11" i="1"/>
  <c r="BE8" i="28"/>
  <c r="BE14" i="28"/>
  <c r="BE6" i="20"/>
  <c r="BE6" i="35"/>
  <c r="BE5" i="36"/>
  <c r="AN58" i="26"/>
  <c r="S58" i="27"/>
  <c r="S58" i="20"/>
  <c r="AV21" i="1"/>
  <c r="AV34" i="1" s="1"/>
  <c r="AU21" i="1" s="1"/>
  <c r="BE12" i="35"/>
  <c r="BE11" i="27"/>
  <c r="BL6" i="29"/>
  <c r="Q36" i="29"/>
  <c r="Q22" i="29"/>
  <c r="AI35" i="26"/>
  <c r="BK12" i="26"/>
  <c r="W35" i="24"/>
  <c r="BK14" i="24"/>
  <c r="BK6" i="28"/>
  <c r="T35" i="28"/>
  <c r="BL4" i="34"/>
  <c r="N36" i="34"/>
  <c r="N22" i="34"/>
  <c r="BL11" i="33"/>
  <c r="Z36" i="33"/>
  <c r="Z22" i="33"/>
  <c r="BK13" i="27"/>
  <c r="Z35" i="27"/>
  <c r="BK15" i="31"/>
  <c r="AF35" i="31"/>
  <c r="AO36" i="26"/>
  <c r="BL6" i="26"/>
  <c r="AO22" i="26"/>
  <c r="K36" i="27"/>
  <c r="BL9" i="27"/>
  <c r="K22" i="27"/>
  <c r="K35" i="23"/>
  <c r="BK12" i="23"/>
  <c r="BE9" i="30"/>
  <c r="BE7" i="24"/>
  <c r="J58" i="21"/>
  <c r="BE7" i="31"/>
  <c r="BE6" i="26"/>
  <c r="BE9" i="24"/>
  <c r="AC20" i="34"/>
  <c r="K20" i="34"/>
  <c r="T20" i="34"/>
  <c r="AF20" i="34"/>
  <c r="Z20" i="34"/>
  <c r="W20" i="34"/>
  <c r="AO20" i="34"/>
  <c r="Q20" i="34"/>
  <c r="H20" i="34"/>
  <c r="AI20" i="34"/>
  <c r="N20" i="34"/>
  <c r="AL20" i="34"/>
  <c r="BE10" i="21"/>
  <c r="T22" i="38"/>
  <c r="T36" i="38"/>
  <c r="BL8" i="38"/>
  <c r="M58" i="23"/>
  <c r="AB58" i="28"/>
  <c r="G58" i="28"/>
  <c r="M58" i="26"/>
  <c r="BE11" i="31"/>
  <c r="BE10" i="28"/>
  <c r="V58" i="24"/>
  <c r="BE12" i="29"/>
  <c r="BE9" i="29"/>
  <c r="BE12" i="27"/>
  <c r="BE12" i="28"/>
  <c r="V58" i="35"/>
  <c r="AB58" i="34"/>
  <c r="J58" i="34"/>
  <c r="Y58" i="31"/>
  <c r="BE6" i="24"/>
  <c r="BE5" i="28"/>
  <c r="AB58" i="25"/>
  <c r="BE14" i="35"/>
  <c r="BL10" i="26"/>
  <c r="AC36" i="26"/>
  <c r="AC22" i="26"/>
  <c r="BL10" i="24"/>
  <c r="AI36" i="24"/>
  <c r="AI22" i="24"/>
  <c r="W36" i="28"/>
  <c r="BL13" i="28"/>
  <c r="W22" i="28"/>
  <c r="W36" i="29"/>
  <c r="BL12" i="29"/>
  <c r="W22" i="29"/>
  <c r="T22" i="27"/>
  <c r="BL6" i="27"/>
  <c r="T36" i="27"/>
  <c r="N36" i="30"/>
  <c r="BL4" i="30"/>
  <c r="N22" i="30"/>
  <c r="Z35" i="34"/>
  <c r="BK11" i="34"/>
  <c r="BL12" i="33"/>
  <c r="AL36" i="33"/>
  <c r="AL22" i="33"/>
  <c r="AO36" i="29"/>
  <c r="BL4" i="29"/>
  <c r="AO22" i="29"/>
  <c r="K36" i="30"/>
  <c r="BL11" i="30"/>
  <c r="K22" i="30"/>
  <c r="BE8" i="30"/>
  <c r="BE15" i="23"/>
  <c r="BE6" i="34"/>
  <c r="BE13" i="24"/>
  <c r="BE9" i="1"/>
  <c r="AH58" i="30"/>
  <c r="BL6" i="38"/>
  <c r="AO36" i="38"/>
  <c r="AO22" i="38"/>
  <c r="BK7" i="38"/>
  <c r="H35" i="38"/>
  <c r="BE6" i="23"/>
  <c r="BE7" i="28"/>
  <c r="BE7" i="26"/>
  <c r="P58" i="34"/>
  <c r="BE13" i="36"/>
  <c r="BE4" i="31"/>
  <c r="BE13" i="28"/>
  <c r="BE8" i="34"/>
  <c r="AU32" i="21"/>
  <c r="AV4" i="21"/>
  <c r="AV21" i="21" s="1"/>
  <c r="AV34" i="21" s="1"/>
  <c r="AU21" i="21" s="1"/>
  <c r="BE11" i="36"/>
  <c r="BE13" i="31"/>
  <c r="BE13" i="25"/>
  <c r="BE10" i="35"/>
  <c r="BE8" i="21"/>
  <c r="BE9" i="23"/>
  <c r="BE4" i="26"/>
  <c r="BE15" i="27"/>
  <c r="BE12" i="20"/>
  <c r="BE13" i="29"/>
  <c r="AY33" i="16"/>
  <c r="BA33" i="16"/>
  <c r="BB33" i="16" s="1"/>
  <c r="BE12" i="24"/>
  <c r="K35" i="38"/>
  <c r="BK14" i="38"/>
  <c r="Q35" i="26"/>
  <c r="BK7" i="26"/>
  <c r="BK9" i="36"/>
  <c r="AC35" i="36"/>
  <c r="BK4" i="31"/>
  <c r="N35" i="31"/>
  <c r="AI36" i="25"/>
  <c r="BL11" i="25"/>
  <c r="AI22" i="25"/>
  <c r="BK8" i="34"/>
  <c r="T35" i="34"/>
  <c r="N35" i="26"/>
  <c r="BK4" i="26"/>
  <c r="BL6" i="35"/>
  <c r="AO36" i="35"/>
  <c r="AO22" i="35"/>
  <c r="BE9" i="36"/>
  <c r="BE12" i="34"/>
  <c r="BE13" i="26"/>
  <c r="BE8" i="20"/>
  <c r="J58" i="31"/>
  <c r="S58" i="35"/>
  <c r="Q35" i="32"/>
  <c r="BK5" i="32"/>
  <c r="AL35" i="27"/>
  <c r="BK14" i="27"/>
  <c r="AF35" i="1"/>
  <c r="BK4" i="1"/>
  <c r="BE14" i="24"/>
  <c r="BE13" i="23"/>
  <c r="BE14" i="34"/>
  <c r="BE7" i="35"/>
  <c r="AU32" i="24"/>
  <c r="AV4" i="24"/>
  <c r="AV21" i="24" s="1"/>
  <c r="AV34" i="24" s="1"/>
  <c r="AU21" i="24" s="1"/>
  <c r="AC35" i="1"/>
  <c r="BK9" i="1"/>
  <c r="BK9" i="35"/>
  <c r="AI35" i="35"/>
  <c r="BK8" i="24"/>
  <c r="T35" i="24"/>
  <c r="BK4" i="23"/>
  <c r="N35" i="23"/>
  <c r="Z35" i="25"/>
  <c r="BK12" i="25"/>
  <c r="BK14" i="31"/>
  <c r="AL35" i="31"/>
  <c r="AL35" i="23"/>
  <c r="BK11" i="23"/>
  <c r="BK13" i="21"/>
  <c r="AF35" i="21"/>
  <c r="AF35" i="29"/>
  <c r="BK15" i="29"/>
  <c r="BK6" i="31"/>
  <c r="AO35" i="31"/>
  <c r="BK13" i="20"/>
  <c r="K35" i="20"/>
  <c r="Q36" i="35"/>
  <c r="BL5" i="35"/>
  <c r="Q22" i="35"/>
  <c r="BK7" i="1"/>
  <c r="Q35" i="1"/>
  <c r="AC36" i="21"/>
  <c r="BL12" i="21"/>
  <c r="AC22" i="21"/>
  <c r="AI35" i="29"/>
  <c r="BK9" i="29"/>
  <c r="BK12" i="31"/>
  <c r="W35" i="31"/>
  <c r="T36" i="21"/>
  <c r="BL8" i="21"/>
  <c r="T22" i="21"/>
  <c r="BL5" i="27"/>
  <c r="N36" i="27"/>
  <c r="N22" i="27"/>
  <c r="BK5" i="20"/>
  <c r="N35" i="20"/>
  <c r="BL12" i="28"/>
  <c r="Z36" i="28"/>
  <c r="Z22" i="28"/>
  <c r="Z36" i="23"/>
  <c r="BL10" i="23"/>
  <c r="Z22" i="23"/>
  <c r="AF35" i="20"/>
  <c r="BK10" i="20"/>
  <c r="BK15" i="25"/>
  <c r="AF35" i="25"/>
  <c r="AO36" i="30"/>
  <c r="BL6" i="30"/>
  <c r="AO22" i="30"/>
  <c r="BK15" i="1"/>
  <c r="K35" i="1"/>
  <c r="K36" i="24"/>
  <c r="BL12" i="24"/>
  <c r="K22" i="24"/>
  <c r="AC20" i="24"/>
  <c r="N20" i="24"/>
  <c r="K20" i="24"/>
  <c r="T20" i="24"/>
  <c r="AO20" i="24"/>
  <c r="W20" i="24"/>
  <c r="Q20" i="24"/>
  <c r="H20" i="24"/>
  <c r="AF20" i="24"/>
  <c r="Z20" i="24"/>
  <c r="AL20" i="24"/>
  <c r="AI20" i="24"/>
  <c r="H20" i="33"/>
  <c r="AO20" i="33"/>
  <c r="Q20" i="33"/>
  <c r="AF20" i="33"/>
  <c r="W20" i="33"/>
  <c r="AI20" i="33"/>
  <c r="N20" i="33"/>
  <c r="K20" i="33"/>
  <c r="AL20" i="33"/>
  <c r="Z20" i="33"/>
  <c r="T20" i="33"/>
  <c r="AC20" i="33"/>
  <c r="AK58" i="34"/>
  <c r="BE5" i="1"/>
  <c r="BE13" i="1"/>
  <c r="Z35" i="38"/>
  <c r="BK11" i="38"/>
  <c r="P58" i="23"/>
  <c r="AI20" i="28"/>
  <c r="K20" i="28"/>
  <c r="Q20" i="28"/>
  <c r="Z20" i="28"/>
  <c r="AF20" i="28"/>
  <c r="AO20" i="28"/>
  <c r="AL20" i="28"/>
  <c r="AC20" i="28"/>
  <c r="T20" i="28"/>
  <c r="W20" i="28"/>
  <c r="N20" i="28"/>
  <c r="H20" i="28"/>
  <c r="AN58" i="34"/>
  <c r="AB58" i="24"/>
  <c r="BE4" i="24"/>
  <c r="BE10" i="24"/>
  <c r="BE10" i="27"/>
  <c r="AN58" i="36"/>
  <c r="S58" i="21"/>
  <c r="BE4" i="23"/>
  <c r="BE5" i="23"/>
  <c r="BE4" i="29"/>
  <c r="AH58" i="35"/>
  <c r="BE11" i="29"/>
  <c r="AB58" i="21"/>
  <c r="BE15" i="26"/>
  <c r="BE6" i="27"/>
  <c r="AL20" i="29"/>
  <c r="H20" i="29"/>
  <c r="K20" i="29"/>
  <c r="AC20" i="29"/>
  <c r="AO20" i="29"/>
  <c r="AI20" i="29"/>
  <c r="Z20" i="29"/>
  <c r="N20" i="29"/>
  <c r="W20" i="29"/>
  <c r="AF20" i="29"/>
  <c r="Q20" i="29"/>
  <c r="T20" i="29"/>
  <c r="BA44" i="16"/>
  <c r="BB44" i="16" s="1"/>
  <c r="AY44" i="16"/>
  <c r="AZ44" i="16" s="1"/>
  <c r="BE15" i="31"/>
  <c r="BE5" i="26"/>
  <c r="BE8" i="35"/>
  <c r="BE12" i="21"/>
  <c r="BE12" i="26"/>
  <c r="BE14" i="27"/>
  <c r="BE9" i="35"/>
  <c r="Q35" i="20"/>
  <c r="BK4" i="20"/>
  <c r="BL13" i="23"/>
  <c r="AC36" i="23"/>
  <c r="AC22" i="23"/>
  <c r="AI35" i="20"/>
  <c r="BK9" i="20"/>
  <c r="BL10" i="27"/>
  <c r="AI36" i="27"/>
  <c r="AI22" i="27"/>
  <c r="W35" i="26"/>
  <c r="BK13" i="26"/>
  <c r="T35" i="1"/>
  <c r="BK13" i="1"/>
  <c r="H35" i="27"/>
  <c r="BK8" i="27"/>
  <c r="Z35" i="30"/>
  <c r="BK12" i="30"/>
  <c r="BK13" i="29"/>
  <c r="Z35" i="29"/>
  <c r="BK13" i="32"/>
  <c r="AL35" i="32"/>
  <c r="AO35" i="34"/>
  <c r="BK7" i="34"/>
  <c r="K35" i="36"/>
  <c r="BK14" i="36"/>
  <c r="K35" i="26"/>
  <c r="BK9" i="26"/>
  <c r="AU32" i="26"/>
  <c r="AV4" i="26"/>
  <c r="AV21" i="26" s="1"/>
  <c r="AV34" i="26" s="1"/>
  <c r="AU21" i="26" s="1"/>
  <c r="G58" i="31"/>
  <c r="P58" i="24"/>
  <c r="J58" i="30"/>
  <c r="Y58" i="24"/>
  <c r="AV4" i="36"/>
  <c r="AV21" i="36" s="1"/>
  <c r="AV34" i="36" s="1"/>
  <c r="AU21" i="36" s="1"/>
  <c r="AU32" i="36"/>
  <c r="AV4" i="29"/>
  <c r="AV21" i="29" s="1"/>
  <c r="AV34" i="29" s="1"/>
  <c r="AU21" i="29" s="1"/>
  <c r="AU32" i="29"/>
  <c r="AB58" i="23"/>
  <c r="BE7" i="34"/>
  <c r="BE8" i="24"/>
  <c r="AC20" i="25"/>
  <c r="AF20" i="25"/>
  <c r="W20" i="25"/>
  <c r="H20" i="25"/>
  <c r="AL20" i="25"/>
  <c r="AI20" i="25"/>
  <c r="T20" i="25"/>
  <c r="Z20" i="25"/>
  <c r="AO20" i="25"/>
  <c r="K20" i="25"/>
  <c r="Q20" i="25"/>
  <c r="N20" i="25"/>
  <c r="BE12" i="1"/>
  <c r="BE4" i="21"/>
  <c r="BE11" i="20"/>
  <c r="AH58" i="31"/>
  <c r="BE15" i="35"/>
  <c r="BE7" i="27"/>
  <c r="G58" i="34"/>
  <c r="BE12" i="31"/>
  <c r="P58" i="30"/>
  <c r="AL20" i="1"/>
  <c r="Z20" i="1"/>
  <c r="W20" i="1"/>
  <c r="AC20" i="1"/>
  <c r="K20" i="1"/>
  <c r="AF20" i="1"/>
  <c r="N20" i="1"/>
  <c r="Q20" i="1"/>
  <c r="H20" i="1"/>
  <c r="AI20" i="1"/>
  <c r="T20" i="1"/>
  <c r="AO20" i="1"/>
  <c r="BE4" i="35"/>
  <c r="BE14" i="31"/>
  <c r="BE10" i="20"/>
  <c r="Q36" i="34"/>
  <c r="BL5" i="34"/>
  <c r="Q22" i="34"/>
  <c r="AC35" i="35"/>
  <c r="BK10" i="35"/>
  <c r="BL9" i="32"/>
  <c r="AI36" i="32"/>
  <c r="AI22" i="32"/>
  <c r="BK13" i="36"/>
  <c r="W35" i="36"/>
  <c r="BL8" i="35"/>
  <c r="T36" i="35"/>
  <c r="T22" i="35"/>
  <c r="BL7" i="24"/>
  <c r="H36" i="24"/>
  <c r="H22" i="24"/>
  <c r="BL7" i="23"/>
  <c r="H36" i="23"/>
  <c r="H22" i="23"/>
  <c r="BK6" i="33"/>
  <c r="H35" i="33"/>
  <c r="N36" i="21"/>
  <c r="BL4" i="21"/>
  <c r="N22" i="21"/>
  <c r="BL4" i="25"/>
  <c r="N36" i="25"/>
  <c r="N22" i="25"/>
  <c r="AF36" i="36"/>
  <c r="BL15" i="36"/>
  <c r="AF22" i="36"/>
  <c r="AO35" i="24"/>
  <c r="BK4" i="24"/>
  <c r="BL14" i="34"/>
  <c r="K36" i="34"/>
  <c r="K22" i="34"/>
  <c r="K36" i="31"/>
  <c r="BL13" i="31"/>
  <c r="K22" i="31"/>
  <c r="AH58" i="24"/>
  <c r="AB58" i="1"/>
  <c r="T20" i="31"/>
  <c r="Z20" i="31"/>
  <c r="W20" i="31"/>
  <c r="AO20" i="31"/>
  <c r="N20" i="31"/>
  <c r="K20" i="31"/>
  <c r="AL20" i="31"/>
  <c r="H20" i="31"/>
  <c r="AC20" i="31"/>
  <c r="AF20" i="31"/>
  <c r="AI20" i="31"/>
  <c r="Q20" i="31"/>
  <c r="BE5" i="34"/>
  <c r="BE15" i="30"/>
  <c r="BE8" i="1"/>
  <c r="Q36" i="38"/>
  <c r="BL5" i="38"/>
  <c r="Q22" i="38"/>
  <c r="BE9" i="26"/>
  <c r="BE4" i="30"/>
  <c r="AU32" i="27"/>
  <c r="AV4" i="27"/>
  <c r="AV21" i="27" s="1"/>
  <c r="AV34" i="27" s="1"/>
  <c r="AU21" i="27" s="1"/>
  <c r="G58" i="36"/>
  <c r="M58" i="36"/>
  <c r="AH58" i="23"/>
  <c r="Z20" i="23"/>
  <c r="N20" i="23"/>
  <c r="AF20" i="23"/>
  <c r="AO20" i="23"/>
  <c r="H20" i="23"/>
  <c r="AI20" i="23"/>
  <c r="AL20" i="23"/>
  <c r="AC20" i="23"/>
  <c r="K20" i="23"/>
  <c r="W20" i="23"/>
  <c r="T20" i="23"/>
  <c r="Q20" i="23"/>
  <c r="BE14" i="26"/>
  <c r="AE58" i="25"/>
  <c r="G58" i="35"/>
  <c r="AH58" i="20"/>
  <c r="J58" i="1"/>
  <c r="BE12" i="23"/>
  <c r="BE7" i="25"/>
  <c r="AY39" i="16"/>
  <c r="AZ39" i="16" s="1"/>
  <c r="BA39" i="16"/>
  <c r="BB39" i="16" s="1"/>
  <c r="BE14" i="23"/>
  <c r="BE15" i="24"/>
  <c r="J58" i="24"/>
  <c r="Q20" i="26"/>
  <c r="AF20" i="26"/>
  <c r="W20" i="26"/>
  <c r="AL20" i="26"/>
  <c r="AC20" i="26"/>
  <c r="AI20" i="26"/>
  <c r="H20" i="26"/>
  <c r="N20" i="26"/>
  <c r="T20" i="26"/>
  <c r="Z20" i="26"/>
  <c r="K20" i="26"/>
  <c r="AO20" i="26"/>
  <c r="BE5" i="30"/>
  <c r="V58" i="27"/>
  <c r="K20" i="36"/>
  <c r="W20" i="36"/>
  <c r="T20" i="36"/>
  <c r="AF20" i="36"/>
  <c r="Q20" i="36"/>
  <c r="AC20" i="36"/>
  <c r="AI20" i="36"/>
  <c r="AL20" i="36"/>
  <c r="H20" i="36"/>
  <c r="N20" i="36"/>
  <c r="Z20" i="36"/>
  <c r="AO20" i="36"/>
  <c r="BE10" i="31"/>
  <c r="AC35" i="24"/>
  <c r="BK9" i="24"/>
  <c r="W35" i="25"/>
  <c r="BK14" i="25"/>
  <c r="BK8" i="32"/>
  <c r="T35" i="32"/>
  <c r="BK15" i="35"/>
  <c r="AF35" i="35"/>
  <c r="BK5" i="25"/>
  <c r="AO35" i="25"/>
  <c r="K35" i="35"/>
  <c r="BK14" i="35"/>
  <c r="AU32" i="31"/>
  <c r="AV4" i="31"/>
  <c r="AV21" i="31" s="1"/>
  <c r="AV34" i="31" s="1"/>
  <c r="AU21" i="31" s="1"/>
  <c r="BE10" i="29"/>
  <c r="AC36" i="33"/>
  <c r="BL10" i="33"/>
  <c r="AC22" i="33"/>
  <c r="Z36" i="35"/>
  <c r="BL12" i="35"/>
  <c r="Z22" i="35"/>
  <c r="AL36" i="36"/>
  <c r="BL11" i="36"/>
  <c r="AL22" i="36"/>
  <c r="N36" i="38"/>
  <c r="BL4" i="38"/>
  <c r="N22" i="38"/>
  <c r="BE5" i="24"/>
  <c r="BE4" i="34"/>
  <c r="BE12" i="25"/>
  <c r="BE4" i="20"/>
  <c r="AU32" i="34"/>
  <c r="AV4" i="34"/>
  <c r="AV21" i="34" s="1"/>
  <c r="AV34" i="34" s="1"/>
  <c r="AU21" i="34" s="1"/>
  <c r="BE5" i="31"/>
  <c r="AK58" i="27"/>
  <c r="BE12" i="36"/>
  <c r="AI35" i="21"/>
  <c r="BK9" i="21"/>
  <c r="AL35" i="1"/>
  <c r="BK11" i="1"/>
  <c r="BE11" i="21"/>
  <c r="BE11" i="23"/>
  <c r="BE10" i="26"/>
  <c r="J58" i="29"/>
  <c r="W20" i="20"/>
  <c r="AL20" i="20"/>
  <c r="AC20" i="20"/>
  <c r="Q20" i="20"/>
  <c r="N20" i="20"/>
  <c r="AO20" i="20"/>
  <c r="H20" i="20"/>
  <c r="AI20" i="20"/>
  <c r="K20" i="20"/>
  <c r="AF20" i="20"/>
  <c r="T20" i="20"/>
  <c r="Z20" i="20"/>
  <c r="BK5" i="30"/>
  <c r="Q35" i="30"/>
  <c r="W35" i="1"/>
  <c r="BK5" i="1"/>
  <c r="BK7" i="32"/>
  <c r="H35" i="32"/>
  <c r="H35" i="28"/>
  <c r="BK8" i="28"/>
  <c r="Z35" i="36"/>
  <c r="BK12" i="36"/>
  <c r="BL11" i="27"/>
  <c r="AC36" i="27"/>
  <c r="AC22" i="27"/>
  <c r="AC35" i="20"/>
  <c r="BK12" i="20"/>
  <c r="BK9" i="30"/>
  <c r="AI35" i="30"/>
  <c r="W36" i="27"/>
  <c r="BL12" i="27"/>
  <c r="W22" i="27"/>
  <c r="T35" i="36"/>
  <c r="BK8" i="36"/>
  <c r="BK5" i="26"/>
  <c r="T35" i="26"/>
  <c r="BK7" i="36"/>
  <c r="H35" i="36"/>
  <c r="BK8" i="26"/>
  <c r="H35" i="26"/>
  <c r="BK5" i="24"/>
  <c r="N35" i="24"/>
  <c r="BK14" i="20"/>
  <c r="Z35" i="20"/>
  <c r="BK14" i="30"/>
  <c r="AL35" i="30"/>
  <c r="BK14" i="26"/>
  <c r="AL35" i="26"/>
  <c r="AF35" i="24"/>
  <c r="BK15" i="24"/>
  <c r="AO35" i="27"/>
  <c r="BK4" i="27"/>
  <c r="K35" i="25"/>
  <c r="BK10" i="25"/>
  <c r="BE4" i="36"/>
  <c r="Y58" i="30"/>
  <c r="AU32" i="20"/>
  <c r="AV4" i="20"/>
  <c r="AV21" i="20" s="1"/>
  <c r="AV34" i="20" s="1"/>
  <c r="AU21" i="20" s="1"/>
  <c r="BE7" i="21"/>
  <c r="AV4" i="25"/>
  <c r="AV21" i="25" s="1"/>
  <c r="AV34" i="25" s="1"/>
  <c r="AU21" i="25" s="1"/>
  <c r="AU32" i="25"/>
  <c r="BL5" i="31"/>
  <c r="Q36" i="31"/>
  <c r="Q22" i="31"/>
  <c r="AC36" i="31"/>
  <c r="BL10" i="31"/>
  <c r="AC22" i="31"/>
  <c r="BL9" i="31"/>
  <c r="AI36" i="31"/>
  <c r="AI22" i="31"/>
  <c r="BL8" i="23"/>
  <c r="T36" i="23"/>
  <c r="T22" i="23"/>
  <c r="H35" i="25"/>
  <c r="BK7" i="25"/>
  <c r="N35" i="1"/>
  <c r="BK12" i="1"/>
  <c r="N36" i="35"/>
  <c r="BL4" i="35"/>
  <c r="N22" i="35"/>
  <c r="Z35" i="1"/>
  <c r="BK10" i="1"/>
  <c r="AL36" i="21"/>
  <c r="BL10" i="21"/>
  <c r="AL22" i="21"/>
  <c r="AO36" i="36"/>
  <c r="BL6" i="36"/>
  <c r="AO22" i="36"/>
  <c r="K36" i="29"/>
  <c r="BL11" i="29"/>
  <c r="K22" i="29"/>
  <c r="BE5" i="21"/>
  <c r="W22" i="38"/>
  <c r="W36" i="38"/>
  <c r="BL12" i="38"/>
  <c r="K20" i="32"/>
  <c r="AL20" i="32"/>
  <c r="AF20" i="32"/>
  <c r="H20" i="32"/>
  <c r="T20" i="32"/>
  <c r="AC20" i="32"/>
  <c r="W20" i="32"/>
  <c r="Q20" i="32"/>
  <c r="AI20" i="32"/>
  <c r="AO20" i="32"/>
  <c r="N20" i="32"/>
  <c r="Z20" i="32"/>
  <c r="Z20" i="30"/>
  <c r="AF20" i="30"/>
  <c r="AC20" i="30"/>
  <c r="AI20" i="30"/>
  <c r="AL20" i="30"/>
  <c r="N20" i="30"/>
  <c r="Q20" i="30"/>
  <c r="W20" i="30"/>
  <c r="H20" i="30"/>
  <c r="T20" i="30"/>
  <c r="K20" i="30"/>
  <c r="AO20" i="30"/>
  <c r="BE15" i="20"/>
  <c r="BE11" i="26"/>
  <c r="P58" i="20"/>
  <c r="BE13" i="21"/>
  <c r="BE6" i="21"/>
  <c r="AV4" i="33"/>
  <c r="AV21" i="33" s="1"/>
  <c r="AV34" i="33" s="1"/>
  <c r="AU21" i="33" s="1"/>
  <c r="AU32" i="33"/>
  <c r="BE8" i="23"/>
  <c r="AV4" i="32"/>
  <c r="AV21" i="32" s="1"/>
  <c r="AV34" i="32" s="1"/>
  <c r="AU21" i="32" s="1"/>
  <c r="AU32" i="32"/>
  <c r="BE5" i="35"/>
  <c r="AY34" i="16"/>
  <c r="AZ34" i="16" s="1"/>
  <c r="BA34" i="16"/>
  <c r="BB34" i="16" s="1"/>
  <c r="BA35" i="16"/>
  <c r="AY35" i="16"/>
  <c r="AZ35" i="16" s="1"/>
  <c r="BE8" i="36"/>
  <c r="BK15" i="38"/>
  <c r="AF35" i="38"/>
  <c r="BE6" i="29"/>
  <c r="BE6" i="36"/>
  <c r="BE10" i="25"/>
  <c r="BL6" i="25"/>
  <c r="Q36" i="25"/>
  <c r="Q22" i="25"/>
  <c r="BK5" i="36"/>
  <c r="Q35" i="36"/>
  <c r="AC36" i="30"/>
  <c r="BL10" i="30"/>
  <c r="AC22" i="30"/>
  <c r="BK10" i="29"/>
  <c r="AC35" i="29"/>
  <c r="AI35" i="33"/>
  <c r="BK9" i="33"/>
  <c r="W35" i="20"/>
  <c r="BK11" i="20"/>
  <c r="BK8" i="33"/>
  <c r="T35" i="33"/>
  <c r="BK6" i="34"/>
  <c r="H35" i="34"/>
  <c r="AL36" i="34"/>
  <c r="BL13" i="34"/>
  <c r="AL22" i="34"/>
  <c r="BK11" i="24"/>
  <c r="AL35" i="24"/>
  <c r="AF36" i="33"/>
  <c r="BL15" i="33"/>
  <c r="AF22" i="33"/>
  <c r="BK6" i="1"/>
  <c r="AO35" i="1"/>
  <c r="BE7" i="1"/>
  <c r="BE14" i="21"/>
  <c r="BE9" i="28"/>
  <c r="V58" i="28"/>
  <c r="BE8" i="26"/>
  <c r="BE12" i="30"/>
  <c r="BE8" i="31"/>
  <c r="BE9" i="25"/>
  <c r="BE13" i="27"/>
  <c r="BE9" i="27"/>
  <c r="BE9" i="31"/>
  <c r="AY37" i="16"/>
  <c r="AZ37" i="16" s="1"/>
  <c r="BA37" i="16"/>
  <c r="BB37" i="16" s="1"/>
  <c r="BE10" i="34"/>
  <c r="BE11" i="35"/>
  <c r="BE4" i="27"/>
  <c r="BE5" i="20"/>
  <c r="BE7" i="29"/>
  <c r="BK6" i="21"/>
  <c r="Q35" i="21"/>
  <c r="Q36" i="27"/>
  <c r="BL7" i="27"/>
  <c r="Q22" i="27"/>
  <c r="AI36" i="23"/>
  <c r="BL9" i="23"/>
  <c r="AI22" i="23"/>
  <c r="W36" i="23"/>
  <c r="BL15" i="23"/>
  <c r="W22" i="23"/>
  <c r="T36" i="25"/>
  <c r="BL8" i="25"/>
  <c r="T22" i="25"/>
  <c r="BK7" i="35"/>
  <c r="H35" i="35"/>
  <c r="H36" i="30"/>
  <c r="BL8" i="30"/>
  <c r="H22" i="30"/>
  <c r="BK8" i="29"/>
  <c r="H35" i="29"/>
  <c r="BK4" i="36"/>
  <c r="N35" i="36"/>
  <c r="BL4" i="33"/>
  <c r="N36" i="33"/>
  <c r="N22" i="33"/>
  <c r="BL11" i="31"/>
  <c r="Z36" i="31"/>
  <c r="Z22" i="31"/>
  <c r="AF36" i="30"/>
  <c r="BL15" i="30"/>
  <c r="AF22" i="30"/>
  <c r="BL15" i="26"/>
  <c r="AF36" i="26"/>
  <c r="AF22" i="26"/>
  <c r="AO36" i="28"/>
  <c r="BL4" i="28"/>
  <c r="AO22" i="28"/>
  <c r="K35" i="21"/>
  <c r="BK11" i="21"/>
  <c r="K36" i="32"/>
  <c r="BL14" i="32"/>
  <c r="K22" i="32"/>
  <c r="BE11" i="24"/>
  <c r="BE14" i="30"/>
  <c r="BE13" i="20"/>
  <c r="AH58" i="36"/>
  <c r="BE10" i="1"/>
  <c r="AF20" i="27"/>
  <c r="N20" i="27"/>
  <c r="AC20" i="27"/>
  <c r="K20" i="27"/>
  <c r="AL20" i="27"/>
  <c r="T20" i="27"/>
  <c r="Q20" i="27"/>
  <c r="H20" i="27"/>
  <c r="AO20" i="27"/>
  <c r="Z20" i="27"/>
  <c r="W20" i="27"/>
  <c r="AI20" i="27"/>
  <c r="BE7" i="20"/>
  <c r="BE14" i="29"/>
  <c r="BE15" i="25"/>
  <c r="BE15" i="1"/>
  <c r="G58" i="30"/>
  <c r="AV4" i="28"/>
  <c r="AV21" i="28" s="1"/>
  <c r="AV34" i="28" s="1"/>
  <c r="AU21" i="28" s="1"/>
  <c r="AU32" i="28"/>
  <c r="BE5" i="25"/>
  <c r="BE14" i="20"/>
  <c r="BE7" i="30"/>
  <c r="BK8" i="1"/>
  <c r="AI35" i="1"/>
  <c r="BE13" i="34"/>
  <c r="BE15" i="29"/>
  <c r="AY38" i="16"/>
  <c r="AZ38" i="16" s="1"/>
  <c r="BA38" i="16"/>
  <c r="BB38" i="16" s="1"/>
  <c r="BE11" i="34"/>
  <c r="BE6" i="30"/>
  <c r="BE11" i="25"/>
  <c r="BE5" i="27"/>
  <c r="BE6" i="25"/>
  <c r="AC36" i="34"/>
  <c r="BL10" i="34"/>
  <c r="AC22" i="34"/>
  <c r="AI35" i="36"/>
  <c r="BK10" i="36"/>
  <c r="W36" i="21"/>
  <c r="BL15" i="21"/>
  <c r="W22" i="21"/>
  <c r="T36" i="30"/>
  <c r="BL7" i="30"/>
  <c r="T22" i="30"/>
  <c r="BK7" i="20"/>
  <c r="H35" i="20"/>
  <c r="BK4" i="32"/>
  <c r="N35" i="32"/>
  <c r="BL11" i="32"/>
  <c r="Z36" i="32"/>
  <c r="Z22" i="32"/>
  <c r="BL14" i="29"/>
  <c r="AL36" i="29"/>
  <c r="AL22" i="29"/>
  <c r="BK15" i="32"/>
  <c r="AF35" i="32"/>
  <c r="AO35" i="20"/>
  <c r="BK6" i="20"/>
  <c r="BL5" i="21"/>
  <c r="AO36" i="21"/>
  <c r="AO22" i="21"/>
  <c r="BE11" i="30"/>
  <c r="BE10" i="36"/>
  <c r="BE9" i="34"/>
  <c r="BE14" i="1"/>
  <c r="BE15" i="21"/>
  <c r="BE7" i="36"/>
  <c r="BE7" i="23"/>
  <c r="BE13" i="35"/>
  <c r="BE8" i="29"/>
  <c r="BE9" i="20"/>
  <c r="BE11" i="28"/>
  <c r="BE6" i="28"/>
  <c r="BE8" i="25"/>
  <c r="AY43" i="16"/>
  <c r="AZ43" i="16" s="1"/>
  <c r="BA43" i="16"/>
  <c r="BB43" i="16" s="1"/>
  <c r="AV4" i="23"/>
  <c r="AV21" i="23" s="1"/>
  <c r="AV34" i="23" s="1"/>
  <c r="AU21" i="23" s="1"/>
  <c r="AU32" i="23"/>
  <c r="BE8" i="27"/>
  <c r="BE4" i="25"/>
  <c r="BE4" i="1"/>
  <c r="BE5" i="29"/>
  <c r="BI4" i="20" l="1"/>
  <c r="CC4" i="16"/>
  <c r="CF12" i="16"/>
  <c r="CC20" i="16"/>
  <c r="CO7" i="16"/>
  <c r="CC5" i="16"/>
  <c r="BQ10" i="16"/>
  <c r="BT15" i="16"/>
  <c r="CI8" i="16"/>
  <c r="CR19" i="16"/>
  <c r="BW11" i="16"/>
  <c r="AH22" i="1"/>
  <c r="BK13" i="16"/>
  <c r="BW9" i="16"/>
  <c r="BZ6" i="16"/>
  <c r="CL14" i="16"/>
  <c r="BT14" i="16"/>
  <c r="BI6" i="1"/>
  <c r="Y22" i="20"/>
  <c r="T35" i="30"/>
  <c r="BK7" i="30"/>
  <c r="BT13" i="1"/>
  <c r="BU13" i="1" s="1"/>
  <c r="AH40" i="1"/>
  <c r="BV13" i="1"/>
  <c r="BW13" i="1" s="1"/>
  <c r="BK7" i="27"/>
  <c r="Q35" i="27"/>
  <c r="BK12" i="27"/>
  <c r="W35" i="27"/>
  <c r="BI5" i="1"/>
  <c r="BK11" i="36"/>
  <c r="AL35" i="36"/>
  <c r="BI13" i="1"/>
  <c r="AI35" i="27"/>
  <c r="BK10" i="27"/>
  <c r="BK12" i="29"/>
  <c r="W35" i="29"/>
  <c r="AB53" i="33"/>
  <c r="AB54" i="33"/>
  <c r="AB55" i="33"/>
  <c r="AB52" i="33" s="1"/>
  <c r="AB21" i="33" s="1"/>
  <c r="BI8" i="20"/>
  <c r="AE55" i="32"/>
  <c r="AE52" i="32" s="1"/>
  <c r="AE21" i="32" s="1"/>
  <c r="AE53" i="32"/>
  <c r="AE54" i="32"/>
  <c r="CC9" i="16"/>
  <c r="BK11" i="29"/>
  <c r="K35" i="29"/>
  <c r="AC35" i="31"/>
  <c r="BK10" i="31"/>
  <c r="BI14" i="20"/>
  <c r="BI12" i="20"/>
  <c r="V22" i="1"/>
  <c r="AK22" i="1"/>
  <c r="BK4" i="38"/>
  <c r="N35" i="38"/>
  <c r="N35" i="21"/>
  <c r="BK4" i="21"/>
  <c r="H35" i="24"/>
  <c r="BK7" i="24"/>
  <c r="AI35" i="32"/>
  <c r="BK9" i="32"/>
  <c r="S22" i="1"/>
  <c r="AC35" i="23"/>
  <c r="BK13" i="23"/>
  <c r="P22" i="20"/>
  <c r="BK6" i="30"/>
  <c r="AO35" i="30"/>
  <c r="P22" i="1"/>
  <c r="AI35" i="25"/>
  <c r="BK11" i="25"/>
  <c r="AL35" i="33"/>
  <c r="BK12" i="33"/>
  <c r="BK10" i="26"/>
  <c r="AC35" i="26"/>
  <c r="BK8" i="38"/>
  <c r="T35" i="38"/>
  <c r="BK11" i="33"/>
  <c r="Z35" i="33"/>
  <c r="Q35" i="29"/>
  <c r="BK6" i="29"/>
  <c r="P55" i="33"/>
  <c r="P52" i="33" s="1"/>
  <c r="P21" i="33" s="1"/>
  <c r="P54" i="33"/>
  <c r="P53" i="33"/>
  <c r="AE54" i="33"/>
  <c r="AE53" i="33" s="1"/>
  <c r="AH55" i="33"/>
  <c r="AH52" i="33" s="1"/>
  <c r="AH21" i="33" s="1"/>
  <c r="AH54" i="33"/>
  <c r="AH53" i="33"/>
  <c r="AO35" i="33"/>
  <c r="BK7" i="33"/>
  <c r="BI15" i="20"/>
  <c r="W35" i="32"/>
  <c r="BK12" i="32"/>
  <c r="Q35" i="33"/>
  <c r="BK5" i="33"/>
  <c r="P54" i="32"/>
  <c r="P53" i="32"/>
  <c r="P55" i="32"/>
  <c r="P52" i="32" s="1"/>
  <c r="P21" i="32" s="1"/>
  <c r="G53" i="32"/>
  <c r="G54" i="32"/>
  <c r="G55" i="32"/>
  <c r="G52" i="32" s="1"/>
  <c r="G21" i="32" s="1"/>
  <c r="AB55" i="32"/>
  <c r="AB52" i="32" s="1"/>
  <c r="AB21" i="32" s="1"/>
  <c r="AB54" i="32"/>
  <c r="AB53" i="32"/>
  <c r="AL35" i="25"/>
  <c r="BK13" i="25"/>
  <c r="G22" i="1"/>
  <c r="CI4" i="16"/>
  <c r="CC12" i="16"/>
  <c r="BT19" i="16"/>
  <c r="BK4" i="16"/>
  <c r="CF9" i="16"/>
  <c r="CF18" i="16"/>
  <c r="CI5" i="16"/>
  <c r="CF13" i="16"/>
  <c r="CO5" i="16"/>
  <c r="BQ5" i="16"/>
  <c r="CL15" i="16"/>
  <c r="CI15" i="16"/>
  <c r="CI6" i="16"/>
  <c r="BT13" i="16"/>
  <c r="CO6" i="16"/>
  <c r="CR6" i="16"/>
  <c r="BQ7" i="16"/>
  <c r="BT5" i="16"/>
  <c r="BW13" i="16"/>
  <c r="BZ7" i="16"/>
  <c r="BQ14" i="16"/>
  <c r="BP13" i="1"/>
  <c r="AH2" i="1"/>
  <c r="CL18" i="16"/>
  <c r="CC15" i="16"/>
  <c r="BQ6" i="16"/>
  <c r="BW19" i="16"/>
  <c r="CF19" i="16"/>
  <c r="CI10" i="16"/>
  <c r="CC7" i="16"/>
  <c r="BZ4" i="16"/>
  <c r="CC8" i="16"/>
  <c r="CI20" i="16"/>
  <c r="CC11" i="16"/>
  <c r="BK19" i="16"/>
  <c r="CI18" i="16"/>
  <c r="BN10" i="16"/>
  <c r="CI7" i="16"/>
  <c r="BQ8" i="16"/>
  <c r="BZ13" i="16"/>
  <c r="BT8" i="16"/>
  <c r="BW14" i="16"/>
  <c r="CL19" i="16"/>
  <c r="BK12" i="16"/>
  <c r="BZ12" i="16"/>
  <c r="CO9" i="16"/>
  <c r="Q35" i="25"/>
  <c r="BK6" i="25"/>
  <c r="BI5" i="25" s="1"/>
  <c r="AO35" i="36"/>
  <c r="BK6" i="36"/>
  <c r="M22" i="1"/>
  <c r="Q35" i="31"/>
  <c r="BK5" i="31"/>
  <c r="BI15" i="1"/>
  <c r="Z35" i="23"/>
  <c r="BK10" i="23"/>
  <c r="N35" i="27"/>
  <c r="BK5" i="27"/>
  <c r="BK4" i="34"/>
  <c r="N35" i="34"/>
  <c r="V53" i="33"/>
  <c r="V55" i="33"/>
  <c r="V52" i="33" s="1"/>
  <c r="V21" i="33" s="1"/>
  <c r="V54" i="33"/>
  <c r="BK8" i="31"/>
  <c r="BI12" i="31" s="1"/>
  <c r="T35" i="31"/>
  <c r="BK9" i="34"/>
  <c r="AI35" i="34"/>
  <c r="M54" i="32"/>
  <c r="M55" i="32"/>
  <c r="M52" i="32" s="1"/>
  <c r="M21" i="32" s="1"/>
  <c r="M53" i="32"/>
  <c r="BI14" i="1"/>
  <c r="BI8" i="29"/>
  <c r="AI35" i="23"/>
  <c r="BK9" i="23"/>
  <c r="BK15" i="33"/>
  <c r="AF35" i="33"/>
  <c r="BI11" i="20"/>
  <c r="BI6" i="20"/>
  <c r="BK14" i="29"/>
  <c r="AL35" i="29"/>
  <c r="AK22" i="29" s="1"/>
  <c r="G22" i="20"/>
  <c r="BK14" i="32"/>
  <c r="K35" i="32"/>
  <c r="BK15" i="26"/>
  <c r="AF35" i="26"/>
  <c r="BK8" i="30"/>
  <c r="H35" i="30"/>
  <c r="AK22" i="30" s="1"/>
  <c r="W35" i="23"/>
  <c r="BK15" i="23"/>
  <c r="BK13" i="34"/>
  <c r="AL35" i="34"/>
  <c r="V22" i="20"/>
  <c r="BB35" i="16"/>
  <c r="BI10" i="1"/>
  <c r="BK9" i="31"/>
  <c r="AI35" i="31"/>
  <c r="AB22" i="20"/>
  <c r="BK10" i="33"/>
  <c r="AC35" i="33"/>
  <c r="V22" i="33" s="1"/>
  <c r="BK14" i="34"/>
  <c r="K35" i="34"/>
  <c r="BK4" i="25"/>
  <c r="N35" i="25"/>
  <c r="BK7" i="23"/>
  <c r="H35" i="23"/>
  <c r="Q35" i="34"/>
  <c r="BK5" i="34"/>
  <c r="BI10" i="20"/>
  <c r="M22" i="20"/>
  <c r="AC35" i="21"/>
  <c r="BK12" i="21"/>
  <c r="BI7" i="1"/>
  <c r="J22" i="20"/>
  <c r="BI9" i="1"/>
  <c r="BI4" i="1"/>
  <c r="AO35" i="35"/>
  <c r="BK6" i="35"/>
  <c r="BK6" i="38"/>
  <c r="AO35" i="38"/>
  <c r="BK4" i="29"/>
  <c r="BI4" i="29" s="1"/>
  <c r="AO35" i="29"/>
  <c r="N35" i="30"/>
  <c r="BK4" i="30"/>
  <c r="AI35" i="24"/>
  <c r="BK10" i="24"/>
  <c r="AO35" i="26"/>
  <c r="AN22" i="26" s="1"/>
  <c r="BK6" i="26"/>
  <c r="BI6" i="26" s="1"/>
  <c r="S55" i="33"/>
  <c r="S52" i="33" s="1"/>
  <c r="S21" i="33" s="1"/>
  <c r="S54" i="33"/>
  <c r="S53" i="33"/>
  <c r="AN55" i="33"/>
  <c r="AN52" i="33" s="1"/>
  <c r="AN21" i="33" s="1"/>
  <c r="AN53" i="33"/>
  <c r="AN54" i="33"/>
  <c r="Y55" i="33"/>
  <c r="Y52" i="33" s="1"/>
  <c r="Y21" i="33" s="1"/>
  <c r="Y53" i="33"/>
  <c r="Y54" i="33"/>
  <c r="K35" i="28"/>
  <c r="BK11" i="28"/>
  <c r="BK14" i="28"/>
  <c r="BI6" i="28" s="1"/>
  <c r="AL35" i="28"/>
  <c r="AK22" i="20"/>
  <c r="BI7" i="31"/>
  <c r="AH54" i="32"/>
  <c r="AH55" i="32"/>
  <c r="AH52" i="32" s="1"/>
  <c r="AH21" i="32" s="1"/>
  <c r="AH53" i="32"/>
  <c r="Y55" i="32"/>
  <c r="Y52" i="32" s="1"/>
  <c r="Y21" i="32" s="1"/>
  <c r="Y53" i="32"/>
  <c r="Y54" i="32"/>
  <c r="AN55" i="32"/>
  <c r="AN52" i="32" s="1"/>
  <c r="AN21" i="32" s="1"/>
  <c r="AN54" i="32"/>
  <c r="AN53" i="32"/>
  <c r="W35" i="34"/>
  <c r="BK12" i="34"/>
  <c r="BN9" i="16"/>
  <c r="BW12" i="16"/>
  <c r="CL7" i="16"/>
  <c r="BT18" i="16"/>
  <c r="CL11" i="16"/>
  <c r="CR13" i="16"/>
  <c r="BQ9" i="16"/>
  <c r="BK5" i="16"/>
  <c r="CR14" i="16"/>
  <c r="CR11" i="16"/>
  <c r="BQ11" i="16"/>
  <c r="BZ14" i="16"/>
  <c r="BT4" i="16"/>
  <c r="BZ20" i="16"/>
  <c r="CF6" i="16"/>
  <c r="BT6" i="16"/>
  <c r="BN6" i="16"/>
  <c r="BK9" i="16"/>
  <c r="CF15" i="16"/>
  <c r="BT9" i="16"/>
  <c r="BK10" i="16"/>
  <c r="CF5" i="16"/>
  <c r="CI11" i="16"/>
  <c r="BQ4" i="16"/>
  <c r="CO11" i="16"/>
  <c r="CC10" i="16"/>
  <c r="CO13" i="16"/>
  <c r="BT11" i="16"/>
  <c r="BN19" i="16"/>
  <c r="BW5" i="16"/>
  <c r="BN8" i="16"/>
  <c r="BW10" i="16"/>
  <c r="BZ9" i="16"/>
  <c r="CO12" i="16"/>
  <c r="BT12" i="16"/>
  <c r="CF4" i="16"/>
  <c r="CO14" i="16"/>
  <c r="CI12" i="16"/>
  <c r="CR12" i="16"/>
  <c r="BZ10" i="16"/>
  <c r="BN11" i="16"/>
  <c r="CR5" i="16"/>
  <c r="CO4" i="16"/>
  <c r="BN14" i="16"/>
  <c r="BW6" i="16"/>
  <c r="BK11" i="31"/>
  <c r="Z35" i="31"/>
  <c r="Y40" i="20"/>
  <c r="BT11" i="20"/>
  <c r="BU11" i="20" s="1"/>
  <c r="BV11" i="20"/>
  <c r="BW11" i="20" s="1"/>
  <c r="AH22" i="20"/>
  <c r="J54" i="33"/>
  <c r="J55" i="33"/>
  <c r="J52" i="33" s="1"/>
  <c r="J21" i="33" s="1"/>
  <c r="J53" i="33"/>
  <c r="BK6" i="32"/>
  <c r="BI6" i="32" s="1"/>
  <c r="AO35" i="32"/>
  <c r="AN22" i="32" s="1"/>
  <c r="Q35" i="28"/>
  <c r="BK7" i="28"/>
  <c r="CI13" i="16"/>
  <c r="CC14" i="16"/>
  <c r="CI9" i="16"/>
  <c r="CL13" i="16"/>
  <c r="BK18" i="16"/>
  <c r="BN18" i="16"/>
  <c r="BK11" i="32"/>
  <c r="Z35" i="32"/>
  <c r="BI8" i="1"/>
  <c r="AF35" i="30"/>
  <c r="BK15" i="30"/>
  <c r="AO35" i="21"/>
  <c r="BK5" i="21"/>
  <c r="BI14" i="21" s="1"/>
  <c r="AN22" i="20"/>
  <c r="BI7" i="20"/>
  <c r="BK15" i="21"/>
  <c r="W35" i="21"/>
  <c r="AO35" i="28"/>
  <c r="BK4" i="28"/>
  <c r="N35" i="33"/>
  <c r="BK4" i="33"/>
  <c r="BI4" i="33" s="1"/>
  <c r="BK8" i="25"/>
  <c r="T35" i="25"/>
  <c r="AN22" i="1"/>
  <c r="BI9" i="33"/>
  <c r="BK10" i="30"/>
  <c r="AC35" i="30"/>
  <c r="W35" i="38"/>
  <c r="BK12" i="38"/>
  <c r="BK10" i="21"/>
  <c r="AL35" i="21"/>
  <c r="Y22" i="1"/>
  <c r="BI12" i="1"/>
  <c r="BK8" i="23"/>
  <c r="T35" i="23"/>
  <c r="BK11" i="27"/>
  <c r="BI11" i="27" s="1"/>
  <c r="AC35" i="27"/>
  <c r="BK12" i="35"/>
  <c r="Z35" i="35"/>
  <c r="Q35" i="38"/>
  <c r="BK5" i="38"/>
  <c r="BI5" i="38" s="1"/>
  <c r="K35" i="31"/>
  <c r="G22" i="31" s="1"/>
  <c r="BK13" i="31"/>
  <c r="BK15" i="36"/>
  <c r="BI15" i="36" s="1"/>
  <c r="AF35" i="36"/>
  <c r="AE22" i="36" s="1"/>
  <c r="BI13" i="29"/>
  <c r="BI9" i="20"/>
  <c r="J22" i="1"/>
  <c r="AE22" i="20"/>
  <c r="Z35" i="28"/>
  <c r="BK12" i="28"/>
  <c r="BI5" i="20"/>
  <c r="BK8" i="21"/>
  <c r="T35" i="21"/>
  <c r="BK5" i="35"/>
  <c r="Q35" i="35"/>
  <c r="BI13" i="20"/>
  <c r="AB22" i="1"/>
  <c r="AE22" i="1"/>
  <c r="BI9" i="36"/>
  <c r="AZ33" i="16"/>
  <c r="K35" i="30"/>
  <c r="J22" i="30" s="1"/>
  <c r="BK11" i="30"/>
  <c r="BI11" i="30" s="1"/>
  <c r="T35" i="27"/>
  <c r="BK6" i="27"/>
  <c r="BK13" i="28"/>
  <c r="W35" i="28"/>
  <c r="V22" i="28" s="1"/>
  <c r="K35" i="27"/>
  <c r="J22" i="27" s="1"/>
  <c r="BK9" i="27"/>
  <c r="Y22" i="27"/>
  <c r="S22" i="28"/>
  <c r="G54" i="33"/>
  <c r="G53" i="33" s="1"/>
  <c r="AK55" i="33"/>
  <c r="AK52" i="33" s="1"/>
  <c r="AK21" i="33" s="1"/>
  <c r="AK53" i="33"/>
  <c r="AK54" i="33"/>
  <c r="M53" i="33"/>
  <c r="M55" i="33"/>
  <c r="M52" i="33" s="1"/>
  <c r="M21" i="33" s="1"/>
  <c r="M54" i="33"/>
  <c r="BK15" i="28"/>
  <c r="AF35" i="28"/>
  <c r="BK13" i="24"/>
  <c r="Z35" i="24"/>
  <c r="BI5" i="29"/>
  <c r="BI13" i="33"/>
  <c r="AI35" i="28"/>
  <c r="BK9" i="28"/>
  <c r="BI5" i="28" s="1"/>
  <c r="BI9" i="25"/>
  <c r="S22" i="20"/>
  <c r="V54" i="32"/>
  <c r="V53" i="32" s="1"/>
  <c r="J55" i="32"/>
  <c r="J52" i="32" s="1"/>
  <c r="J21" i="32" s="1"/>
  <c r="J54" i="32"/>
  <c r="J53" i="32"/>
  <c r="AK54" i="32"/>
  <c r="AK53" i="32" s="1"/>
  <c r="BK6" i="23"/>
  <c r="BI5" i="23" s="1"/>
  <c r="Q35" i="23"/>
  <c r="BZ11" i="16"/>
  <c r="CL5" i="16"/>
  <c r="BK20" i="16"/>
  <c r="CL20" i="16"/>
  <c r="BN20" i="16"/>
  <c r="CR9" i="16"/>
  <c r="CO18" i="16"/>
  <c r="BN4" i="16"/>
  <c r="Y2" i="20"/>
  <c r="CO8" i="16"/>
  <c r="CI19" i="16"/>
  <c r="CF11" i="16"/>
  <c r="CO10" i="16"/>
  <c r="CL9" i="16"/>
  <c r="CO19" i="16"/>
  <c r="BT10" i="16"/>
  <c r="CO20" i="16"/>
  <c r="BT20" i="16"/>
  <c r="BZ18" i="16"/>
  <c r="BK14" i="16"/>
  <c r="CR7" i="16"/>
  <c r="CL4" i="16"/>
  <c r="CO15" i="16"/>
  <c r="BZ19" i="16"/>
  <c r="BZ8" i="16"/>
  <c r="CF10" i="16"/>
  <c r="BN15" i="16"/>
  <c r="BQ13" i="16"/>
  <c r="BW8" i="16"/>
  <c r="CC18" i="16"/>
  <c r="CR10" i="16"/>
  <c r="CC13" i="16"/>
  <c r="BW7" i="16"/>
  <c r="BW15" i="16"/>
  <c r="BQ15" i="16"/>
  <c r="BN7" i="16"/>
  <c r="CL8" i="16"/>
  <c r="CC19" i="16"/>
  <c r="BK11" i="16"/>
  <c r="BZ15" i="16"/>
  <c r="BK15" i="16"/>
  <c r="BQ19" i="16"/>
  <c r="BN12" i="16"/>
  <c r="CR20" i="16"/>
  <c r="CF14" i="16"/>
  <c r="AC35" i="34"/>
  <c r="AB22" i="34" s="1"/>
  <c r="BK10" i="34"/>
  <c r="BI10" i="34" s="1"/>
  <c r="N35" i="35"/>
  <c r="BK4" i="35"/>
  <c r="BI11" i="35" s="1"/>
  <c r="G22" i="26"/>
  <c r="BI11" i="1"/>
  <c r="T35" i="35"/>
  <c r="BK8" i="35"/>
  <c r="BI8" i="35" s="1"/>
  <c r="K35" i="24"/>
  <c r="J22" i="24" s="1"/>
  <c r="BK12" i="24"/>
  <c r="BI15" i="24" s="1"/>
  <c r="BI7" i="29"/>
  <c r="S55" i="32"/>
  <c r="S52" i="32" s="1"/>
  <c r="S21" i="32" s="1"/>
  <c r="S53" i="32"/>
  <c r="S58" i="32" s="1"/>
  <c r="S54" i="32"/>
  <c r="BP11" i="20"/>
  <c r="CF8" i="16"/>
  <c r="CL10" i="16"/>
  <c r="CI14" i="16"/>
  <c r="BN5" i="16"/>
  <c r="BW18" i="16"/>
  <c r="CL6" i="16"/>
  <c r="BK7" i="16"/>
  <c r="CR8" i="16"/>
  <c r="BW4" i="16"/>
  <c r="CF7" i="16"/>
  <c r="CR18" i="16"/>
  <c r="BZ5" i="16"/>
  <c r="BK6" i="16"/>
  <c r="BQ20" i="16"/>
  <c r="BW20" i="16"/>
  <c r="BQ18" i="16"/>
  <c r="BQ12" i="16"/>
  <c r="BN13" i="16"/>
  <c r="CC6" i="16"/>
  <c r="BK8" i="16"/>
  <c r="CF20" i="16"/>
  <c r="CL12" i="16"/>
  <c r="CR15" i="16"/>
  <c r="CR4" i="16"/>
  <c r="BT7" i="16"/>
  <c r="Z16" i="16"/>
  <c r="T17" i="16"/>
  <c r="Q17" i="16"/>
  <c r="AF17" i="16"/>
  <c r="AL17" i="16"/>
  <c r="Z17" i="16"/>
  <c r="N17" i="16"/>
  <c r="N16" i="16"/>
  <c r="E16" i="16"/>
  <c r="K16" i="16"/>
  <c r="W16" i="16"/>
  <c r="AL16" i="16"/>
  <c r="AI17" i="16"/>
  <c r="H16" i="16"/>
  <c r="Q16" i="16"/>
  <c r="W17" i="16"/>
  <c r="AC16" i="16"/>
  <c r="AF16" i="16"/>
  <c r="K17" i="16"/>
  <c r="H17" i="16"/>
  <c r="BI10" i="28" l="1"/>
  <c r="M58" i="33"/>
  <c r="G55" i="33"/>
  <c r="G52" i="33" s="1"/>
  <c r="G21" i="33" s="1"/>
  <c r="S22" i="23"/>
  <c r="AK22" i="21"/>
  <c r="BI15" i="38"/>
  <c r="M22" i="33"/>
  <c r="AH58" i="32"/>
  <c r="BI11" i="26"/>
  <c r="BI7" i="25"/>
  <c r="BI9" i="31"/>
  <c r="G22" i="32"/>
  <c r="BI14" i="29"/>
  <c r="BI15" i="34"/>
  <c r="BI13" i="24"/>
  <c r="BI4" i="35"/>
  <c r="AH58" i="33"/>
  <c r="AE22" i="29"/>
  <c r="BI12" i="28"/>
  <c r="BI11" i="38"/>
  <c r="BI7" i="32"/>
  <c r="BI8" i="23"/>
  <c r="S22" i="25"/>
  <c r="BI11" i="23"/>
  <c r="BI12" i="21"/>
  <c r="BI13" i="26"/>
  <c r="AK22" i="23"/>
  <c r="BI14" i="27"/>
  <c r="BI12" i="36"/>
  <c r="G22" i="21"/>
  <c r="S22" i="35"/>
  <c r="AB22" i="35"/>
  <c r="M58" i="32"/>
  <c r="AK58" i="33"/>
  <c r="BI12" i="26"/>
  <c r="BI8" i="25"/>
  <c r="AN58" i="32"/>
  <c r="Y58" i="32"/>
  <c r="BI15" i="29"/>
  <c r="BI9" i="26"/>
  <c r="S22" i="31"/>
  <c r="V58" i="33"/>
  <c r="P58" i="33"/>
  <c r="AH22" i="29"/>
  <c r="BI4" i="24"/>
  <c r="G22" i="29"/>
  <c r="AE58" i="32"/>
  <c r="BI12" i="30"/>
  <c r="AN22" i="38"/>
  <c r="P58" i="32"/>
  <c r="S22" i="26"/>
  <c r="AB58" i="33"/>
  <c r="BP17" i="16"/>
  <c r="BS17" i="16"/>
  <c r="CN16" i="16"/>
  <c r="AF26" i="16"/>
  <c r="BR15" i="36"/>
  <c r="BS15" i="36" s="1"/>
  <c r="BR14" i="33"/>
  <c r="BS14" i="33" s="1"/>
  <c r="AF23" i="16"/>
  <c r="CL43" i="16" s="1"/>
  <c r="AF28" i="16"/>
  <c r="BR14" i="35"/>
  <c r="BS14" i="35" s="1"/>
  <c r="AF25" i="16"/>
  <c r="BR14" i="38"/>
  <c r="BS14" i="38" s="1"/>
  <c r="AF24" i="16"/>
  <c r="AW44" i="16" s="1"/>
  <c r="AX44" i="16" s="1"/>
  <c r="AU44" i="16" s="1"/>
  <c r="BR14" i="32"/>
  <c r="BS14" i="32" s="1"/>
  <c r="BR14" i="34"/>
  <c r="BS14" i="34" s="1"/>
  <c r="CK16" i="16"/>
  <c r="BR12" i="32"/>
  <c r="BS12" i="32" s="1"/>
  <c r="CE17" i="16"/>
  <c r="BY16" i="16"/>
  <c r="Q23" i="16"/>
  <c r="BW43" i="16" s="1"/>
  <c r="BR9" i="32"/>
  <c r="BS9" i="32" s="1"/>
  <c r="Q24" i="16"/>
  <c r="AW40" i="16" s="1"/>
  <c r="AX40" i="16" s="1"/>
  <c r="AU40" i="16" s="1"/>
  <c r="BR9" i="38"/>
  <c r="BS9" i="38" s="1"/>
  <c r="BR11" i="34"/>
  <c r="BS11" i="34" s="1"/>
  <c r="Q26" i="16"/>
  <c r="BR11" i="35"/>
  <c r="BS11" i="35" s="1"/>
  <c r="S2" i="35"/>
  <c r="Q25" i="16"/>
  <c r="BR10" i="33"/>
  <c r="BS10" i="33" s="1"/>
  <c r="BR11" i="36"/>
  <c r="BS11" i="36" s="1"/>
  <c r="Q28" i="16"/>
  <c r="BP16" i="16"/>
  <c r="H25" i="16"/>
  <c r="BR10" i="34"/>
  <c r="BS10" i="34" s="1"/>
  <c r="H28" i="16"/>
  <c r="H26" i="16"/>
  <c r="BR8" i="38"/>
  <c r="BS8" i="38" s="1"/>
  <c r="H23" i="16"/>
  <c r="BN43" i="16" s="1"/>
  <c r="H24" i="16"/>
  <c r="AW39" i="16" s="1"/>
  <c r="AX39" i="16" s="1"/>
  <c r="AU39" i="16" s="1"/>
  <c r="BR9" i="33"/>
  <c r="BS9" i="33" s="1"/>
  <c r="BR10" i="35"/>
  <c r="BS10" i="35" s="1"/>
  <c r="BR8" i="32"/>
  <c r="BS8" i="32" s="1"/>
  <c r="BR10" i="36"/>
  <c r="BS10" i="36" s="1"/>
  <c r="CQ17" i="16"/>
  <c r="CT16" i="16"/>
  <c r="AL25" i="16"/>
  <c r="BR5" i="36"/>
  <c r="BS5" i="36" s="1"/>
  <c r="BR6" i="33"/>
  <c r="BS6" i="33" s="1"/>
  <c r="BR5" i="32"/>
  <c r="BS5" i="32" s="1"/>
  <c r="AL26" i="16"/>
  <c r="AN2" i="38"/>
  <c r="AL28" i="16"/>
  <c r="AL23" i="16"/>
  <c r="CR43" i="16" s="1"/>
  <c r="BR5" i="38"/>
  <c r="BS5" i="38" s="1"/>
  <c r="AL24" i="16"/>
  <c r="AW34" i="16" s="1"/>
  <c r="AX34" i="16" s="1"/>
  <c r="AU34" i="16" s="1"/>
  <c r="AN2" i="32"/>
  <c r="BR5" i="35"/>
  <c r="BS5" i="35" s="1"/>
  <c r="BR7" i="34"/>
  <c r="BS7" i="34" s="1"/>
  <c r="CE16" i="16"/>
  <c r="W25" i="16"/>
  <c r="BR12" i="33"/>
  <c r="BS12" i="33" s="1"/>
  <c r="W28" i="16"/>
  <c r="BR12" i="36"/>
  <c r="BS12" i="36" s="1"/>
  <c r="BR12" i="34"/>
  <c r="BS12" i="34" s="1"/>
  <c r="W26" i="16"/>
  <c r="BR11" i="38"/>
  <c r="BS11" i="38" s="1"/>
  <c r="BR12" i="35"/>
  <c r="BS12" i="35" s="1"/>
  <c r="W24" i="16"/>
  <c r="AW41" i="16" s="1"/>
  <c r="AX41" i="16" s="1"/>
  <c r="AU41" i="16" s="1"/>
  <c r="BR11" i="32"/>
  <c r="BS11" i="32" s="1"/>
  <c r="W23" i="16"/>
  <c r="CC43" i="16" s="1"/>
  <c r="BS16" i="16"/>
  <c r="K24" i="16"/>
  <c r="AW33" i="16" s="1"/>
  <c r="AX33" i="16" s="1"/>
  <c r="AU33" i="16" s="1"/>
  <c r="BR4" i="38"/>
  <c r="BS4" i="38" s="1"/>
  <c r="BR4" i="32"/>
  <c r="BS4" i="32" s="1"/>
  <c r="K25" i="16"/>
  <c r="BR4" i="35"/>
  <c r="BS4" i="35" s="1"/>
  <c r="BR4" i="34"/>
  <c r="BS4" i="34" s="1"/>
  <c r="K26" i="16"/>
  <c r="BR4" i="36"/>
  <c r="BS4" i="36" s="1"/>
  <c r="K28" i="16"/>
  <c r="K23" i="16"/>
  <c r="BQ43" i="16" s="1"/>
  <c r="BR4" i="33"/>
  <c r="BS4" i="33" s="1"/>
  <c r="BM16" i="16"/>
  <c r="BR7" i="32"/>
  <c r="BS7" i="32" s="1"/>
  <c r="BV16" i="16"/>
  <c r="BR6" i="35"/>
  <c r="BS6" i="35" s="1"/>
  <c r="N23" i="16"/>
  <c r="BT43" i="16" s="1"/>
  <c r="BR6" i="38"/>
  <c r="BS6" i="38" s="1"/>
  <c r="N26" i="16"/>
  <c r="BR6" i="32"/>
  <c r="BS6" i="32" s="1"/>
  <c r="N24" i="16"/>
  <c r="AW35" i="16" s="1"/>
  <c r="AX35" i="16" s="1"/>
  <c r="AU35" i="16" s="1"/>
  <c r="N28" i="16"/>
  <c r="N25" i="16"/>
  <c r="BR6" i="36"/>
  <c r="BS6" i="36" s="1"/>
  <c r="BR7" i="33"/>
  <c r="BS7" i="33" s="1"/>
  <c r="BR8" i="34"/>
  <c r="BS8" i="34" s="1"/>
  <c r="BV17" i="16"/>
  <c r="CH17" i="16"/>
  <c r="CT17" i="16"/>
  <c r="CN17" i="16"/>
  <c r="BY17" i="16"/>
  <c r="CB17" i="16"/>
  <c r="CH16" i="16"/>
  <c r="Z26" i="16"/>
  <c r="BR13" i="35"/>
  <c r="BS13" i="35" s="1"/>
  <c r="BR13" i="38"/>
  <c r="BS13" i="38" s="1"/>
  <c r="Z28" i="16"/>
  <c r="Z25" i="16"/>
  <c r="BR13" i="34"/>
  <c r="BS13" i="34" s="1"/>
  <c r="Z23" i="16"/>
  <c r="CF43" i="16" s="1"/>
  <c r="BR13" i="32"/>
  <c r="BS13" i="32" s="1"/>
  <c r="BR14" i="36"/>
  <c r="BS14" i="36" s="1"/>
  <c r="Z24" i="16"/>
  <c r="AW43" i="16" s="1"/>
  <c r="AX43" i="16" s="1"/>
  <c r="AU43" i="16" s="1"/>
  <c r="BR13" i="33"/>
  <c r="BS13" i="33" s="1"/>
  <c r="BT15" i="23"/>
  <c r="BU15" i="23" s="1"/>
  <c r="BV15" i="23"/>
  <c r="BW15" i="23" s="1"/>
  <c r="AK40" i="23"/>
  <c r="AK2" i="23"/>
  <c r="BV8" i="21"/>
  <c r="BW8" i="21" s="1"/>
  <c r="G40" i="21"/>
  <c r="BT8" i="21"/>
  <c r="BU8" i="21" s="1"/>
  <c r="G2" i="21"/>
  <c r="AB2" i="35"/>
  <c r="AB40" i="35"/>
  <c r="BT13" i="35"/>
  <c r="BU13" i="35" s="1"/>
  <c r="BV13" i="35"/>
  <c r="BW13" i="35" s="1"/>
  <c r="AH40" i="29"/>
  <c r="BV14" i="29"/>
  <c r="BW14" i="29" s="1"/>
  <c r="BT14" i="29"/>
  <c r="BU14" i="29" s="1"/>
  <c r="AH2" i="29"/>
  <c r="G40" i="29"/>
  <c r="BV6" i="29"/>
  <c r="BW6" i="29" s="1"/>
  <c r="BT6" i="29"/>
  <c r="BU6" i="29" s="1"/>
  <c r="G2" i="29"/>
  <c r="BV7" i="31"/>
  <c r="BW7" i="31" s="1"/>
  <c r="G40" i="31"/>
  <c r="BT7" i="31"/>
  <c r="BU7" i="31" s="1"/>
  <c r="G2" i="31"/>
  <c r="BV5" i="26"/>
  <c r="S40" i="26"/>
  <c r="BT5" i="26"/>
  <c r="BU5" i="26" s="1"/>
  <c r="G2" i="32"/>
  <c r="BV7" i="32"/>
  <c r="BW7" i="32" s="1"/>
  <c r="G40" i="32"/>
  <c r="BT7" i="32"/>
  <c r="BU7" i="32" s="1"/>
  <c r="G40" i="26"/>
  <c r="BV11" i="26"/>
  <c r="BW11" i="26" s="1"/>
  <c r="BT11" i="26"/>
  <c r="BU11" i="26" s="1"/>
  <c r="G2" i="26"/>
  <c r="S40" i="28"/>
  <c r="BT9" i="28"/>
  <c r="BU9" i="28" s="1"/>
  <c r="BV9" i="28"/>
  <c r="BW9" i="28" s="1"/>
  <c r="S2" i="28"/>
  <c r="BV11" i="29"/>
  <c r="BW11" i="29" s="1"/>
  <c r="BT11" i="29"/>
  <c r="BU11" i="29" s="1"/>
  <c r="AE40" i="29"/>
  <c r="AE2" i="29"/>
  <c r="BV8" i="36"/>
  <c r="BW8" i="36" s="1"/>
  <c r="AE40" i="36"/>
  <c r="BT8" i="36"/>
  <c r="BU8" i="36" s="1"/>
  <c r="BV15" i="21"/>
  <c r="BW15" i="21" s="1"/>
  <c r="AK40" i="21"/>
  <c r="BT15" i="21"/>
  <c r="BU15" i="21" s="1"/>
  <c r="AK2" i="21"/>
  <c r="BT4" i="33"/>
  <c r="M40" i="33"/>
  <c r="BV4" i="33"/>
  <c r="BW4" i="33" s="1"/>
  <c r="BI11" i="24"/>
  <c r="BE12" i="33"/>
  <c r="AK22" i="24"/>
  <c r="BT14" i="20"/>
  <c r="BU14" i="20" s="1"/>
  <c r="AK40" i="20"/>
  <c r="BV14" i="20"/>
  <c r="BW14" i="20" s="1"/>
  <c r="AK2" i="20"/>
  <c r="J22" i="28"/>
  <c r="AN40" i="26"/>
  <c r="BT6" i="26"/>
  <c r="BU6" i="26" s="1"/>
  <c r="BV6" i="26"/>
  <c r="Y22" i="21"/>
  <c r="AK55" i="32"/>
  <c r="AK52" i="32" s="1"/>
  <c r="BI9" i="28"/>
  <c r="AK22" i="35"/>
  <c r="V22" i="35"/>
  <c r="AE22" i="28"/>
  <c r="BE7" i="33"/>
  <c r="BT9" i="27"/>
  <c r="BU9" i="27" s="1"/>
  <c r="BP9" i="27" s="1"/>
  <c r="Y40" i="27"/>
  <c r="BV9" i="27"/>
  <c r="BW9" i="27" s="1"/>
  <c r="Y2" i="27"/>
  <c r="BI13" i="28"/>
  <c r="J40" i="30"/>
  <c r="BT8" i="30"/>
  <c r="BU8" i="30" s="1"/>
  <c r="BV8" i="30"/>
  <c r="BW8" i="30" s="1"/>
  <c r="J2" i="30"/>
  <c r="S22" i="34"/>
  <c r="BI8" i="24"/>
  <c r="S22" i="21"/>
  <c r="Y22" i="28"/>
  <c r="AN22" i="34"/>
  <c r="P22" i="38"/>
  <c r="Y22" i="35"/>
  <c r="Y2" i="35" s="1"/>
  <c r="AH22" i="30"/>
  <c r="BI14" i="30"/>
  <c r="BI10" i="21"/>
  <c r="BI5" i="36"/>
  <c r="S22" i="33"/>
  <c r="BI4" i="28"/>
  <c r="V22" i="21"/>
  <c r="BI5" i="21"/>
  <c r="BI15" i="30"/>
  <c r="Y22" i="32"/>
  <c r="Y2" i="32" s="1"/>
  <c r="BI7" i="28"/>
  <c r="Y22" i="31"/>
  <c r="BI12" i="34"/>
  <c r="BE8" i="32"/>
  <c r="AB22" i="25"/>
  <c r="AE22" i="34"/>
  <c r="AK22" i="28"/>
  <c r="Y58" i="33"/>
  <c r="AN58" i="33"/>
  <c r="S58" i="33"/>
  <c r="V22" i="24"/>
  <c r="J22" i="23"/>
  <c r="M22" i="30"/>
  <c r="BI6" i="38"/>
  <c r="BI6" i="35"/>
  <c r="AB22" i="21"/>
  <c r="BI7" i="23"/>
  <c r="J22" i="34"/>
  <c r="J2" i="34" s="1"/>
  <c r="AN22" i="25"/>
  <c r="P22" i="30"/>
  <c r="BI8" i="36"/>
  <c r="G22" i="25"/>
  <c r="P22" i="36"/>
  <c r="AK22" i="34"/>
  <c r="BI7" i="35"/>
  <c r="AE22" i="26"/>
  <c r="BI14" i="32"/>
  <c r="BI15" i="33"/>
  <c r="BI4" i="32"/>
  <c r="AE22" i="27"/>
  <c r="BI8" i="31"/>
  <c r="BI11" i="34"/>
  <c r="M22" i="27"/>
  <c r="AK22" i="32"/>
  <c r="BI5" i="31"/>
  <c r="AN22" i="36"/>
  <c r="AN2" i="36" s="1"/>
  <c r="M22" i="32"/>
  <c r="AB58" i="32"/>
  <c r="G58" i="32"/>
  <c r="AB22" i="32"/>
  <c r="AB2" i="32" s="1"/>
  <c r="BI5" i="33"/>
  <c r="AE55" i="33"/>
  <c r="AE52" i="33" s="1"/>
  <c r="BI14" i="24"/>
  <c r="BI12" i="23"/>
  <c r="BI10" i="26"/>
  <c r="BI7" i="38"/>
  <c r="AH22" i="25"/>
  <c r="BI4" i="23"/>
  <c r="BT9" i="1"/>
  <c r="BU9" i="1" s="1"/>
  <c r="BV9" i="1"/>
  <c r="BW9" i="1" s="1"/>
  <c r="P40" i="1"/>
  <c r="P2" i="1"/>
  <c r="BI6" i="30"/>
  <c r="S40" i="1"/>
  <c r="BT10" i="1"/>
  <c r="BU10" i="1" s="1"/>
  <c r="BP10" i="1" s="1"/>
  <c r="BV10" i="1"/>
  <c r="BW10" i="1" s="1"/>
  <c r="S2" i="1"/>
  <c r="G22" i="24"/>
  <c r="M22" i="38"/>
  <c r="G22" i="28"/>
  <c r="AB22" i="31"/>
  <c r="G22" i="34"/>
  <c r="BE15" i="32"/>
  <c r="AH22" i="38"/>
  <c r="BI7" i="26"/>
  <c r="AN22" i="31"/>
  <c r="BI10" i="27"/>
  <c r="BI13" i="36"/>
  <c r="AK22" i="36"/>
  <c r="BI12" i="27"/>
  <c r="BI7" i="27"/>
  <c r="BT10" i="24"/>
  <c r="BU10" i="24" s="1"/>
  <c r="J40" i="24"/>
  <c r="BV10" i="24"/>
  <c r="BW10" i="24" s="1"/>
  <c r="J2" i="24"/>
  <c r="V55" i="32"/>
  <c r="V52" i="32" s="1"/>
  <c r="V21" i="32" s="1"/>
  <c r="BV12" i="28"/>
  <c r="BW12" i="28" s="1"/>
  <c r="V40" i="28"/>
  <c r="BT12" i="28"/>
  <c r="BU12" i="28" s="1"/>
  <c r="BP12" i="28" s="1"/>
  <c r="V2" i="28"/>
  <c r="BV12" i="1"/>
  <c r="BW12" i="1" s="1"/>
  <c r="BT12" i="1"/>
  <c r="BU12" i="1" s="1"/>
  <c r="BP12" i="1" s="1"/>
  <c r="AB40" i="1"/>
  <c r="AB2" i="1"/>
  <c r="BV11" i="23"/>
  <c r="BW11" i="23" s="1"/>
  <c r="BT11" i="23"/>
  <c r="BU11" i="23" s="1"/>
  <c r="BP11" i="23" s="1"/>
  <c r="S40" i="23"/>
  <c r="S2" i="23"/>
  <c r="AN40" i="20"/>
  <c r="BT15" i="20"/>
  <c r="BU15" i="20" s="1"/>
  <c r="BV15" i="20"/>
  <c r="BW15" i="20" s="1"/>
  <c r="AN2" i="20"/>
  <c r="BI9" i="30"/>
  <c r="BE8" i="33"/>
  <c r="BI4" i="30"/>
  <c r="BE11" i="32"/>
  <c r="M22" i="23"/>
  <c r="BT11" i="35"/>
  <c r="BU11" i="35" s="1"/>
  <c r="BV11" i="35"/>
  <c r="BW11" i="35" s="1"/>
  <c r="S40" i="35"/>
  <c r="M22" i="35"/>
  <c r="P22" i="23"/>
  <c r="BE12" i="32"/>
  <c r="S40" i="20"/>
  <c r="BT9" i="20"/>
  <c r="BU9" i="20" s="1"/>
  <c r="BV9" i="20"/>
  <c r="BW9" i="20" s="1"/>
  <c r="S2" i="20"/>
  <c r="AH22" i="28"/>
  <c r="BI15" i="27"/>
  <c r="BI15" i="28"/>
  <c r="BE9" i="33"/>
  <c r="BI9" i="38"/>
  <c r="BI9" i="27"/>
  <c r="BI6" i="27"/>
  <c r="P22" i="32"/>
  <c r="Y22" i="25"/>
  <c r="P22" i="35"/>
  <c r="BI8" i="21"/>
  <c r="BT5" i="20"/>
  <c r="BU5" i="20" s="1"/>
  <c r="BP5" i="20" s="1"/>
  <c r="BV5" i="20"/>
  <c r="BW5" i="20" s="1"/>
  <c r="AE40" i="20"/>
  <c r="AE2" i="20"/>
  <c r="V22" i="26"/>
  <c r="J22" i="26"/>
  <c r="BI13" i="31"/>
  <c r="AB22" i="24"/>
  <c r="BI12" i="35"/>
  <c r="Y22" i="36"/>
  <c r="S22" i="36"/>
  <c r="AE22" i="24"/>
  <c r="BI12" i="38"/>
  <c r="AB22" i="30"/>
  <c r="AN40" i="1"/>
  <c r="BT15" i="1"/>
  <c r="BU15" i="1" s="1"/>
  <c r="BP15" i="1" s="1"/>
  <c r="BV15" i="1"/>
  <c r="BW15" i="1" s="1"/>
  <c r="AN2" i="1"/>
  <c r="BI4" i="36"/>
  <c r="AN22" i="28"/>
  <c r="BI15" i="21"/>
  <c r="AN22" i="21"/>
  <c r="AE22" i="30"/>
  <c r="BI11" i="32"/>
  <c r="BI14" i="23"/>
  <c r="P22" i="28"/>
  <c r="J58" i="33"/>
  <c r="BI13" i="27"/>
  <c r="BI10" i="35"/>
  <c r="BI11" i="31"/>
  <c r="V22" i="34"/>
  <c r="BE13" i="32"/>
  <c r="BE9" i="32"/>
  <c r="V22" i="30"/>
  <c r="BI14" i="28"/>
  <c r="BI15" i="31"/>
  <c r="BI10" i="24"/>
  <c r="AN22" i="29"/>
  <c r="AK22" i="38"/>
  <c r="AN22" i="35"/>
  <c r="S22" i="24"/>
  <c r="J40" i="20"/>
  <c r="BT8" i="20"/>
  <c r="BU8" i="20" s="1"/>
  <c r="BV8" i="20"/>
  <c r="BW8" i="20" s="1"/>
  <c r="J2" i="20"/>
  <c r="V22" i="31"/>
  <c r="BI8" i="27"/>
  <c r="BI5" i="34"/>
  <c r="M22" i="25"/>
  <c r="BI14" i="34"/>
  <c r="AB22" i="33"/>
  <c r="G22" i="36"/>
  <c r="BI10" i="25"/>
  <c r="BI10" i="29"/>
  <c r="BI13" i="34"/>
  <c r="G22" i="30"/>
  <c r="BI15" i="26"/>
  <c r="BI10" i="36"/>
  <c r="BI9" i="23"/>
  <c r="BE7" i="32"/>
  <c r="AH22" i="34"/>
  <c r="AH22" i="26"/>
  <c r="M22" i="31"/>
  <c r="BI10" i="23"/>
  <c r="BI8" i="28"/>
  <c r="P22" i="31"/>
  <c r="BI6" i="25"/>
  <c r="BV6" i="1"/>
  <c r="BW6" i="1" s="1"/>
  <c r="G40" i="1"/>
  <c r="BT6" i="1"/>
  <c r="BU6" i="1" s="1"/>
  <c r="G2" i="1"/>
  <c r="BE6" i="32"/>
  <c r="BE10" i="32"/>
  <c r="Y22" i="26"/>
  <c r="P22" i="33"/>
  <c r="BI7" i="33"/>
  <c r="BE6" i="33"/>
  <c r="Y22" i="33"/>
  <c r="S22" i="38"/>
  <c r="Y22" i="34"/>
  <c r="Y2" i="34" s="1"/>
  <c r="P22" i="26"/>
  <c r="BI4" i="26"/>
  <c r="BI14" i="31"/>
  <c r="BT4" i="20"/>
  <c r="P40" i="20"/>
  <c r="BV4" i="20"/>
  <c r="BW4" i="20" s="1"/>
  <c r="Y22" i="30"/>
  <c r="BI9" i="32"/>
  <c r="BI6" i="33"/>
  <c r="V22" i="25"/>
  <c r="BI4" i="38"/>
  <c r="BI13" i="38"/>
  <c r="BI10" i="38"/>
  <c r="BI14" i="26"/>
  <c r="G22" i="35"/>
  <c r="BE11" i="33"/>
  <c r="V22" i="29"/>
  <c r="BI8" i="34"/>
  <c r="BI9" i="29"/>
  <c r="AH22" i="27"/>
  <c r="G22" i="33"/>
  <c r="BI11" i="36"/>
  <c r="AK22" i="26"/>
  <c r="BI7" i="30"/>
  <c r="BT11" i="33"/>
  <c r="BU11" i="33" s="1"/>
  <c r="V40" i="33"/>
  <c r="BV11" i="33"/>
  <c r="BW11" i="33" s="1"/>
  <c r="BE5" i="33"/>
  <c r="BI5" i="30"/>
  <c r="BI5" i="24"/>
  <c r="BT11" i="25"/>
  <c r="BU11" i="25" s="1"/>
  <c r="S40" i="25"/>
  <c r="BV11" i="25"/>
  <c r="BW11" i="25" s="1"/>
  <c r="S2" i="25"/>
  <c r="AH22" i="36"/>
  <c r="AH2" i="36" s="1"/>
  <c r="AH40" i="20"/>
  <c r="BT13" i="20"/>
  <c r="BU13" i="20" s="1"/>
  <c r="BV13" i="20"/>
  <c r="BW13" i="20" s="1"/>
  <c r="AH2" i="20"/>
  <c r="BE10" i="33"/>
  <c r="BT5" i="38"/>
  <c r="BU5" i="38" s="1"/>
  <c r="AN40" i="38"/>
  <c r="BV5" i="38"/>
  <c r="BW5" i="38" s="1"/>
  <c r="J22" i="38"/>
  <c r="J2" i="38" s="1"/>
  <c r="AB2" i="34"/>
  <c r="BT13" i="34"/>
  <c r="BU13" i="34" s="1"/>
  <c r="AB40" i="34"/>
  <c r="BV13" i="34"/>
  <c r="BW13" i="34" s="1"/>
  <c r="BI12" i="24"/>
  <c r="BI6" i="21"/>
  <c r="BI6" i="23"/>
  <c r="J58" i="32"/>
  <c r="AE22" i="23"/>
  <c r="S22" i="29"/>
  <c r="Y22" i="24"/>
  <c r="G58" i="33"/>
  <c r="J40" i="27"/>
  <c r="BV6" i="27"/>
  <c r="BW6" i="27" s="1"/>
  <c r="BT6" i="27"/>
  <c r="BU6" i="27" s="1"/>
  <c r="BP6" i="27" s="1"/>
  <c r="J2" i="27"/>
  <c r="S22" i="27"/>
  <c r="BI14" i="38"/>
  <c r="BV4" i="1"/>
  <c r="BW4" i="1" s="1"/>
  <c r="AE40" i="1"/>
  <c r="BT4" i="1"/>
  <c r="BI5" i="35"/>
  <c r="BT7" i="1"/>
  <c r="BU7" i="1" s="1"/>
  <c r="BV7" i="1"/>
  <c r="BW7" i="1" s="1"/>
  <c r="J40" i="1"/>
  <c r="J2" i="1"/>
  <c r="G22" i="27"/>
  <c r="V22" i="36"/>
  <c r="J22" i="31"/>
  <c r="BI8" i="32"/>
  <c r="AH22" i="21"/>
  <c r="AB22" i="27"/>
  <c r="BI7" i="36"/>
  <c r="J22" i="25"/>
  <c r="Y40" i="1"/>
  <c r="BT11" i="1"/>
  <c r="BU11" i="1" s="1"/>
  <c r="BP11" i="1" s="1"/>
  <c r="BV11" i="1"/>
  <c r="BW11" i="1" s="1"/>
  <c r="Y2" i="1"/>
  <c r="V22" i="38"/>
  <c r="BI10" i="30"/>
  <c r="P22" i="21"/>
  <c r="AB22" i="38"/>
  <c r="AB22" i="29"/>
  <c r="BI11" i="21"/>
  <c r="BI6" i="24"/>
  <c r="AB22" i="28"/>
  <c r="AE22" i="35"/>
  <c r="BI14" i="33"/>
  <c r="BI10" i="32"/>
  <c r="BI7" i="21"/>
  <c r="M22" i="29"/>
  <c r="BI11" i="28"/>
  <c r="AH22" i="24"/>
  <c r="AB22" i="36"/>
  <c r="BI5" i="32"/>
  <c r="BI12" i="25"/>
  <c r="BV6" i="20"/>
  <c r="BT6" i="20"/>
  <c r="BU6" i="20" s="1"/>
  <c r="M40" i="20"/>
  <c r="Y22" i="29"/>
  <c r="P22" i="34"/>
  <c r="BI4" i="25"/>
  <c r="BI9" i="24"/>
  <c r="BI10" i="33"/>
  <c r="M22" i="24"/>
  <c r="AH22" i="31"/>
  <c r="BV10" i="20"/>
  <c r="BW10" i="20" s="1"/>
  <c r="BT10" i="20"/>
  <c r="BU10" i="20" s="1"/>
  <c r="V40" i="20"/>
  <c r="V2" i="20"/>
  <c r="BI15" i="23"/>
  <c r="BI8" i="30"/>
  <c r="J22" i="21"/>
  <c r="BV7" i="20"/>
  <c r="BW7" i="20" s="1"/>
  <c r="BT7" i="20"/>
  <c r="BU7" i="20" s="1"/>
  <c r="G40" i="20"/>
  <c r="G2" i="20"/>
  <c r="AH22" i="23"/>
  <c r="BI9" i="34"/>
  <c r="M22" i="34"/>
  <c r="AE22" i="21"/>
  <c r="Y22" i="23"/>
  <c r="BV8" i="1"/>
  <c r="BW8" i="1" s="1"/>
  <c r="BT8" i="1"/>
  <c r="BU8" i="1" s="1"/>
  <c r="M40" i="1"/>
  <c r="M2" i="1"/>
  <c r="P22" i="25"/>
  <c r="BI13" i="25"/>
  <c r="P22" i="24"/>
  <c r="BI12" i="32"/>
  <c r="AN22" i="33"/>
  <c r="AN2" i="33" s="1"/>
  <c r="BE14" i="33"/>
  <c r="BI6" i="29"/>
  <c r="BI11" i="33"/>
  <c r="BI8" i="38"/>
  <c r="BI12" i="33"/>
  <c r="BI4" i="31"/>
  <c r="AK22" i="27"/>
  <c r="BI13" i="21"/>
  <c r="BI15" i="25"/>
  <c r="BI13" i="23"/>
  <c r="BI13" i="32"/>
  <c r="AH22" i="32"/>
  <c r="BI4" i="21"/>
  <c r="BI15" i="35"/>
  <c r="BV14" i="1"/>
  <c r="BW14" i="1" s="1"/>
  <c r="BT14" i="1"/>
  <c r="BU14" i="1" s="1"/>
  <c r="BP14" i="1" s="1"/>
  <c r="AK40" i="1"/>
  <c r="AK2" i="1"/>
  <c r="BI5" i="26"/>
  <c r="AN22" i="27"/>
  <c r="J22" i="29"/>
  <c r="BI15" i="32"/>
  <c r="J22" i="33"/>
  <c r="BI12" i="29"/>
  <c r="AH22" i="35"/>
  <c r="AE22" i="25"/>
  <c r="BI14" i="25"/>
  <c r="BI8" i="33"/>
  <c r="S22" i="30"/>
  <c r="BT5" i="32"/>
  <c r="BU5" i="32" s="1"/>
  <c r="AN40" i="32"/>
  <c r="BV5" i="32"/>
  <c r="BW5" i="32" s="1"/>
  <c r="BE13" i="33"/>
  <c r="M22" i="26"/>
  <c r="BI7" i="34"/>
  <c r="G22" i="23"/>
  <c r="AN22" i="24"/>
  <c r="S22" i="32"/>
  <c r="BI9" i="21"/>
  <c r="BT12" i="20"/>
  <c r="BU12" i="20" s="1"/>
  <c r="BP12" i="20" s="1"/>
  <c r="AB40" i="20"/>
  <c r="BV12" i="20"/>
  <c r="BW12" i="20" s="1"/>
  <c r="AB2" i="20"/>
  <c r="BT15" i="30"/>
  <c r="BU15" i="30" s="1"/>
  <c r="BP15" i="30" s="1"/>
  <c r="AK40" i="30"/>
  <c r="BV15" i="30"/>
  <c r="BW15" i="30" s="1"/>
  <c r="AK2" i="30"/>
  <c r="AE22" i="38"/>
  <c r="BI6" i="34"/>
  <c r="V22" i="23"/>
  <c r="M22" i="36"/>
  <c r="J22" i="32"/>
  <c r="AK40" i="29"/>
  <c r="BV15" i="29"/>
  <c r="BW15" i="29" s="1"/>
  <c r="BT15" i="29"/>
  <c r="BU15" i="29" s="1"/>
  <c r="BP15" i="29" s="1"/>
  <c r="AK2" i="29"/>
  <c r="AE22" i="33"/>
  <c r="M22" i="28"/>
  <c r="S40" i="31"/>
  <c r="BT9" i="31"/>
  <c r="BU9" i="31" s="1"/>
  <c r="BV9" i="31"/>
  <c r="BW9" i="31" s="1"/>
  <c r="S2" i="31"/>
  <c r="BE15" i="33"/>
  <c r="BI4" i="34"/>
  <c r="BI5" i="27"/>
  <c r="BI4" i="27"/>
  <c r="BI6" i="36"/>
  <c r="AH22" i="33"/>
  <c r="AH2" i="33" s="1"/>
  <c r="AK22" i="25"/>
  <c r="BE14" i="32"/>
  <c r="BI13" i="30"/>
  <c r="AN22" i="23"/>
  <c r="V22" i="32"/>
  <c r="P22" i="29"/>
  <c r="AE22" i="31"/>
  <c r="AB22" i="26"/>
  <c r="AK22" i="33"/>
  <c r="BI11" i="25"/>
  <c r="BI9" i="35"/>
  <c r="BI6" i="31"/>
  <c r="AN22" i="30"/>
  <c r="AB22" i="23"/>
  <c r="J22" i="36"/>
  <c r="BI7" i="24"/>
  <c r="M22" i="21"/>
  <c r="J22" i="35"/>
  <c r="J2" i="35" s="1"/>
  <c r="BV5" i="1"/>
  <c r="V40" i="1"/>
  <c r="BT5" i="1"/>
  <c r="BU5" i="1" s="1"/>
  <c r="BI8" i="26"/>
  <c r="BI10" i="31"/>
  <c r="BI11" i="29"/>
  <c r="BI13" i="35"/>
  <c r="G22" i="38"/>
  <c r="AK22" i="31"/>
  <c r="Y22" i="38"/>
  <c r="Y2" i="38" s="1"/>
  <c r="BI14" i="36"/>
  <c r="BI14" i="35"/>
  <c r="V22" i="27"/>
  <c r="P22" i="27"/>
  <c r="AE22" i="32"/>
  <c r="AE2" i="32" s="1"/>
  <c r="E17" i="16"/>
  <c r="T16" i="16"/>
  <c r="AM2" i="16"/>
  <c r="I2" i="16"/>
  <c r="X2" i="16"/>
  <c r="BR9" i="34" l="1"/>
  <c r="BS9" i="34" s="1"/>
  <c r="BR8" i="33"/>
  <c r="BS8" i="33" s="1"/>
  <c r="BR9" i="35"/>
  <c r="BS9" i="35" s="1"/>
  <c r="E24" i="16"/>
  <c r="AW38" i="16" s="1"/>
  <c r="AX38" i="16" s="1"/>
  <c r="AU38" i="16" s="1"/>
  <c r="G2" i="33"/>
  <c r="BM17" i="16"/>
  <c r="E25" i="16"/>
  <c r="E26" i="16"/>
  <c r="E28" i="16"/>
  <c r="E23" i="16"/>
  <c r="BK43" i="16" s="1"/>
  <c r="BR7" i="38"/>
  <c r="BS7" i="38" s="1"/>
  <c r="BR9" i="36"/>
  <c r="BS9" i="36" s="1"/>
  <c r="BP9" i="31"/>
  <c r="BP7" i="20"/>
  <c r="BP7" i="1"/>
  <c r="BP11" i="25"/>
  <c r="G2" i="35"/>
  <c r="BP6" i="1"/>
  <c r="BP14" i="20"/>
  <c r="BP15" i="21"/>
  <c r="BP11" i="29"/>
  <c r="BP9" i="28"/>
  <c r="G2" i="36"/>
  <c r="CB16" i="16"/>
  <c r="T24" i="16"/>
  <c r="AW36" i="16" s="1"/>
  <c r="AX36" i="16" s="1"/>
  <c r="AU36" i="16" s="1"/>
  <c r="BR11" i="33"/>
  <c r="BS11" i="33" s="1"/>
  <c r="V2" i="36"/>
  <c r="BR7" i="36"/>
  <c r="BS7" i="36" s="1"/>
  <c r="T26" i="16"/>
  <c r="V2" i="33"/>
  <c r="BR10" i="32"/>
  <c r="BS10" i="32" s="1"/>
  <c r="T23" i="16"/>
  <c r="BZ43" i="16" s="1"/>
  <c r="BR7" i="35"/>
  <c r="BS7" i="35" s="1"/>
  <c r="V2" i="38"/>
  <c r="BR10" i="38"/>
  <c r="BS10" i="38" s="1"/>
  <c r="V2" i="32"/>
  <c r="BR5" i="34"/>
  <c r="BS5" i="34" s="1"/>
  <c r="T25" i="16"/>
  <c r="V2" i="34"/>
  <c r="V2" i="35"/>
  <c r="T28" i="16"/>
  <c r="BV5" i="29"/>
  <c r="M40" i="29"/>
  <c r="BT5" i="29"/>
  <c r="BU5" i="29" s="1"/>
  <c r="BV13" i="29"/>
  <c r="BW13" i="29" s="1"/>
  <c r="AB40" i="29"/>
  <c r="BT13" i="29"/>
  <c r="BU13" i="29" s="1"/>
  <c r="AB2" i="29"/>
  <c r="BV11" i="27"/>
  <c r="BW11" i="27" s="1"/>
  <c r="BT11" i="27"/>
  <c r="BU11" i="27" s="1"/>
  <c r="G40" i="27"/>
  <c r="G2" i="27"/>
  <c r="BV7" i="24"/>
  <c r="BW7" i="24" s="1"/>
  <c r="BT7" i="24"/>
  <c r="BU7" i="24" s="1"/>
  <c r="Y40" i="24"/>
  <c r="Y2" i="24"/>
  <c r="S40" i="38"/>
  <c r="BV9" i="38"/>
  <c r="BW9" i="38" s="1"/>
  <c r="BT9" i="38"/>
  <c r="BU9" i="38" s="1"/>
  <c r="BT15" i="28"/>
  <c r="BU15" i="28" s="1"/>
  <c r="BP15" i="28" s="1"/>
  <c r="AK40" i="28"/>
  <c r="BV15" i="28"/>
  <c r="BW15" i="28" s="1"/>
  <c r="AK2" i="28"/>
  <c r="S2" i="33"/>
  <c r="S40" i="33"/>
  <c r="BV10" i="33"/>
  <c r="BW10" i="33" s="1"/>
  <c r="BT10" i="33"/>
  <c r="BU10" i="33" s="1"/>
  <c r="BV12" i="27"/>
  <c r="BW12" i="27" s="1"/>
  <c r="V40" i="27"/>
  <c r="BT12" i="27"/>
  <c r="BU12" i="27" s="1"/>
  <c r="V2" i="27"/>
  <c r="BV15" i="31"/>
  <c r="BW15" i="31" s="1"/>
  <c r="BT15" i="31"/>
  <c r="BU15" i="31" s="1"/>
  <c r="AK40" i="31"/>
  <c r="AK2" i="31"/>
  <c r="BW5" i="1"/>
  <c r="BP5" i="1" s="1"/>
  <c r="J40" i="36"/>
  <c r="BV10" i="36"/>
  <c r="BW10" i="36" s="1"/>
  <c r="BT10" i="36"/>
  <c r="BU10" i="36" s="1"/>
  <c r="AE40" i="31"/>
  <c r="BV11" i="31"/>
  <c r="BW11" i="31" s="1"/>
  <c r="BT11" i="31"/>
  <c r="BU11" i="31" s="1"/>
  <c r="AE2" i="31"/>
  <c r="BT4" i="36"/>
  <c r="M40" i="36"/>
  <c r="BV4" i="36"/>
  <c r="BW4" i="36" s="1"/>
  <c r="J40" i="33"/>
  <c r="BV9" i="33"/>
  <c r="BW9" i="33" s="1"/>
  <c r="BT9" i="33"/>
  <c r="BU9" i="33" s="1"/>
  <c r="BP9" i="33" s="1"/>
  <c r="AK40" i="27"/>
  <c r="BT15" i="27"/>
  <c r="BU15" i="27" s="1"/>
  <c r="BV15" i="27"/>
  <c r="BW15" i="27" s="1"/>
  <c r="AK2" i="27"/>
  <c r="Y40" i="23"/>
  <c r="BT6" i="23"/>
  <c r="BU6" i="23" s="1"/>
  <c r="BV6" i="23"/>
  <c r="BW6" i="23" s="1"/>
  <c r="Y2" i="23"/>
  <c r="AH40" i="23"/>
  <c r="BT14" i="23"/>
  <c r="BU14" i="23" s="1"/>
  <c r="BV14" i="23"/>
  <c r="BW14" i="23" s="1"/>
  <c r="AH2" i="23"/>
  <c r="BV14" i="31"/>
  <c r="BW14" i="31" s="1"/>
  <c r="BT14" i="31"/>
  <c r="BU14" i="31" s="1"/>
  <c r="AH40" i="31"/>
  <c r="AH2" i="31"/>
  <c r="AB2" i="36"/>
  <c r="AB40" i="36"/>
  <c r="BV14" i="36"/>
  <c r="BW14" i="36" s="1"/>
  <c r="BT14" i="36"/>
  <c r="BU14" i="36" s="1"/>
  <c r="BT13" i="28"/>
  <c r="BU13" i="28" s="1"/>
  <c r="BV13" i="28"/>
  <c r="BW13" i="28" s="1"/>
  <c r="AB40" i="28"/>
  <c r="AB2" i="28"/>
  <c r="BT13" i="38"/>
  <c r="BU13" i="38" s="1"/>
  <c r="AB40" i="38"/>
  <c r="BV13" i="38"/>
  <c r="BW13" i="38" s="1"/>
  <c r="BV6" i="25"/>
  <c r="BW6" i="25" s="1"/>
  <c r="J40" i="25"/>
  <c r="BT6" i="25"/>
  <c r="BU6" i="25" s="1"/>
  <c r="J2" i="25"/>
  <c r="S40" i="29"/>
  <c r="BT9" i="29"/>
  <c r="BU9" i="29" s="1"/>
  <c r="BV9" i="29"/>
  <c r="BW9" i="29" s="1"/>
  <c r="S2" i="29"/>
  <c r="V40" i="25"/>
  <c r="BV12" i="25"/>
  <c r="BW12" i="25" s="1"/>
  <c r="BT12" i="25"/>
  <c r="BU12" i="25" s="1"/>
  <c r="V2" i="25"/>
  <c r="BV12" i="33"/>
  <c r="BW12" i="33" s="1"/>
  <c r="Y40" i="33"/>
  <c r="BT12" i="33"/>
  <c r="BU12" i="33" s="1"/>
  <c r="BT9" i="26"/>
  <c r="BU9" i="26" s="1"/>
  <c r="BV9" i="26"/>
  <c r="BW9" i="26" s="1"/>
  <c r="Y40" i="26"/>
  <c r="Y2" i="26"/>
  <c r="BT4" i="31"/>
  <c r="BV4" i="31"/>
  <c r="BW4" i="31" s="1"/>
  <c r="M40" i="31"/>
  <c r="BV13" i="33"/>
  <c r="BW13" i="33" s="1"/>
  <c r="AB40" i="33"/>
  <c r="BT13" i="33"/>
  <c r="BU13" i="33" s="1"/>
  <c r="BP13" i="33" s="1"/>
  <c r="BP8" i="20"/>
  <c r="BV15" i="38"/>
  <c r="BW15" i="38" s="1"/>
  <c r="BT15" i="38"/>
  <c r="BU15" i="38" s="1"/>
  <c r="AK40" i="38"/>
  <c r="V40" i="34"/>
  <c r="BT5" i="34"/>
  <c r="BU5" i="34" s="1"/>
  <c r="BV5" i="34"/>
  <c r="BW5" i="34" s="1"/>
  <c r="AE40" i="30"/>
  <c r="BT11" i="30"/>
  <c r="BU11" i="30" s="1"/>
  <c r="BV11" i="30"/>
  <c r="BW11" i="30" s="1"/>
  <c r="AE2" i="30"/>
  <c r="BV11" i="36"/>
  <c r="BW11" i="36" s="1"/>
  <c r="S40" i="36"/>
  <c r="BT11" i="36"/>
  <c r="BU11" i="36" s="1"/>
  <c r="P40" i="35"/>
  <c r="BT6" i="35"/>
  <c r="BU6" i="35" s="1"/>
  <c r="BV6" i="35"/>
  <c r="BP9" i="20"/>
  <c r="BV4" i="35"/>
  <c r="BW4" i="35" s="1"/>
  <c r="M40" i="35"/>
  <c r="BT4" i="35"/>
  <c r="M40" i="23"/>
  <c r="BV4" i="23"/>
  <c r="BW4" i="23" s="1"/>
  <c r="BT4" i="23"/>
  <c r="BP15" i="20"/>
  <c r="BV5" i="31"/>
  <c r="BW5" i="31" s="1"/>
  <c r="AN40" i="31"/>
  <c r="BT5" i="31"/>
  <c r="BU5" i="31" s="1"/>
  <c r="AN2" i="31"/>
  <c r="BV9" i="34"/>
  <c r="BW9" i="34" s="1"/>
  <c r="G40" i="34"/>
  <c r="BT9" i="34"/>
  <c r="BU9" i="34" s="1"/>
  <c r="BV9" i="24"/>
  <c r="BW9" i="24" s="1"/>
  <c r="G40" i="24"/>
  <c r="BT9" i="24"/>
  <c r="BU9" i="24" s="1"/>
  <c r="G2" i="24"/>
  <c r="AE21" i="33"/>
  <c r="AE58" i="33"/>
  <c r="AK40" i="32"/>
  <c r="BT15" i="32"/>
  <c r="BU15" i="32" s="1"/>
  <c r="BV15" i="32"/>
  <c r="BW15" i="32" s="1"/>
  <c r="AE40" i="27"/>
  <c r="BT10" i="27"/>
  <c r="BU10" i="27" s="1"/>
  <c r="BV10" i="27"/>
  <c r="BW10" i="27" s="1"/>
  <c r="AE2" i="27"/>
  <c r="BT10" i="26"/>
  <c r="BU10" i="26" s="1"/>
  <c r="BV10" i="26"/>
  <c r="BW10" i="26" s="1"/>
  <c r="AE40" i="26"/>
  <c r="AE2" i="26"/>
  <c r="BT10" i="25"/>
  <c r="BU10" i="25" s="1"/>
  <c r="G40" i="25"/>
  <c r="BV10" i="25"/>
  <c r="BW10" i="25" s="1"/>
  <c r="G2" i="25"/>
  <c r="BV10" i="34"/>
  <c r="BW10" i="34" s="1"/>
  <c r="J40" i="34"/>
  <c r="BT10" i="34"/>
  <c r="BU10" i="34" s="1"/>
  <c r="BV6" i="34"/>
  <c r="BW6" i="34" s="1"/>
  <c r="BT6" i="34"/>
  <c r="BU6" i="34" s="1"/>
  <c r="AE40" i="34"/>
  <c r="BT10" i="31"/>
  <c r="BU10" i="31" s="1"/>
  <c r="Y40" i="31"/>
  <c r="BV10" i="31"/>
  <c r="BW10" i="31" s="1"/>
  <c r="Y2" i="31"/>
  <c r="BT12" i="35"/>
  <c r="BU12" i="35" s="1"/>
  <c r="BP12" i="35" s="1"/>
  <c r="BV12" i="35"/>
  <c r="BW12" i="35" s="1"/>
  <c r="Y40" i="35"/>
  <c r="BT10" i="21"/>
  <c r="BU10" i="21" s="1"/>
  <c r="BV10" i="21"/>
  <c r="BW10" i="21" s="1"/>
  <c r="S40" i="21"/>
  <c r="S2" i="21"/>
  <c r="AK40" i="24"/>
  <c r="BT15" i="24"/>
  <c r="BU15" i="24" s="1"/>
  <c r="BV15" i="24"/>
  <c r="BW15" i="24" s="1"/>
  <c r="AK2" i="24"/>
  <c r="BP15" i="23"/>
  <c r="BP13" i="38"/>
  <c r="BP7" i="32"/>
  <c r="G2" i="34"/>
  <c r="BP12" i="33"/>
  <c r="BP5" i="38"/>
  <c r="J2" i="36"/>
  <c r="BP10" i="33"/>
  <c r="S2" i="38"/>
  <c r="S2" i="36"/>
  <c r="P40" i="27"/>
  <c r="BV7" i="27"/>
  <c r="BW7" i="27" s="1"/>
  <c r="BT7" i="27"/>
  <c r="BU7" i="27" s="1"/>
  <c r="P2" i="27"/>
  <c r="BV13" i="26"/>
  <c r="BW13" i="26" s="1"/>
  <c r="AB40" i="26"/>
  <c r="BT13" i="26"/>
  <c r="BU13" i="26" s="1"/>
  <c r="AB2" i="26"/>
  <c r="BT8" i="23"/>
  <c r="BU8" i="23" s="1"/>
  <c r="BV8" i="23"/>
  <c r="AN40" i="23"/>
  <c r="AH40" i="33"/>
  <c r="BV14" i="33"/>
  <c r="BW14" i="33" s="1"/>
  <c r="BT14" i="33"/>
  <c r="BU14" i="33" s="1"/>
  <c r="BP14" i="33" s="1"/>
  <c r="BV14" i="32"/>
  <c r="BW14" i="32" s="1"/>
  <c r="BT14" i="32"/>
  <c r="BU14" i="32" s="1"/>
  <c r="AH40" i="32"/>
  <c r="AN40" i="33"/>
  <c r="BT6" i="33"/>
  <c r="BU6" i="33" s="1"/>
  <c r="BV6" i="33"/>
  <c r="BW6" i="33" s="1"/>
  <c r="P40" i="25"/>
  <c r="BV7" i="25"/>
  <c r="BW7" i="25" s="1"/>
  <c r="BT7" i="25"/>
  <c r="BU7" i="25" s="1"/>
  <c r="P2" i="25"/>
  <c r="BV10" i="38"/>
  <c r="BW10" i="38" s="1"/>
  <c r="V40" i="38"/>
  <c r="BT10" i="38"/>
  <c r="BU10" i="38" s="1"/>
  <c r="BV7" i="30"/>
  <c r="BW7" i="30" s="1"/>
  <c r="BT7" i="30"/>
  <c r="BU7" i="30" s="1"/>
  <c r="G40" i="30"/>
  <c r="G2" i="30"/>
  <c r="BT4" i="28"/>
  <c r="BV4" i="28"/>
  <c r="BW4" i="28" s="1"/>
  <c r="AN40" i="28"/>
  <c r="BV8" i="24"/>
  <c r="BW8" i="24" s="1"/>
  <c r="AE40" i="24"/>
  <c r="BT8" i="24"/>
  <c r="BU8" i="24" s="1"/>
  <c r="AE2" i="24"/>
  <c r="BT5" i="23"/>
  <c r="BU5" i="23" s="1"/>
  <c r="P40" i="23"/>
  <c r="BV5" i="23"/>
  <c r="BW5" i="23" s="1"/>
  <c r="P2" i="23"/>
  <c r="BT14" i="25"/>
  <c r="BU14" i="25" s="1"/>
  <c r="BV14" i="25"/>
  <c r="BW14" i="25" s="1"/>
  <c r="AH40" i="25"/>
  <c r="AH2" i="25"/>
  <c r="AN40" i="25"/>
  <c r="BV5" i="25"/>
  <c r="BT5" i="25"/>
  <c r="BU5" i="25" s="1"/>
  <c r="BT7" i="38"/>
  <c r="BU7" i="38" s="1"/>
  <c r="BP7" i="38" s="1"/>
  <c r="G40" i="38"/>
  <c r="BV7" i="38"/>
  <c r="BW7" i="38" s="1"/>
  <c r="J40" i="35"/>
  <c r="BV10" i="35"/>
  <c r="BW10" i="35" s="1"/>
  <c r="BT10" i="35"/>
  <c r="BU10" i="35" s="1"/>
  <c r="BV13" i="23"/>
  <c r="BW13" i="23" s="1"/>
  <c r="AB40" i="23"/>
  <c r="BT13" i="23"/>
  <c r="BU13" i="23" s="1"/>
  <c r="AB2" i="23"/>
  <c r="BT8" i="29"/>
  <c r="BU8" i="29" s="1"/>
  <c r="BV8" i="29"/>
  <c r="BW8" i="29" s="1"/>
  <c r="P40" i="29"/>
  <c r="P2" i="29"/>
  <c r="M40" i="28"/>
  <c r="BT5" i="28"/>
  <c r="BU5" i="28" s="1"/>
  <c r="BV5" i="28"/>
  <c r="V40" i="23"/>
  <c r="BV12" i="23"/>
  <c r="BW12" i="23" s="1"/>
  <c r="BT12" i="23"/>
  <c r="BU12" i="23" s="1"/>
  <c r="V2" i="23"/>
  <c r="S2" i="32"/>
  <c r="BV9" i="32"/>
  <c r="BW9" i="32" s="1"/>
  <c r="S40" i="32"/>
  <c r="BT9" i="32"/>
  <c r="BU9" i="32" s="1"/>
  <c r="BT4" i="26"/>
  <c r="BV4" i="26"/>
  <c r="BW4" i="26" s="1"/>
  <c r="M40" i="26"/>
  <c r="AE40" i="25"/>
  <c r="BV9" i="25"/>
  <c r="BW9" i="25" s="1"/>
  <c r="BT9" i="25"/>
  <c r="BU9" i="25" s="1"/>
  <c r="BP9" i="25" s="1"/>
  <c r="AE2" i="25"/>
  <c r="BT6" i="24"/>
  <c r="BU6" i="24" s="1"/>
  <c r="BV6" i="24"/>
  <c r="BW6" i="24" s="1"/>
  <c r="P40" i="24"/>
  <c r="P2" i="24"/>
  <c r="BV6" i="21"/>
  <c r="BW6" i="21" s="1"/>
  <c r="AE40" i="21"/>
  <c r="BT6" i="21"/>
  <c r="BU6" i="21" s="1"/>
  <c r="AE2" i="21"/>
  <c r="BT9" i="21"/>
  <c r="BU9" i="21" s="1"/>
  <c r="J40" i="21"/>
  <c r="BV9" i="21"/>
  <c r="BW9" i="21" s="1"/>
  <c r="J2" i="21"/>
  <c r="BV5" i="24"/>
  <c r="M40" i="24"/>
  <c r="BT5" i="24"/>
  <c r="BU5" i="24" s="1"/>
  <c r="P40" i="34"/>
  <c r="BT8" i="34"/>
  <c r="BU8" i="34" s="1"/>
  <c r="BV8" i="34"/>
  <c r="BW6" i="20"/>
  <c r="BP6" i="20" s="1"/>
  <c r="BT14" i="24"/>
  <c r="BU14" i="24" s="1"/>
  <c r="BV14" i="24"/>
  <c r="BW14" i="24" s="1"/>
  <c r="AH40" i="24"/>
  <c r="AH2" i="24"/>
  <c r="BV5" i="21"/>
  <c r="BW5" i="21" s="1"/>
  <c r="P40" i="21"/>
  <c r="BT5" i="21"/>
  <c r="BU5" i="21" s="1"/>
  <c r="P2" i="21"/>
  <c r="BT8" i="31"/>
  <c r="BU8" i="31" s="1"/>
  <c r="J40" i="31"/>
  <c r="BV8" i="31"/>
  <c r="BW8" i="31" s="1"/>
  <c r="J2" i="31"/>
  <c r="BU4" i="1"/>
  <c r="BP4" i="1" s="1"/>
  <c r="BT8" i="27"/>
  <c r="BU8" i="27" s="1"/>
  <c r="S40" i="27"/>
  <c r="BV8" i="27"/>
  <c r="BW8" i="27" s="1"/>
  <c r="S2" i="27"/>
  <c r="AE40" i="23"/>
  <c r="BV7" i="23"/>
  <c r="BW7" i="23" s="1"/>
  <c r="BT7" i="23"/>
  <c r="BU7" i="23" s="1"/>
  <c r="BP7" i="23" s="1"/>
  <c r="AE2" i="23"/>
  <c r="BP13" i="20"/>
  <c r="BP11" i="33"/>
  <c r="G40" i="33"/>
  <c r="BT8" i="33"/>
  <c r="BU8" i="33" s="1"/>
  <c r="BV8" i="33"/>
  <c r="BW8" i="33" s="1"/>
  <c r="V40" i="29"/>
  <c r="BV12" i="29"/>
  <c r="BW12" i="29" s="1"/>
  <c r="BT12" i="29"/>
  <c r="BU12" i="29" s="1"/>
  <c r="V2" i="29"/>
  <c r="P40" i="26"/>
  <c r="BV8" i="26"/>
  <c r="BW8" i="26" s="1"/>
  <c r="BT8" i="26"/>
  <c r="BU8" i="26" s="1"/>
  <c r="P2" i="26"/>
  <c r="AR41" i="1"/>
  <c r="V2" i="1" s="1"/>
  <c r="AR40" i="1"/>
  <c r="AE2" i="1" s="1"/>
  <c r="P40" i="31"/>
  <c r="BT6" i="31"/>
  <c r="BU6" i="31" s="1"/>
  <c r="BV6" i="31"/>
  <c r="BV14" i="26"/>
  <c r="BW14" i="26" s="1"/>
  <c r="AH40" i="26"/>
  <c r="BT14" i="26"/>
  <c r="BU14" i="26" s="1"/>
  <c r="AH2" i="26"/>
  <c r="BT12" i="31"/>
  <c r="BU12" i="31" s="1"/>
  <c r="BV12" i="31"/>
  <c r="BW12" i="31" s="1"/>
  <c r="V40" i="31"/>
  <c r="V2" i="31"/>
  <c r="BT4" i="29"/>
  <c r="BV4" i="29"/>
  <c r="BW4" i="29" s="1"/>
  <c r="AN40" i="29"/>
  <c r="BV12" i="30"/>
  <c r="BW12" i="30" s="1"/>
  <c r="BT12" i="30"/>
  <c r="BU12" i="30" s="1"/>
  <c r="BP12" i="30" s="1"/>
  <c r="V40" i="30"/>
  <c r="V2" i="30"/>
  <c r="BT8" i="28"/>
  <c r="BU8" i="28" s="1"/>
  <c r="P40" i="28"/>
  <c r="BV8" i="28"/>
  <c r="BW8" i="28" s="1"/>
  <c r="P2" i="28"/>
  <c r="BV7" i="21"/>
  <c r="BT7" i="21"/>
  <c r="BU7" i="21" s="1"/>
  <c r="AN40" i="21"/>
  <c r="AB40" i="30"/>
  <c r="BV13" i="30"/>
  <c r="BW13" i="30" s="1"/>
  <c r="BT13" i="30"/>
  <c r="BU13" i="30" s="1"/>
  <c r="BP13" i="30" s="1"/>
  <c r="AB2" i="30"/>
  <c r="BT12" i="36"/>
  <c r="BU12" i="36" s="1"/>
  <c r="BV12" i="36"/>
  <c r="BW12" i="36" s="1"/>
  <c r="Y40" i="36"/>
  <c r="J40" i="26"/>
  <c r="BT7" i="26"/>
  <c r="BU7" i="26" s="1"/>
  <c r="BV7" i="26"/>
  <c r="BW7" i="26" s="1"/>
  <c r="J2" i="26"/>
  <c r="BT8" i="25"/>
  <c r="BU8" i="25" s="1"/>
  <c r="BV8" i="25"/>
  <c r="BW8" i="25" s="1"/>
  <c r="Y40" i="25"/>
  <c r="Y2" i="25"/>
  <c r="BT14" i="28"/>
  <c r="BU14" i="28" s="1"/>
  <c r="BV14" i="28"/>
  <c r="BW14" i="28" s="1"/>
  <c r="AH40" i="28"/>
  <c r="AH2" i="28"/>
  <c r="AK40" i="36"/>
  <c r="BT13" i="36"/>
  <c r="BU13" i="36" s="1"/>
  <c r="BV13" i="36"/>
  <c r="BW13" i="36" s="1"/>
  <c r="BV13" i="31"/>
  <c r="BW13" i="31" s="1"/>
  <c r="BT13" i="31"/>
  <c r="BU13" i="31" s="1"/>
  <c r="AB40" i="31"/>
  <c r="AB2" i="31"/>
  <c r="BP9" i="1"/>
  <c r="M40" i="32"/>
  <c r="BT4" i="32"/>
  <c r="BV4" i="32"/>
  <c r="BW4" i="32" s="1"/>
  <c r="M40" i="27"/>
  <c r="BV5" i="27"/>
  <c r="BT5" i="27"/>
  <c r="BU5" i="27" s="1"/>
  <c r="BT4" i="30"/>
  <c r="M40" i="30"/>
  <c r="BV4" i="30"/>
  <c r="BW4" i="30" s="1"/>
  <c r="BT13" i="25"/>
  <c r="BU13" i="25" s="1"/>
  <c r="BV13" i="25"/>
  <c r="BW13" i="25" s="1"/>
  <c r="AB40" i="25"/>
  <c r="AB2" i="25"/>
  <c r="BT11" i="21"/>
  <c r="BU11" i="21" s="1"/>
  <c r="V40" i="21"/>
  <c r="BV11" i="21"/>
  <c r="BW11" i="21" s="1"/>
  <c r="V2" i="21"/>
  <c r="P40" i="38"/>
  <c r="BT6" i="38"/>
  <c r="BU6" i="38" s="1"/>
  <c r="BV6" i="38"/>
  <c r="BP8" i="30"/>
  <c r="BT11" i="28"/>
  <c r="BU11" i="28" s="1"/>
  <c r="AE40" i="28"/>
  <c r="BV11" i="28"/>
  <c r="BW11" i="28" s="1"/>
  <c r="AE2" i="28"/>
  <c r="AK21" i="32"/>
  <c r="AK58" i="32"/>
  <c r="V58" i="32"/>
  <c r="BP14" i="36"/>
  <c r="BP13" i="34"/>
  <c r="AB2" i="33"/>
  <c r="BP10" i="36"/>
  <c r="BP9" i="38"/>
  <c r="BT11" i="38"/>
  <c r="BU11" i="38" s="1"/>
  <c r="Y40" i="38"/>
  <c r="BV11" i="38"/>
  <c r="BW11" i="38" s="1"/>
  <c r="BT12" i="38"/>
  <c r="BU12" i="38" s="1"/>
  <c r="BV12" i="38"/>
  <c r="BW12" i="38" s="1"/>
  <c r="AE40" i="38"/>
  <c r="BT9" i="23"/>
  <c r="BU9" i="23" s="1"/>
  <c r="BV9" i="23"/>
  <c r="BW9" i="23" s="1"/>
  <c r="G40" i="23"/>
  <c r="G2" i="23"/>
  <c r="AN40" i="27"/>
  <c r="BT4" i="27"/>
  <c r="BV4" i="27"/>
  <c r="BW4" i="27" s="1"/>
  <c r="AE40" i="35"/>
  <c r="BT8" i="35"/>
  <c r="BU8" i="35" s="1"/>
  <c r="BV8" i="35"/>
  <c r="BW8" i="35" s="1"/>
  <c r="AH40" i="21"/>
  <c r="BV14" i="21"/>
  <c r="BW14" i="21" s="1"/>
  <c r="BT14" i="21"/>
  <c r="BU14" i="21" s="1"/>
  <c r="BP14" i="21" s="1"/>
  <c r="AH2" i="21"/>
  <c r="BV15" i="36"/>
  <c r="BW15" i="36" s="1"/>
  <c r="BT15" i="36"/>
  <c r="BU15" i="36" s="1"/>
  <c r="BP15" i="36" s="1"/>
  <c r="AH40" i="36"/>
  <c r="BV15" i="26"/>
  <c r="BW15" i="26" s="1"/>
  <c r="BT15" i="26"/>
  <c r="BU15" i="26" s="1"/>
  <c r="BP15" i="26" s="1"/>
  <c r="AK40" i="26"/>
  <c r="AK2" i="26"/>
  <c r="BT9" i="35"/>
  <c r="BU9" i="35" s="1"/>
  <c r="BV9" i="35"/>
  <c r="BW9" i="35" s="1"/>
  <c r="G40" i="35"/>
  <c r="BV10" i="30"/>
  <c r="BW10" i="30" s="1"/>
  <c r="BT10" i="30"/>
  <c r="BU10" i="30" s="1"/>
  <c r="Y40" i="30"/>
  <c r="Y2" i="30"/>
  <c r="BV7" i="33"/>
  <c r="BT7" i="33"/>
  <c r="BU7" i="33" s="1"/>
  <c r="P40" i="33"/>
  <c r="BT9" i="36"/>
  <c r="BU9" i="36" s="1"/>
  <c r="BP9" i="36" s="1"/>
  <c r="G40" i="36"/>
  <c r="BV9" i="36"/>
  <c r="BW9" i="36" s="1"/>
  <c r="AN40" i="35"/>
  <c r="BT5" i="35"/>
  <c r="BU5" i="35" s="1"/>
  <c r="BV5" i="35"/>
  <c r="BW5" i="35" s="1"/>
  <c r="BT13" i="24"/>
  <c r="BU13" i="24" s="1"/>
  <c r="BV13" i="24"/>
  <c r="BW13" i="24" s="1"/>
  <c r="AB40" i="24"/>
  <c r="AB2" i="24"/>
  <c r="BV4" i="38"/>
  <c r="BW4" i="38" s="1"/>
  <c r="BT4" i="38"/>
  <c r="M40" i="38"/>
  <c r="BT6" i="36"/>
  <c r="BU6" i="36" s="1"/>
  <c r="P40" i="36"/>
  <c r="BV6" i="36"/>
  <c r="BV12" i="24"/>
  <c r="BW12" i="24" s="1"/>
  <c r="BT12" i="24"/>
  <c r="BU12" i="24" s="1"/>
  <c r="BP12" i="24" s="1"/>
  <c r="V40" i="24"/>
  <c r="V2" i="24"/>
  <c r="BT14" i="30"/>
  <c r="BU14" i="30" s="1"/>
  <c r="AH40" i="30"/>
  <c r="BV14" i="30"/>
  <c r="BW14" i="30" s="1"/>
  <c r="AH2" i="30"/>
  <c r="Y40" i="28"/>
  <c r="BV10" i="28"/>
  <c r="BW10" i="28" s="1"/>
  <c r="BT10" i="28"/>
  <c r="BU10" i="28" s="1"/>
  <c r="Y2" i="28"/>
  <c r="AK40" i="35"/>
  <c r="BT15" i="35"/>
  <c r="BU15" i="35" s="1"/>
  <c r="BV15" i="35"/>
  <c r="BW15" i="35" s="1"/>
  <c r="J40" i="28"/>
  <c r="BT7" i="28"/>
  <c r="BU7" i="28" s="1"/>
  <c r="BV7" i="28"/>
  <c r="BW7" i="28" s="1"/>
  <c r="J2" i="28"/>
  <c r="AE40" i="32"/>
  <c r="BT12" i="32"/>
  <c r="BU12" i="32" s="1"/>
  <c r="BV12" i="32"/>
  <c r="BW12" i="32" s="1"/>
  <c r="BP12" i="32" s="1"/>
  <c r="M40" i="21"/>
  <c r="BT4" i="21"/>
  <c r="BV4" i="21"/>
  <c r="BW4" i="21" s="1"/>
  <c r="BT5" i="30"/>
  <c r="BU5" i="30" s="1"/>
  <c r="BP5" i="30" s="1"/>
  <c r="AN40" i="30"/>
  <c r="BV5" i="30"/>
  <c r="BW5" i="30" s="1"/>
  <c r="AN2" i="30"/>
  <c r="BT15" i="33"/>
  <c r="BU15" i="33" s="1"/>
  <c r="BV15" i="33"/>
  <c r="BW15" i="33" s="1"/>
  <c r="AK40" i="33"/>
  <c r="BT10" i="32"/>
  <c r="BU10" i="32" s="1"/>
  <c r="V40" i="32"/>
  <c r="BV10" i="32"/>
  <c r="BW10" i="32" s="1"/>
  <c r="BT15" i="25"/>
  <c r="BU15" i="25" s="1"/>
  <c r="BV15" i="25"/>
  <c r="BW15" i="25" s="1"/>
  <c r="AK40" i="25"/>
  <c r="AK2" i="25"/>
  <c r="BT5" i="33"/>
  <c r="BU5" i="33" s="1"/>
  <c r="AE40" i="33"/>
  <c r="BV5" i="33"/>
  <c r="BW5" i="33" s="1"/>
  <c r="BV4" i="24"/>
  <c r="BW4" i="24" s="1"/>
  <c r="BT4" i="24"/>
  <c r="AN40" i="24"/>
  <c r="BV9" i="30"/>
  <c r="BW9" i="30" s="1"/>
  <c r="BT9" i="30"/>
  <c r="BU9" i="30" s="1"/>
  <c r="S40" i="30"/>
  <c r="S2" i="30"/>
  <c r="BV14" i="35"/>
  <c r="BW14" i="35" s="1"/>
  <c r="BP14" i="35" s="1"/>
  <c r="AH40" i="35"/>
  <c r="BT14" i="35"/>
  <c r="BU14" i="35" s="1"/>
  <c r="BT7" i="29"/>
  <c r="BU7" i="29" s="1"/>
  <c r="J40" i="29"/>
  <c r="AR41" i="29" s="1"/>
  <c r="M2" i="29" s="1"/>
  <c r="BV7" i="29"/>
  <c r="BW7" i="29" s="1"/>
  <c r="J2" i="29"/>
  <c r="BP8" i="1"/>
  <c r="BT4" i="34"/>
  <c r="BU4" i="34" s="1"/>
  <c r="BP4" i="34" s="1"/>
  <c r="M40" i="34"/>
  <c r="BV4" i="34"/>
  <c r="BW4" i="34" s="1"/>
  <c r="AR40" i="20"/>
  <c r="P2" i="20" s="1"/>
  <c r="AR41" i="20"/>
  <c r="M2" i="20" s="1"/>
  <c r="BP10" i="20"/>
  <c r="Y40" i="29"/>
  <c r="BT10" i="29"/>
  <c r="BU10" i="29" s="1"/>
  <c r="BV10" i="29"/>
  <c r="BW10" i="29" s="1"/>
  <c r="Y2" i="29"/>
  <c r="BV13" i="27"/>
  <c r="BW13" i="27" s="1"/>
  <c r="BT13" i="27"/>
  <c r="BU13" i="27" s="1"/>
  <c r="BP13" i="27" s="1"/>
  <c r="AB40" i="27"/>
  <c r="AB2" i="27"/>
  <c r="BT7" i="36"/>
  <c r="BU7" i="36" s="1"/>
  <c r="BV7" i="36"/>
  <c r="BW7" i="36" s="1"/>
  <c r="V40" i="36"/>
  <c r="F49" i="33"/>
  <c r="B1" i="33" s="1"/>
  <c r="J40" i="38"/>
  <c r="BV8" i="38"/>
  <c r="BW8" i="38" s="1"/>
  <c r="BT8" i="38"/>
  <c r="BU8" i="38" s="1"/>
  <c r="BP8" i="38" s="1"/>
  <c r="BT14" i="27"/>
  <c r="BU14" i="27" s="1"/>
  <c r="AH40" i="27"/>
  <c r="BV14" i="27"/>
  <c r="BW14" i="27" s="1"/>
  <c r="AH2" i="27"/>
  <c r="BU4" i="20"/>
  <c r="BP4" i="20" s="1"/>
  <c r="BT12" i="34"/>
  <c r="BU12" i="34" s="1"/>
  <c r="BV12" i="34"/>
  <c r="BW12" i="34" s="1"/>
  <c r="Y40" i="34"/>
  <c r="AH2" i="34"/>
  <c r="BT14" i="34"/>
  <c r="BU14" i="34" s="1"/>
  <c r="BV14" i="34"/>
  <c r="BW14" i="34" s="1"/>
  <c r="AH40" i="34"/>
  <c r="M40" i="25"/>
  <c r="BV4" i="25"/>
  <c r="BW4" i="25" s="1"/>
  <c r="BT4" i="25"/>
  <c r="BT11" i="24"/>
  <c r="BU11" i="24" s="1"/>
  <c r="BP11" i="24" s="1"/>
  <c r="S40" i="24"/>
  <c r="BV11" i="24"/>
  <c r="BW11" i="24" s="1"/>
  <c r="S2" i="24"/>
  <c r="BT12" i="26"/>
  <c r="BU12" i="26" s="1"/>
  <c r="BP12" i="26" s="1"/>
  <c r="V40" i="26"/>
  <c r="BV12" i="26"/>
  <c r="BW12" i="26" s="1"/>
  <c r="V2" i="26"/>
  <c r="BN5" i="20"/>
  <c r="P40" i="32"/>
  <c r="BV6" i="32"/>
  <c r="BT6" i="32"/>
  <c r="BU6" i="32" s="1"/>
  <c r="BE4" i="32"/>
  <c r="BP10" i="24"/>
  <c r="BV14" i="38"/>
  <c r="BW14" i="38" s="1"/>
  <c r="AH40" i="38"/>
  <c r="BT14" i="38"/>
  <c r="BU14" i="38" s="1"/>
  <c r="BP14" i="38" s="1"/>
  <c r="BT6" i="28"/>
  <c r="BU6" i="28" s="1"/>
  <c r="BP6" i="28" s="1"/>
  <c r="BV6" i="28"/>
  <c r="BW6" i="28" s="1"/>
  <c r="G40" i="28"/>
  <c r="G2" i="28"/>
  <c r="AB40" i="32"/>
  <c r="BV13" i="32"/>
  <c r="BW13" i="32" s="1"/>
  <c r="BT13" i="32"/>
  <c r="BU13" i="32" s="1"/>
  <c r="BP13" i="32" s="1"/>
  <c r="BV5" i="36"/>
  <c r="BW5" i="36" s="1"/>
  <c r="BT5" i="36"/>
  <c r="BU5" i="36" s="1"/>
  <c r="AN40" i="36"/>
  <c r="AK40" i="34"/>
  <c r="BV15" i="34"/>
  <c r="BW15" i="34" s="1"/>
  <c r="BT15" i="34"/>
  <c r="BU15" i="34" s="1"/>
  <c r="BV6" i="30"/>
  <c r="P40" i="30"/>
  <c r="BT6" i="30"/>
  <c r="BU6" i="30" s="1"/>
  <c r="BT13" i="21"/>
  <c r="BU13" i="21" s="1"/>
  <c r="BP13" i="21" s="1"/>
  <c r="BV13" i="21"/>
  <c r="BW13" i="21" s="1"/>
  <c r="AB40" i="21"/>
  <c r="AB2" i="21"/>
  <c r="J40" i="23"/>
  <c r="BV10" i="23"/>
  <c r="BW10" i="23" s="1"/>
  <c r="BT10" i="23"/>
  <c r="BU10" i="23" s="1"/>
  <c r="BP10" i="23" s="1"/>
  <c r="J2" i="23"/>
  <c r="Y40" i="32"/>
  <c r="BT11" i="32"/>
  <c r="BU11" i="32" s="1"/>
  <c r="BV11" i="32"/>
  <c r="BW11" i="32" s="1"/>
  <c r="BP11" i="32" s="1"/>
  <c r="AN2" i="34"/>
  <c r="BT7" i="34"/>
  <c r="BU7" i="34" s="1"/>
  <c r="AN40" i="34"/>
  <c r="BV7" i="34"/>
  <c r="BW7" i="34" s="1"/>
  <c r="BP7" i="34" s="1"/>
  <c r="S40" i="34"/>
  <c r="BV11" i="34"/>
  <c r="BW11" i="34" s="1"/>
  <c r="BT11" i="34"/>
  <c r="BU11" i="34" s="1"/>
  <c r="BT7" i="35"/>
  <c r="BU7" i="35" s="1"/>
  <c r="BV7" i="35"/>
  <c r="BW7" i="35" s="1"/>
  <c r="V40" i="35"/>
  <c r="BV12" i="21"/>
  <c r="BW12" i="21" s="1"/>
  <c r="Y40" i="21"/>
  <c r="BT12" i="21"/>
  <c r="BU12" i="21" s="1"/>
  <c r="BP12" i="21" s="1"/>
  <c r="Y2" i="21"/>
  <c r="BP11" i="26"/>
  <c r="AR40" i="32"/>
  <c r="M2" i="32" s="1"/>
  <c r="BP7" i="31"/>
  <c r="BP6" i="29"/>
  <c r="BP14" i="29"/>
  <c r="BP8" i="21"/>
  <c r="AB2" i="38"/>
  <c r="BP13" i="35"/>
  <c r="G2" i="38"/>
  <c r="BP9" i="34"/>
  <c r="Y2" i="36"/>
  <c r="Y2" i="33"/>
  <c r="J2" i="33"/>
  <c r="S2" i="34"/>
  <c r="AH2" i="35"/>
  <c r="AH2" i="38"/>
  <c r="J2" i="32"/>
  <c r="J40" i="32"/>
  <c r="AR41" i="32" s="1"/>
  <c r="P2" i="32" s="1"/>
  <c r="BV8" i="32"/>
  <c r="BW8" i="32" s="1"/>
  <c r="BP8" i="32" s="1"/>
  <c r="BT8" i="32"/>
  <c r="BU8" i="32" s="1"/>
  <c r="AN2" i="35"/>
  <c r="BP5" i="32"/>
  <c r="BP10" i="35"/>
  <c r="BP11" i="36"/>
  <c r="BP11" i="35"/>
  <c r="BP11" i="34"/>
  <c r="BP14" i="32"/>
  <c r="AH2" i="32"/>
  <c r="AA2" i="16"/>
  <c r="AG2" i="16"/>
  <c r="U2" i="16"/>
  <c r="R2" i="16"/>
  <c r="AI16" i="16"/>
  <c r="F2" i="16"/>
  <c r="AC17" i="16"/>
  <c r="BP5" i="35" l="1"/>
  <c r="BP14" i="28"/>
  <c r="BP8" i="25"/>
  <c r="AR40" i="26"/>
  <c r="M2" i="26" s="1"/>
  <c r="BP8" i="33"/>
  <c r="BN6" i="1"/>
  <c r="BP14" i="24"/>
  <c r="BP10" i="21"/>
  <c r="BP10" i="27"/>
  <c r="BP14" i="34"/>
  <c r="BP12" i="34"/>
  <c r="BP15" i="25"/>
  <c r="BP11" i="38"/>
  <c r="BU4" i="33"/>
  <c r="BP4" i="33" s="1"/>
  <c r="BN9" i="1"/>
  <c r="BU4" i="29"/>
  <c r="BP4" i="29" s="1"/>
  <c r="BP12" i="31"/>
  <c r="BP6" i="21"/>
  <c r="BP9" i="32"/>
  <c r="BP8" i="29"/>
  <c r="BP10" i="34"/>
  <c r="BP10" i="25"/>
  <c r="BP10" i="26"/>
  <c r="BP14" i="23"/>
  <c r="BP6" i="23"/>
  <c r="BP15" i="27"/>
  <c r="BP5" i="36"/>
  <c r="BN7" i="20"/>
  <c r="BN10" i="20"/>
  <c r="BP9" i="30"/>
  <c r="AR41" i="21"/>
  <c r="AN2" i="21" s="1"/>
  <c r="BP10" i="28"/>
  <c r="BP9" i="35"/>
  <c r="BU4" i="27"/>
  <c r="BP4" i="27" s="1"/>
  <c r="F49" i="32"/>
  <c r="B1" i="32" s="1"/>
  <c r="BP12" i="36"/>
  <c r="BP8" i="28"/>
  <c r="BP5" i="21"/>
  <c r="BP14" i="25"/>
  <c r="BP5" i="23"/>
  <c r="BP6" i="33"/>
  <c r="BP13" i="26"/>
  <c r="BP7" i="27"/>
  <c r="BP11" i="30"/>
  <c r="BP9" i="29"/>
  <c r="BP13" i="28"/>
  <c r="BP11" i="31"/>
  <c r="BP12" i="27"/>
  <c r="AR41" i="31"/>
  <c r="P2" i="31" s="1"/>
  <c r="CK17" i="16"/>
  <c r="BR12" i="38"/>
  <c r="BS12" i="38" s="1"/>
  <c r="BP12" i="38" s="1"/>
  <c r="BR5" i="33"/>
  <c r="BS5" i="33" s="1"/>
  <c r="BP5" i="33" s="1"/>
  <c r="BR8" i="36"/>
  <c r="BS8" i="36" s="1"/>
  <c r="BP8" i="36" s="1"/>
  <c r="BR6" i="34"/>
  <c r="BS6" i="34" s="1"/>
  <c r="BP6" i="34" s="1"/>
  <c r="AE2" i="38"/>
  <c r="AC23" i="16"/>
  <c r="CI43" i="16" s="1"/>
  <c r="AC25" i="16"/>
  <c r="AC26" i="16"/>
  <c r="AC28" i="16"/>
  <c r="AE2" i="36"/>
  <c r="AE2" i="35"/>
  <c r="AC24" i="16"/>
  <c r="AW37" i="16" s="1"/>
  <c r="AX37" i="16" s="1"/>
  <c r="AU37" i="16" s="1"/>
  <c r="AE2" i="34"/>
  <c r="BR8" i="35"/>
  <c r="BS8" i="35" s="1"/>
  <c r="BP8" i="35" s="1"/>
  <c r="AE2" i="33"/>
  <c r="CQ16" i="16"/>
  <c r="AI24" i="16"/>
  <c r="AW42" i="16" s="1"/>
  <c r="AX42" i="16" s="1"/>
  <c r="AU42" i="16" s="1"/>
  <c r="BR15" i="32"/>
  <c r="BS15" i="32" s="1"/>
  <c r="BP15" i="32" s="1"/>
  <c r="BR15" i="35"/>
  <c r="BS15" i="35" s="1"/>
  <c r="BP15" i="35" s="1"/>
  <c r="AI26" i="16"/>
  <c r="AK2" i="33"/>
  <c r="BR15" i="33"/>
  <c r="BS15" i="33" s="1"/>
  <c r="BP15" i="33" s="1"/>
  <c r="AK2" i="36"/>
  <c r="AI23" i="16"/>
  <c r="CO43" i="16" s="1"/>
  <c r="AK2" i="38"/>
  <c r="BR15" i="38"/>
  <c r="BS15" i="38" s="1"/>
  <c r="BP15" i="38" s="1"/>
  <c r="BR13" i="36"/>
  <c r="BS13" i="36" s="1"/>
  <c r="BP13" i="36" s="1"/>
  <c r="BR15" i="34"/>
  <c r="BS15" i="34" s="1"/>
  <c r="BP15" i="34" s="1"/>
  <c r="AI25" i="16"/>
  <c r="AK2" i="35"/>
  <c r="AK2" i="34"/>
  <c r="AK2" i="32"/>
  <c r="AI28" i="16"/>
  <c r="AR41" i="28"/>
  <c r="M2" i="28" s="1"/>
  <c r="AR40" i="28"/>
  <c r="AN2" i="28" s="1"/>
  <c r="BU4" i="25"/>
  <c r="BP4" i="25" s="1"/>
  <c r="AR40" i="21"/>
  <c r="M2" i="21" s="1"/>
  <c r="BP13" i="24"/>
  <c r="BP9" i="23"/>
  <c r="BU4" i="30"/>
  <c r="BP4" i="30" s="1"/>
  <c r="BW7" i="21"/>
  <c r="BP7" i="21" s="1"/>
  <c r="BW6" i="31"/>
  <c r="BP6" i="31" s="1"/>
  <c r="BW8" i="34"/>
  <c r="BP8" i="34" s="1"/>
  <c r="BN8" i="34" s="1"/>
  <c r="BU4" i="26"/>
  <c r="BP4" i="26" s="1"/>
  <c r="AR40" i="38"/>
  <c r="M2" i="38" s="1"/>
  <c r="AR41" i="38"/>
  <c r="P2" i="38" s="1"/>
  <c r="BN14" i="20"/>
  <c r="BN10" i="1"/>
  <c r="BW8" i="23"/>
  <c r="BP8" i="23" s="1"/>
  <c r="AR41" i="26"/>
  <c r="BP15" i="24"/>
  <c r="BE4" i="33"/>
  <c r="BN12" i="1"/>
  <c r="BU4" i="31"/>
  <c r="BP4" i="31" s="1"/>
  <c r="BN12" i="31" s="1"/>
  <c r="BN12" i="20"/>
  <c r="BP10" i="38"/>
  <c r="BP10" i="32"/>
  <c r="BN8" i="32" s="1"/>
  <c r="BW6" i="30"/>
  <c r="BP6" i="30" s="1"/>
  <c r="BW6" i="32"/>
  <c r="BP6" i="32" s="1"/>
  <c r="BP10" i="29"/>
  <c r="BN8" i="1"/>
  <c r="BP7" i="29"/>
  <c r="BP7" i="28"/>
  <c r="BP14" i="30"/>
  <c r="BN15" i="1"/>
  <c r="BP10" i="30"/>
  <c r="BE5" i="32"/>
  <c r="BP11" i="28"/>
  <c r="BP11" i="21"/>
  <c r="BP13" i="25"/>
  <c r="BU4" i="32"/>
  <c r="BP4" i="32" s="1"/>
  <c r="BP7" i="26"/>
  <c r="BP14" i="26"/>
  <c r="BN13" i="20"/>
  <c r="BP8" i="27"/>
  <c r="BW5" i="24"/>
  <c r="BP5" i="24" s="1"/>
  <c r="BP9" i="21"/>
  <c r="BP6" i="24"/>
  <c r="BW5" i="28"/>
  <c r="BP5" i="28" s="1"/>
  <c r="BP13" i="23"/>
  <c r="AR40" i="30"/>
  <c r="M2" i="30" s="1"/>
  <c r="AR41" i="30"/>
  <c r="P2" i="30" s="1"/>
  <c r="BN7" i="1"/>
  <c r="AR40" i="29"/>
  <c r="AN2" i="29" s="1"/>
  <c r="BP10" i="31"/>
  <c r="BP5" i="31"/>
  <c r="BN9" i="20"/>
  <c r="BP9" i="26"/>
  <c r="BU4" i="36"/>
  <c r="BP4" i="36" s="1"/>
  <c r="BP15" i="31"/>
  <c r="AR40" i="31"/>
  <c r="M2" i="31" s="1"/>
  <c r="AR41" i="27"/>
  <c r="M2" i="27" s="1"/>
  <c r="AR40" i="27"/>
  <c r="AN2" i="27" s="1"/>
  <c r="BP13" i="29"/>
  <c r="BN13" i="21"/>
  <c r="BN4" i="20"/>
  <c r="BN11" i="20"/>
  <c r="BP14" i="27"/>
  <c r="BN11" i="1"/>
  <c r="BU4" i="24"/>
  <c r="BP4" i="24" s="1"/>
  <c r="BU4" i="21"/>
  <c r="BP4" i="21" s="1"/>
  <c r="BN5" i="21" s="1"/>
  <c r="BW6" i="36"/>
  <c r="BP6" i="36" s="1"/>
  <c r="BU4" i="38"/>
  <c r="BP4" i="38" s="1"/>
  <c r="BN13" i="38" s="1"/>
  <c r="AR40" i="36"/>
  <c r="M2" i="36" s="1"/>
  <c r="AR41" i="36"/>
  <c r="P2" i="36" s="1"/>
  <c r="BW7" i="33"/>
  <c r="BP7" i="33" s="1"/>
  <c r="BN7" i="33" s="1"/>
  <c r="AR41" i="23"/>
  <c r="AN2" i="23" s="1"/>
  <c r="AR40" i="23"/>
  <c r="M2" i="23" s="1"/>
  <c r="BW5" i="27"/>
  <c r="BP5" i="27" s="1"/>
  <c r="BN12" i="27" s="1"/>
  <c r="BP13" i="31"/>
  <c r="BP8" i="26"/>
  <c r="BP12" i="29"/>
  <c r="BN4" i="1"/>
  <c r="BN13" i="1"/>
  <c r="BP8" i="31"/>
  <c r="BN11" i="31" s="1"/>
  <c r="BP12" i="23"/>
  <c r="BW5" i="25"/>
  <c r="BP5" i="25" s="1"/>
  <c r="BP8" i="24"/>
  <c r="BP7" i="30"/>
  <c r="BN7" i="30" s="1"/>
  <c r="BP7" i="25"/>
  <c r="BW6" i="26"/>
  <c r="BP6" i="26" s="1"/>
  <c r="BN10" i="21"/>
  <c r="AR40" i="25"/>
  <c r="M2" i="25" s="1"/>
  <c r="AR41" i="25"/>
  <c r="AN2" i="25" s="1"/>
  <c r="BP9" i="24"/>
  <c r="AR41" i="34"/>
  <c r="P2" i="34" s="1"/>
  <c r="AR40" i="34"/>
  <c r="M2" i="34" s="1"/>
  <c r="BN15" i="20"/>
  <c r="BU4" i="35"/>
  <c r="BP4" i="35" s="1"/>
  <c r="BW6" i="35"/>
  <c r="BP6" i="35" s="1"/>
  <c r="BN6" i="35" s="1"/>
  <c r="BN8" i="20"/>
  <c r="BP12" i="25"/>
  <c r="BP6" i="25"/>
  <c r="BP14" i="31"/>
  <c r="BN15" i="27"/>
  <c r="BN5" i="1"/>
  <c r="BP7" i="24"/>
  <c r="BP11" i="27"/>
  <c r="BN11" i="27" s="1"/>
  <c r="BW5" i="29"/>
  <c r="BP5" i="29" s="1"/>
  <c r="BN5" i="29" s="1"/>
  <c r="BP5" i="34"/>
  <c r="BP7" i="35"/>
  <c r="BN8" i="21"/>
  <c r="BN12" i="21"/>
  <c r="AR40" i="35"/>
  <c r="M2" i="35" s="1"/>
  <c r="AR41" i="35"/>
  <c r="P2" i="35" s="1"/>
  <c r="BN14" i="21"/>
  <c r="BN4" i="33"/>
  <c r="BW6" i="38"/>
  <c r="BP6" i="38" s="1"/>
  <c r="BN6" i="38" s="1"/>
  <c r="AR40" i="33"/>
  <c r="M2" i="33" s="1"/>
  <c r="AR41" i="33"/>
  <c r="P2" i="33" s="1"/>
  <c r="BN6" i="20"/>
  <c r="BN6" i="21"/>
  <c r="BU4" i="28"/>
  <c r="BP4" i="28" s="1"/>
  <c r="BN14" i="28" s="1"/>
  <c r="BN13" i="26"/>
  <c r="BW5" i="26"/>
  <c r="BP5" i="26" s="1"/>
  <c r="BN10" i="26"/>
  <c r="AR40" i="24"/>
  <c r="AN2" i="24" s="1"/>
  <c r="AR41" i="24"/>
  <c r="M2" i="24" s="1"/>
  <c r="BU4" i="23"/>
  <c r="BP4" i="23" s="1"/>
  <c r="BN13" i="28"/>
  <c r="BN14" i="1"/>
  <c r="BP7" i="36"/>
  <c r="BZ16" i="16"/>
  <c r="AD2" i="16"/>
  <c r="AJ2" i="16"/>
  <c r="L2" i="16"/>
  <c r="O2" i="16"/>
  <c r="BN9" i="32" l="1"/>
  <c r="BN7" i="28"/>
  <c r="BN6" i="32"/>
  <c r="BN9" i="33"/>
  <c r="BN5" i="26"/>
  <c r="BN11" i="29"/>
  <c r="BN4" i="27"/>
  <c r="BN12" i="26"/>
  <c r="BN6" i="25"/>
  <c r="BN6" i="24"/>
  <c r="BN7" i="27"/>
  <c r="BN7" i="34"/>
  <c r="BN12" i="23"/>
  <c r="BN4" i="36"/>
  <c r="BN10" i="31"/>
  <c r="BN9" i="21"/>
  <c r="BN14" i="33"/>
  <c r="BN5" i="30"/>
  <c r="BN8" i="25"/>
  <c r="BN7" i="32"/>
  <c r="BN11" i="34"/>
  <c r="BN6" i="23"/>
  <c r="BN4" i="35"/>
  <c r="BN9" i="24"/>
  <c r="BN14" i="24"/>
  <c r="BN12" i="29"/>
  <c r="BN13" i="31"/>
  <c r="BN4" i="38"/>
  <c r="BN4" i="24"/>
  <c r="BN7" i="31"/>
  <c r="BN9" i="26"/>
  <c r="BN14" i="26"/>
  <c r="BN11" i="21"/>
  <c r="BN10" i="30"/>
  <c r="BN7" i="29"/>
  <c r="BN6" i="30"/>
  <c r="BN11" i="36"/>
  <c r="BN15" i="24"/>
  <c r="BN8" i="23"/>
  <c r="BN7" i="21"/>
  <c r="BN15" i="26"/>
  <c r="BN13" i="35"/>
  <c r="BN8" i="33"/>
  <c r="BN13" i="32"/>
  <c r="BN13" i="33"/>
  <c r="BN9" i="35"/>
  <c r="BN14" i="34"/>
  <c r="BN13" i="36"/>
  <c r="BN15" i="35"/>
  <c r="BN8" i="36"/>
  <c r="BN9" i="38"/>
  <c r="BN13" i="25"/>
  <c r="BN14" i="36"/>
  <c r="BN8" i="29"/>
  <c r="BN4" i="29"/>
  <c r="BN12" i="25"/>
  <c r="BN7" i="36"/>
  <c r="BN4" i="23"/>
  <c r="BN11" i="23"/>
  <c r="BN10" i="25"/>
  <c r="BN12" i="35"/>
  <c r="BN4" i="28"/>
  <c r="BN9" i="28"/>
  <c r="BN12" i="28"/>
  <c r="BN9" i="25"/>
  <c r="BN12" i="30"/>
  <c r="BN7" i="38"/>
  <c r="BN9" i="30"/>
  <c r="BN7" i="35"/>
  <c r="BN7" i="24"/>
  <c r="BN14" i="23"/>
  <c r="BN10" i="27"/>
  <c r="BN6" i="26"/>
  <c r="BN8" i="24"/>
  <c r="BN8" i="31"/>
  <c r="BN8" i="26"/>
  <c r="BN5" i="27"/>
  <c r="BN6" i="36"/>
  <c r="BN10" i="24"/>
  <c r="BN10" i="35"/>
  <c r="BN12" i="33"/>
  <c r="BN13" i="23"/>
  <c r="BN5" i="24"/>
  <c r="BN7" i="26"/>
  <c r="BN11" i="28"/>
  <c r="BN11" i="26"/>
  <c r="BN14" i="32"/>
  <c r="BN15" i="28"/>
  <c r="BN4" i="31"/>
  <c r="BN9" i="31"/>
  <c r="AN2" i="26"/>
  <c r="S2" i="26"/>
  <c r="BN5" i="23"/>
  <c r="BN11" i="33"/>
  <c r="BN4" i="30"/>
  <c r="BN15" i="30"/>
  <c r="BN13" i="24"/>
  <c r="BN4" i="34"/>
  <c r="BN9" i="34"/>
  <c r="BN15" i="36"/>
  <c r="BN6" i="33"/>
  <c r="BN5" i="36"/>
  <c r="BN15" i="29"/>
  <c r="BN8" i="38"/>
  <c r="BN15" i="38"/>
  <c r="BN15" i="33"/>
  <c r="BN15" i="32"/>
  <c r="BN8" i="35"/>
  <c r="BN5" i="33"/>
  <c r="BN15" i="25"/>
  <c r="BN10" i="38"/>
  <c r="BN9" i="29"/>
  <c r="BN7" i="23"/>
  <c r="BN10" i="28"/>
  <c r="BN5" i="38"/>
  <c r="BN14" i="25"/>
  <c r="BN13" i="30"/>
  <c r="BN10" i="36"/>
  <c r="BN11" i="24"/>
  <c r="BN11" i="32"/>
  <c r="BN5" i="34"/>
  <c r="BN14" i="31"/>
  <c r="BN11" i="30"/>
  <c r="BN10" i="33"/>
  <c r="BN5" i="25"/>
  <c r="BN8" i="30"/>
  <c r="BN4" i="21"/>
  <c r="BN15" i="21"/>
  <c r="BN14" i="27"/>
  <c r="BN6" i="28"/>
  <c r="BN13" i="29"/>
  <c r="BN15" i="31"/>
  <c r="BN5" i="31"/>
  <c r="BN5" i="28"/>
  <c r="BN8" i="27"/>
  <c r="BN4" i="32"/>
  <c r="BN14" i="30"/>
  <c r="BN10" i="29"/>
  <c r="BN6" i="29"/>
  <c r="BN10" i="32"/>
  <c r="BN9" i="27"/>
  <c r="BN15" i="23"/>
  <c r="BN4" i="26"/>
  <c r="BN6" i="31"/>
  <c r="BN13" i="34"/>
  <c r="BN12" i="24"/>
  <c r="BN13" i="27"/>
  <c r="BN10" i="23"/>
  <c r="BN5" i="32"/>
  <c r="BN9" i="36"/>
  <c r="BN14" i="35"/>
  <c r="BN12" i="36"/>
  <c r="BN12" i="32"/>
  <c r="BN11" i="38"/>
  <c r="BN12" i="38"/>
  <c r="BN7" i="25"/>
  <c r="BN8" i="28"/>
  <c r="BN9" i="23"/>
  <c r="BN4" i="25"/>
  <c r="BN11" i="25"/>
  <c r="BN14" i="29"/>
  <c r="BN11" i="35"/>
  <c r="BN5" i="35"/>
  <c r="BN14" i="38"/>
  <c r="BN6" i="27"/>
  <c r="BN10" i="34"/>
  <c r="BN12" i="34"/>
  <c r="BN15" i="34"/>
  <c r="CO16" i="16"/>
  <c r="CL16" i="16"/>
  <c r="BT16" i="16"/>
  <c r="N27" i="16" s="1"/>
  <c r="CR16" i="16"/>
  <c r="AL27" i="16" s="1"/>
  <c r="CF16" i="16"/>
  <c r="CI16" i="16"/>
  <c r="BW16" i="16"/>
  <c r="Q27" i="16" s="1"/>
  <c r="BK16" i="16"/>
  <c r="BQ16" i="16"/>
  <c r="BN16" i="16"/>
  <c r="CC16" i="16"/>
  <c r="BN6" i="34"/>
  <c r="CI17" i="16"/>
  <c r="BW17" i="16"/>
  <c r="CL17" i="16"/>
  <c r="BZ17" i="16"/>
  <c r="T27" i="16" s="1"/>
  <c r="CF17" i="16"/>
  <c r="CR17" i="16"/>
  <c r="CO17" i="16"/>
  <c r="BK17" i="16"/>
  <c r="BN17" i="16"/>
  <c r="BT17" i="16"/>
  <c r="CC17" i="16"/>
  <c r="BQ17" i="16"/>
  <c r="H27" i="16" l="1"/>
  <c r="AC27" i="16"/>
  <c r="AF27" i="16"/>
  <c r="K27" i="16"/>
  <c r="Z27" i="16"/>
  <c r="AI27" i="16"/>
  <c r="E27" i="16"/>
  <c r="W27" i="16"/>
</calcChain>
</file>

<file path=xl/sharedStrings.xml><?xml version="1.0" encoding="utf-8"?>
<sst xmlns="http://schemas.openxmlformats.org/spreadsheetml/2006/main" count="6901" uniqueCount="783">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</sst>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4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1" t="str">
        <f ca="1">TRIM(RIGHT(CELL("filename",$A$1),2))</f>
        <v>1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Cowboys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Buccaneers</v>
      </c>
      <c r="E4" s="360" t="s">
        <v>38</v>
      </c>
      <c r="F4" s="208" t="s">
        <v>38</v>
      </c>
      <c r="G4" s="177">
        <v>14</v>
      </c>
      <c r="H4" s="173" t="str">
        <f>IF(G4&gt;0,IF(ISTEXT($E4),IF($E4&lt;&gt;F4,G4-2*G4,""),""),"")</f>
        <v/>
      </c>
      <c r="I4" s="211" t="s">
        <v>38</v>
      </c>
      <c r="J4" s="177">
        <v>10</v>
      </c>
      <c r="K4" s="173" t="str">
        <f t="shared" ref="K4:K19" si="0">IF(J4&gt;0,IF(ISTEXT($E4),IF($E4&lt;&gt;I4,J4-2*J4,""),""),"")</f>
        <v/>
      </c>
      <c r="L4" s="211" t="s">
        <v>38</v>
      </c>
      <c r="M4" s="177">
        <v>16</v>
      </c>
      <c r="N4" s="173" t="str">
        <f t="shared" ref="N4:N19" si="1">IF(M4&gt;0,IF(ISTEXT($E4),IF($E4&lt;&gt;L4,M4-2*M4,""),""),"")</f>
        <v/>
      </c>
      <c r="O4" s="211" t="s">
        <v>38</v>
      </c>
      <c r="P4" s="177">
        <v>1</v>
      </c>
      <c r="Q4" s="173" t="str">
        <f t="shared" ref="Q4:Q19" si="2">IF(P4&gt;0,IF(ISTEXT($E4),IF($E4&lt;&gt;O4,P4-2*P4,""),""),"")</f>
        <v/>
      </c>
      <c r="R4" s="211" t="s">
        <v>38</v>
      </c>
      <c r="S4" s="177">
        <v>6</v>
      </c>
      <c r="T4" s="173" t="str">
        <f t="shared" ref="T4:T19" si="3">IF(S4&gt;0,IF(ISTEXT($E4),IF($E4&lt;&gt;R4,S4-2*S4,""),""),"")</f>
        <v/>
      </c>
      <c r="U4" s="211" t="s">
        <v>38</v>
      </c>
      <c r="V4" s="177">
        <v>9</v>
      </c>
      <c r="W4" s="173" t="str">
        <f t="shared" ref="W4:W19" si="4">IF(V4&gt;0,IF(ISTEXT($E4),IF($E4&lt;&gt;U4,V4-2*V4,""),""),"")</f>
        <v/>
      </c>
      <c r="X4" s="211" t="s">
        <v>38</v>
      </c>
      <c r="Y4" s="177">
        <v>16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16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2</v>
      </c>
      <c r="AF4" s="173">
        <f t="shared" ref="AF4:AF19" si="7">IF(AE4&gt;0,IF(ISTEXT($E4),IF($E4&lt;&gt;AD4,AE4-2*AE4,""),""),"")</f>
        <v>-2</v>
      </c>
      <c r="AG4" s="211" t="s">
        <v>38</v>
      </c>
      <c r="AH4" s="177">
        <v>14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7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10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13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2">
        <f ca="1">$AE$21</f>
        <v>1</v>
      </c>
      <c r="BF4" s="79" t="str">
        <f>$AD$2</f>
        <v>KC</v>
      </c>
      <c r="BG4" s="80">
        <f ca="1">$AF$21</f>
        <v>93</v>
      </c>
      <c r="BH4" s="156"/>
      <c r="BI4" s="333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3"/>
      <c r="BN4" s="334">
        <f t="shared" ref="BN4:BN15" ca="1" si="18">RANK(BP4,BP$4:BP$15,0)</f>
        <v>1</v>
      </c>
      <c r="BO4" s="65" t="str">
        <f>$AD$2</f>
        <v>KC</v>
      </c>
      <c r="BP4" s="335">
        <f t="shared" ref="BP4:BP15" ca="1" si="19">SUM(BQ4,BS4,BU4,BW4)</f>
        <v>31</v>
      </c>
      <c r="BQ4" s="336">
        <f ca="1">-$AR$3*'Season Summary'!$AO$3</f>
        <v>-3</v>
      </c>
      <c r="BR4" s="337">
        <f ca="1">IF(COUNTIF('Season Summary'!AC$3:OFFSET('Season Summary'!AC$3,$C$2+$AR$2,0),"=1")&gt;0,COUNTIF('Season Summary'!AC$3:OFFSET('Season Summary'!AC$3,$C$2+$AR$2,0),"=1"),"")</f>
        <v>1</v>
      </c>
      <c r="BS4" s="338">
        <f ca="1">IF(BR4="","",BR4*'Season Summary'!$AO$6)</f>
        <v>31</v>
      </c>
      <c r="BT4" s="339" t="str">
        <f ca="1">IF($AE$22=1,"✓","")</f>
        <v>✓</v>
      </c>
      <c r="BU4" s="338">
        <f t="shared" ref="BU4:BU15" ca="1" si="20">IF(BT4="✓",IF(COUNTIF(BT$4:BT$15,"✓")&gt;1,($Y$27+$AH$27)/COUNTIF(BT$4:BT$15,"✓"),$Y$27  ),"")</f>
        <v>3</v>
      </c>
      <c r="BV4" s="339" t="str">
        <f ca="1">IF($AE$22=2,"✓","")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Eagles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Falcons</v>
      </c>
      <c r="E5" s="361" t="s">
        <v>39</v>
      </c>
      <c r="F5" s="217" t="s">
        <v>38</v>
      </c>
      <c r="G5" s="188">
        <v>8</v>
      </c>
      <c r="H5" s="184">
        <f>IF(G5&gt;0,IF(ISTEXT($E5),IF($E5&lt;&gt;F5,G5-2*G5,""),""),"")</f>
        <v>-8</v>
      </c>
      <c r="I5" s="220" t="s">
        <v>38</v>
      </c>
      <c r="J5" s="188">
        <v>6</v>
      </c>
      <c r="K5" s="184">
        <f>IF(J5&gt;0,IF(ISTEXT($E5),IF($E5&lt;&gt;I5,J5-2*J5,""),""),"")</f>
        <v>-6</v>
      </c>
      <c r="L5" s="220" t="s">
        <v>38</v>
      </c>
      <c r="M5" s="188">
        <v>5</v>
      </c>
      <c r="N5" s="184">
        <f>IF(M5&gt;0,IF(ISTEXT($E5),IF($E5&lt;&gt;L5,M5-2*M5,""),""),"")</f>
        <v>-5</v>
      </c>
      <c r="O5" s="220" t="s">
        <v>38</v>
      </c>
      <c r="P5" s="188">
        <v>9</v>
      </c>
      <c r="Q5" s="184">
        <f>IF(P5&gt;0,IF(ISTEXT($E5),IF($E5&lt;&gt;O5,P5-2*P5,""),""),"")</f>
        <v>-9</v>
      </c>
      <c r="R5" s="220" t="s">
        <v>38</v>
      </c>
      <c r="S5" s="188">
        <v>5</v>
      </c>
      <c r="T5" s="184">
        <f>IF(S5&gt;0,IF(ISTEXT($E5),IF($E5&lt;&gt;R5,S5-2*S5,""),""),"")</f>
        <v>-5</v>
      </c>
      <c r="U5" s="220" t="s">
        <v>39</v>
      </c>
      <c r="V5" s="188">
        <v>2</v>
      </c>
      <c r="W5" s="184" t="str">
        <f>IF(V5&gt;0,IF(ISTEXT($E5),IF($E5&lt;&gt;U5,V5-2*V5,""),""),"")</f>
        <v/>
      </c>
      <c r="X5" s="220" t="s">
        <v>39</v>
      </c>
      <c r="Y5" s="188">
        <v>12</v>
      </c>
      <c r="Z5" s="184" t="str">
        <f>IF(Y5&gt;0,IF(ISTEXT($E5),IF($E5&lt;&gt;X5,Y5-2*Y5,""),""),"")</f>
        <v/>
      </c>
      <c r="AA5" s="220" t="s">
        <v>38</v>
      </c>
      <c r="AB5" s="188">
        <v>9</v>
      </c>
      <c r="AC5" s="184">
        <f>IF(AB5&gt;0,IF(ISTEXT($E5),IF($E5&lt;&gt;AA5,AB5-2*AB5,""),""),"")</f>
        <v>-9</v>
      </c>
      <c r="AD5" s="220" t="s">
        <v>39</v>
      </c>
      <c r="AE5" s="188">
        <v>12</v>
      </c>
      <c r="AF5" s="184" t="str">
        <f>IF(AE5&gt;0,IF(ISTEXT($E5),IF($E5&lt;&gt;AD5,AE5-2*AE5,""),""),"")</f>
        <v/>
      </c>
      <c r="AG5" s="220" t="s">
        <v>38</v>
      </c>
      <c r="AH5" s="188">
        <v>8</v>
      </c>
      <c r="AI5" s="184">
        <f>IF(AH5&gt;0,IF(ISTEXT($E5),IF($E5&lt;&gt;AG5,AH5-2*AH5,""),""),"")</f>
        <v>-8</v>
      </c>
      <c r="AJ5" s="220" t="s">
        <v>38</v>
      </c>
      <c r="AK5" s="188">
        <v>9</v>
      </c>
      <c r="AL5" s="184">
        <f>IF(AK5&gt;0,IF(ISTEXT($E5),IF($E5&lt;&gt;AJ5,AK5-2*AK5,""),""),"")</f>
        <v>-9</v>
      </c>
      <c r="AM5" s="220" t="s">
        <v>38</v>
      </c>
      <c r="AN5" s="188">
        <v>2</v>
      </c>
      <c r="AO5" s="186">
        <f>IF(AN5&gt;0,IF(ISTEXT($E5),IF($E5&lt;&gt;AM5,AN5-2*AN5,""),""),"")</f>
        <v>-2</v>
      </c>
      <c r="AR5" s="8"/>
      <c r="AS5" s="341" t="str">
        <f ca="1">MID(CELL("filename",A1),FIND("]",CELL("filename",A1))+1,255)</f>
        <v>Week 1</v>
      </c>
      <c r="AT5" s="187" t="str">
        <f ca="1">IF($B5="","",IF(AX5&lt;0,"V","H"))</f>
        <v>H</v>
      </c>
      <c r="AU5" s="188">
        <f ca="1">IF($B5="","",RANK(BA5,BA$4:BA$19,1))</f>
        <v>2</v>
      </c>
      <c r="AV5" s="186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2">
        <f ca="1">$V$21</f>
        <v>2</v>
      </c>
      <c r="BF5" s="81" t="str">
        <f>$U$2</f>
        <v>JG</v>
      </c>
      <c r="BG5" s="82">
        <f ca="1">$W$21</f>
        <v>92</v>
      </c>
      <c r="BH5" s="156"/>
      <c r="BI5" s="343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3"/>
      <c r="BN5" s="343">
        <f t="shared" ca="1" si="18"/>
        <v>2</v>
      </c>
      <c r="BO5" s="66" t="str">
        <f>$U$2</f>
        <v>JG</v>
      </c>
      <c r="BP5" s="344">
        <f t="shared" ca="1" si="19"/>
        <v>-1</v>
      </c>
      <c r="BQ5" s="345">
        <f ca="1">-$AR$3*'Season Summary'!$AO$3</f>
        <v>-3</v>
      </c>
      <c r="BR5" s="346" t="str">
        <f ca="1">IF(COUNTIF('Season Summary'!T$3:OFFSET('Season Summary'!T$3,$C$2+$AR$2,0),"=1")&gt;0,COUNTIF('Season Summary'!T$3:OFFSET('Season Summary'!T$3,$C$2+$AR$2,0),"=1"),"")</f>
        <v/>
      </c>
      <c r="BS5" s="347" t="str">
        <f ca="1">IF(BR5="","",BR5*'Season Summary'!$AO$6)</f>
        <v/>
      </c>
      <c r="BT5" s="348" t="str">
        <f ca="1">IF($V$22=1,"✓","")</f>
        <v/>
      </c>
      <c r="BU5" s="347" t="str">
        <f t="shared" ca="1" si="20"/>
        <v/>
      </c>
      <c r="BV5" s="348" t="str">
        <f ca="1">IF($V$22=2,"✓","")</f>
        <v>✓</v>
      </c>
      <c r="BW5" s="349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Steelers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Bills</v>
      </c>
      <c r="E6" s="361" t="s">
        <v>39</v>
      </c>
      <c r="F6" s="217" t="s">
        <v>38</v>
      </c>
      <c r="G6" s="188">
        <v>11</v>
      </c>
      <c r="H6" s="184">
        <f t="shared" ref="H6:H19" si="23">IF(G6&gt;0,IF(ISTEXT($E6),IF($E6&lt;&gt;F6,G6-2*G6,""),""),"")</f>
        <v>-11</v>
      </c>
      <c r="I6" s="220" t="s">
        <v>38</v>
      </c>
      <c r="J6" s="188">
        <v>9</v>
      </c>
      <c r="K6" s="184">
        <f t="shared" si="0"/>
        <v>-9</v>
      </c>
      <c r="L6" s="220" t="s">
        <v>38</v>
      </c>
      <c r="M6" s="188">
        <v>6</v>
      </c>
      <c r="N6" s="184">
        <f t="shared" si="1"/>
        <v>-6</v>
      </c>
      <c r="O6" s="220" t="s">
        <v>38</v>
      </c>
      <c r="P6" s="188">
        <v>4</v>
      </c>
      <c r="Q6" s="184">
        <f t="shared" si="2"/>
        <v>-4</v>
      </c>
      <c r="R6" s="220" t="s">
        <v>38</v>
      </c>
      <c r="S6" s="188">
        <v>1</v>
      </c>
      <c r="T6" s="184">
        <f t="shared" si="3"/>
        <v>-1</v>
      </c>
      <c r="U6" s="220" t="s">
        <v>39</v>
      </c>
      <c r="V6" s="188">
        <v>16</v>
      </c>
      <c r="W6" s="184" t="str">
        <f t="shared" si="4"/>
        <v/>
      </c>
      <c r="X6" s="220" t="s">
        <v>38</v>
      </c>
      <c r="Y6" s="188">
        <v>8</v>
      </c>
      <c r="Z6" s="184">
        <f t="shared" si="5"/>
        <v>-8</v>
      </c>
      <c r="AA6" s="220" t="s">
        <v>38</v>
      </c>
      <c r="AB6" s="188">
        <v>12</v>
      </c>
      <c r="AC6" s="184">
        <f t="shared" si="6"/>
        <v>-12</v>
      </c>
      <c r="AD6" s="220" t="s">
        <v>39</v>
      </c>
      <c r="AE6" s="188">
        <v>9</v>
      </c>
      <c r="AF6" s="184" t="str">
        <f t="shared" si="7"/>
        <v/>
      </c>
      <c r="AG6" s="220" t="s">
        <v>38</v>
      </c>
      <c r="AH6" s="188">
        <v>12</v>
      </c>
      <c r="AI6" s="184">
        <f t="shared" si="8"/>
        <v>-12</v>
      </c>
      <c r="AJ6" s="220" t="s">
        <v>38</v>
      </c>
      <c r="AK6" s="188">
        <v>10</v>
      </c>
      <c r="AL6" s="184">
        <f t="shared" si="9"/>
        <v>-10</v>
      </c>
      <c r="AM6" s="220" t="s">
        <v>38</v>
      </c>
      <c r="AN6" s="188">
        <v>11</v>
      </c>
      <c r="AO6" s="186">
        <f t="shared" si="10"/>
        <v>-11</v>
      </c>
      <c r="AR6" s="8"/>
      <c r="AS6" s="341" t="str">
        <f ca="1">RIGHT($AS$5,LEN($AS$5)-SEARCH(" ",$AS$5))</f>
        <v>1</v>
      </c>
      <c r="AT6" s="187" t="str">
        <f t="shared" ca="1" si="11"/>
        <v>H</v>
      </c>
      <c r="AU6" s="188">
        <f t="shared" ca="1" si="12"/>
        <v>8</v>
      </c>
      <c r="AV6" s="186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2">
        <f ca="1">$AN$21</f>
        <v>3</v>
      </c>
      <c r="BF6" s="81" t="str">
        <f>$AM$2</f>
        <v>RR</v>
      </c>
      <c r="BG6" s="82">
        <f ca="1">$AO$21</f>
        <v>90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3"/>
      <c r="BN6" s="343">
        <f t="shared" ca="1" si="18"/>
        <v>3</v>
      </c>
      <c r="BO6" s="66" t="str">
        <f>$F$2</f>
        <v>BM</v>
      </c>
      <c r="BP6" s="344">
        <f t="shared" ca="1" si="19"/>
        <v>-3</v>
      </c>
      <c r="BQ6" s="345">
        <f ca="1">-$AR$3*'Season Summary'!$AO$3</f>
        <v>-3</v>
      </c>
      <c r="BR6" s="346" t="str">
        <f ca="1">IF(COUNTIF('Season Summary'!E$3:OFFSET('Season Summary'!E$3,$C$2+$AR$2,0),"=1")&gt;0,COUNTIF('Season Summary'!E$3:OFFSET('Season Summary'!E$3,$C$2+$AR$2,0),"=1"),"")</f>
        <v/>
      </c>
      <c r="BS6" s="347" t="str">
        <f ca="1">IF(BR6="","",BR6*'Season Summary'!$AO$6)</f>
        <v/>
      </c>
      <c r="BT6" s="348" t="str">
        <f ca="1">IF($G$22=1,"✓","")</f>
        <v/>
      </c>
      <c r="BU6" s="347" t="str">
        <f t="shared" ca="1" si="20"/>
        <v/>
      </c>
      <c r="BV6" s="348" t="str">
        <f ca="1">IF($G$22=2,"✓","")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Jets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Panthers</v>
      </c>
      <c r="E7" s="361" t="s">
        <v>38</v>
      </c>
      <c r="F7" s="217" t="s">
        <v>38</v>
      </c>
      <c r="G7" s="188">
        <v>10</v>
      </c>
      <c r="H7" s="184" t="str">
        <f t="shared" si="23"/>
        <v/>
      </c>
      <c r="I7" s="220" t="s">
        <v>38</v>
      </c>
      <c r="J7" s="188">
        <v>7</v>
      </c>
      <c r="K7" s="184" t="str">
        <f t="shared" si="0"/>
        <v/>
      </c>
      <c r="L7" s="220" t="s">
        <v>38</v>
      </c>
      <c r="M7" s="188">
        <v>4</v>
      </c>
      <c r="N7" s="184" t="str">
        <f t="shared" si="1"/>
        <v/>
      </c>
      <c r="O7" s="220" t="s">
        <v>38</v>
      </c>
      <c r="P7" s="188">
        <v>6</v>
      </c>
      <c r="Q7" s="184" t="str">
        <f t="shared" si="2"/>
        <v/>
      </c>
      <c r="R7" s="220" t="s">
        <v>38</v>
      </c>
      <c r="S7" s="188">
        <v>7</v>
      </c>
      <c r="T7" s="184" t="str">
        <f t="shared" si="3"/>
        <v/>
      </c>
      <c r="U7" s="220" t="s">
        <v>38</v>
      </c>
      <c r="V7" s="188">
        <v>3</v>
      </c>
      <c r="W7" s="184" t="str">
        <f t="shared" si="4"/>
        <v/>
      </c>
      <c r="X7" s="220" t="s">
        <v>38</v>
      </c>
      <c r="Y7" s="188">
        <v>5</v>
      </c>
      <c r="Z7" s="184" t="str">
        <f t="shared" si="5"/>
        <v/>
      </c>
      <c r="AA7" s="220" t="s">
        <v>38</v>
      </c>
      <c r="AB7" s="188">
        <v>10</v>
      </c>
      <c r="AC7" s="184" t="str">
        <f t="shared" si="6"/>
        <v/>
      </c>
      <c r="AD7" s="220" t="s">
        <v>39</v>
      </c>
      <c r="AE7" s="188">
        <v>11</v>
      </c>
      <c r="AF7" s="184">
        <f t="shared" si="7"/>
        <v>-11</v>
      </c>
      <c r="AG7" s="220" t="s">
        <v>38</v>
      </c>
      <c r="AH7" s="188">
        <v>10</v>
      </c>
      <c r="AI7" s="184" t="str">
        <f t="shared" si="8"/>
        <v/>
      </c>
      <c r="AJ7" s="220" t="s">
        <v>38</v>
      </c>
      <c r="AK7" s="188">
        <v>11</v>
      </c>
      <c r="AL7" s="184" t="str">
        <f t="shared" si="9"/>
        <v/>
      </c>
      <c r="AM7" s="220" t="s">
        <v>38</v>
      </c>
      <c r="AN7" s="188">
        <v>1</v>
      </c>
      <c r="AO7" s="186" t="str">
        <f t="shared" si="10"/>
        <v/>
      </c>
      <c r="AS7" s="341" t="str">
        <f ca="1">"week_"&amp;$AS$6&amp;"_schedule"</f>
        <v>week_1_schedule</v>
      </c>
      <c r="AT7" s="187" t="str">
        <f t="shared" ca="1" si="11"/>
        <v>H</v>
      </c>
      <c r="AU7" s="188">
        <f t="shared" ca="1" si="12"/>
        <v>9</v>
      </c>
      <c r="AV7" s="186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2">
        <f ca="1">$P$21</f>
        <v>4</v>
      </c>
      <c r="BF7" s="81" t="str">
        <f>$O$2</f>
        <v>DC</v>
      </c>
      <c r="BG7" s="82">
        <f ca="1">$Q$21</f>
        <v>85</v>
      </c>
      <c r="BH7" s="156"/>
      <c r="BI7" s="343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3"/>
      <c r="BN7" s="343">
        <f t="shared" ca="1" si="18"/>
        <v>3</v>
      </c>
      <c r="BO7" s="66" t="str">
        <f>$I$2</f>
        <v>CK</v>
      </c>
      <c r="BP7" s="344">
        <f t="shared" ca="1" si="19"/>
        <v>-3</v>
      </c>
      <c r="BQ7" s="345">
        <f ca="1">-$AR$3*'Season Summary'!$AO$3</f>
        <v>-3</v>
      </c>
      <c r="BR7" s="346" t="str">
        <f ca="1">IF(COUNTIF('Season Summary'!H$3:OFFSET('Season Summary'!H$3,$C$2+$AR$2,0),"=1")&gt;0,COUNTIF('Season Summary'!H$3:OFFSET('Season Summary'!H$3,$C$2+$AR$2,0),"=1"),"")</f>
        <v/>
      </c>
      <c r="BS7" s="347" t="str">
        <f ca="1">IF(BR7="","",BR7*'Season Summary'!$AO$6)</f>
        <v/>
      </c>
      <c r="BT7" s="348" t="str">
        <f ca="1">IF($J$22=1,"✓","")</f>
        <v/>
      </c>
      <c r="BU7" s="347" t="str">
        <f t="shared" ca="1" si="20"/>
        <v/>
      </c>
      <c r="BV7" s="348" t="str">
        <f ca="1">IF($J$22=2,"✓","")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Vikings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Bengals</v>
      </c>
      <c r="E8" s="361" t="s">
        <v>38</v>
      </c>
      <c r="F8" s="217" t="s">
        <v>39</v>
      </c>
      <c r="G8" s="188">
        <v>13</v>
      </c>
      <c r="H8" s="184">
        <f t="shared" si="23"/>
        <v>-13</v>
      </c>
      <c r="I8" s="220" t="s">
        <v>38</v>
      </c>
      <c r="J8" s="188">
        <v>2</v>
      </c>
      <c r="K8" s="184" t="str">
        <f t="shared" si="0"/>
        <v/>
      </c>
      <c r="L8" s="220" t="s">
        <v>39</v>
      </c>
      <c r="M8" s="188">
        <v>7</v>
      </c>
      <c r="N8" s="184">
        <f t="shared" si="1"/>
        <v>-7</v>
      </c>
      <c r="O8" s="220" t="s">
        <v>39</v>
      </c>
      <c r="P8" s="188">
        <v>12</v>
      </c>
      <c r="Q8" s="184">
        <f t="shared" si="2"/>
        <v>-12</v>
      </c>
      <c r="R8" s="220" t="s">
        <v>39</v>
      </c>
      <c r="S8" s="188">
        <v>8</v>
      </c>
      <c r="T8" s="184">
        <f t="shared" si="3"/>
        <v>-8</v>
      </c>
      <c r="U8" s="220" t="s">
        <v>39</v>
      </c>
      <c r="V8" s="188">
        <v>5</v>
      </c>
      <c r="W8" s="184">
        <f t="shared" si="4"/>
        <v>-5</v>
      </c>
      <c r="X8" s="220" t="s">
        <v>38</v>
      </c>
      <c r="Y8" s="188">
        <v>7</v>
      </c>
      <c r="Z8" s="184" t="str">
        <f t="shared" si="5"/>
        <v/>
      </c>
      <c r="AA8" s="220" t="s">
        <v>39</v>
      </c>
      <c r="AB8" s="188">
        <v>6</v>
      </c>
      <c r="AC8" s="184">
        <f t="shared" si="6"/>
        <v>-6</v>
      </c>
      <c r="AD8" s="220" t="s">
        <v>38</v>
      </c>
      <c r="AE8" s="188">
        <v>14</v>
      </c>
      <c r="AF8" s="184" t="str">
        <f t="shared" si="7"/>
        <v/>
      </c>
      <c r="AG8" s="220" t="s">
        <v>39</v>
      </c>
      <c r="AH8" s="188">
        <v>4</v>
      </c>
      <c r="AI8" s="184">
        <f t="shared" si="8"/>
        <v>-4</v>
      </c>
      <c r="AJ8" s="220" t="s">
        <v>39</v>
      </c>
      <c r="AK8" s="188">
        <v>12</v>
      </c>
      <c r="AL8" s="184">
        <f t="shared" si="9"/>
        <v>-12</v>
      </c>
      <c r="AM8" s="220" t="s">
        <v>39</v>
      </c>
      <c r="AN8" s="188">
        <v>7</v>
      </c>
      <c r="AO8" s="186">
        <f t="shared" si="10"/>
        <v>-7</v>
      </c>
      <c r="AS8" s="341" t="str">
        <f ca="1">"week_"&amp;$AS$6&amp;"_byes"</f>
        <v>week_1_byes</v>
      </c>
      <c r="AT8" s="187" t="str">
        <f t="shared" ca="1" si="11"/>
        <v>V</v>
      </c>
      <c r="AU8" s="188">
        <f t="shared" ca="1" si="12"/>
        <v>6</v>
      </c>
      <c r="AV8" s="186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2">
        <f ca="1">$AH$21</f>
        <v>4</v>
      </c>
      <c r="BF8" s="81" t="str">
        <f>$AG$2</f>
        <v>KK</v>
      </c>
      <c r="BG8" s="82">
        <f ca="1">$AI$21</f>
        <v>85</v>
      </c>
      <c r="BH8" s="156"/>
      <c r="BI8" s="343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3"/>
      <c r="BN8" s="343">
        <f t="shared" ca="1" si="18"/>
        <v>3</v>
      </c>
      <c r="BO8" s="66" t="str">
        <f>$L$2</f>
        <v>CP</v>
      </c>
      <c r="BP8" s="344">
        <f t="shared" ca="1" si="19"/>
        <v>-3</v>
      </c>
      <c r="BQ8" s="345">
        <f ca="1">-$AR$3*'Season Summary'!$AO$3</f>
        <v>-3</v>
      </c>
      <c r="BR8" s="346" t="str">
        <f ca="1">IF(COUNTIF('Season Summary'!K$3:OFFSET('Season Summary'!K$3,$C$2+$AR$2,0),"=1")&gt;0,COUNTIF('Season Summary'!K$3:OFFSET('Season Summary'!K$3,$C$2+$AR$2,0),"=1"),"")</f>
        <v/>
      </c>
      <c r="BS8" s="347" t="str">
        <f ca="1">IF(BR8="","",BR8*'Season Summary'!$AO$6)</f>
        <v/>
      </c>
      <c r="BT8" s="348" t="str">
        <f ca="1">IF($M$22=1,"✓","")</f>
        <v/>
      </c>
      <c r="BU8" s="347" t="str">
        <f t="shared" ca="1" si="20"/>
        <v/>
      </c>
      <c r="BV8" s="348" t="str">
        <f ca="1">IF($M$22=2,"✓","")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49ers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Lions</v>
      </c>
      <c r="E9" s="361" t="s">
        <v>39</v>
      </c>
      <c r="F9" s="217" t="s">
        <v>39</v>
      </c>
      <c r="G9" s="188">
        <v>15</v>
      </c>
      <c r="H9" s="184" t="str">
        <f t="shared" si="23"/>
        <v/>
      </c>
      <c r="I9" s="220" t="s">
        <v>39</v>
      </c>
      <c r="J9" s="188">
        <v>16</v>
      </c>
      <c r="K9" s="184" t="str">
        <f t="shared" si="0"/>
        <v/>
      </c>
      <c r="L9" s="220" t="s">
        <v>39</v>
      </c>
      <c r="M9" s="188">
        <v>12</v>
      </c>
      <c r="N9" s="184" t="str">
        <f t="shared" si="1"/>
        <v/>
      </c>
      <c r="O9" s="220" t="s">
        <v>39</v>
      </c>
      <c r="P9" s="188">
        <v>2</v>
      </c>
      <c r="Q9" s="184" t="str">
        <f t="shared" si="2"/>
        <v/>
      </c>
      <c r="R9" s="220" t="s">
        <v>39</v>
      </c>
      <c r="S9" s="188">
        <v>10</v>
      </c>
      <c r="T9" s="184" t="str">
        <f t="shared" si="3"/>
        <v/>
      </c>
      <c r="U9" s="220" t="s">
        <v>39</v>
      </c>
      <c r="V9" s="188">
        <v>14</v>
      </c>
      <c r="W9" s="184" t="str">
        <f t="shared" si="4"/>
        <v/>
      </c>
      <c r="X9" s="220" t="s">
        <v>39</v>
      </c>
      <c r="Y9" s="188">
        <v>6</v>
      </c>
      <c r="Z9" s="184" t="str">
        <f t="shared" si="5"/>
        <v/>
      </c>
      <c r="AA9" s="220" t="s">
        <v>39</v>
      </c>
      <c r="AB9" s="188">
        <v>14</v>
      </c>
      <c r="AC9" s="184" t="str">
        <f t="shared" si="6"/>
        <v/>
      </c>
      <c r="AD9" s="220" t="s">
        <v>39</v>
      </c>
      <c r="AE9" s="188">
        <v>13</v>
      </c>
      <c r="AF9" s="184" t="str">
        <f t="shared" si="7"/>
        <v/>
      </c>
      <c r="AG9" s="220" t="s">
        <v>39</v>
      </c>
      <c r="AH9" s="188">
        <v>13</v>
      </c>
      <c r="AI9" s="184" t="str">
        <f t="shared" si="8"/>
        <v/>
      </c>
      <c r="AJ9" s="220" t="s">
        <v>39</v>
      </c>
      <c r="AK9" s="188">
        <v>13</v>
      </c>
      <c r="AL9" s="184" t="str">
        <f t="shared" si="9"/>
        <v/>
      </c>
      <c r="AM9" s="220" t="s">
        <v>39</v>
      </c>
      <c r="AN9" s="188">
        <v>12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16</v>
      </c>
      <c r="AV9" s="186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2">
        <f ca="1">$AB$21</f>
        <v>6</v>
      </c>
      <c r="BF9" s="81" t="str">
        <f>$AA$2</f>
        <v>JL</v>
      </c>
      <c r="BG9" s="82">
        <f ca="1">$AC$21</f>
        <v>78</v>
      </c>
      <c r="BH9" s="156"/>
      <c r="BI9" s="343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3"/>
      <c r="BN9" s="343">
        <f t="shared" ca="1" si="18"/>
        <v>3</v>
      </c>
      <c r="BO9" s="66" t="str">
        <f>$O$2</f>
        <v>DC</v>
      </c>
      <c r="BP9" s="344">
        <f t="shared" ca="1" si="19"/>
        <v>-3</v>
      </c>
      <c r="BQ9" s="345">
        <f ca="1">-$AR$3*'Season Summary'!$AO$3</f>
        <v>-3</v>
      </c>
      <c r="BR9" s="346" t="str">
        <f ca="1">IF(COUNTIF('Season Summary'!N$3:OFFSET('Season Summary'!N$3,$C$2+$AR$2,0),"=1")&gt;0,COUNTIF('Season Summary'!N$3:OFFSET('Season Summary'!N$3,$C$2+$AR$2,0),"=1"),"")</f>
        <v/>
      </c>
      <c r="BS9" s="347" t="str">
        <f ca="1">IF(BR9="","",BR9*'Season Summary'!$AO$6)</f>
        <v/>
      </c>
      <c r="BT9" s="348" t="str">
        <f ca="1">IF($P$22=1,"✓","")</f>
        <v/>
      </c>
      <c r="BU9" s="347" t="str">
        <f t="shared" ca="1" si="20"/>
        <v/>
      </c>
      <c r="BV9" s="348" t="str">
        <f ca="1">IF($P$22=2,"✓","")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Jaguars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Texans</v>
      </c>
      <c r="E10" s="361" t="s">
        <v>38</v>
      </c>
      <c r="F10" s="217" t="s">
        <v>39</v>
      </c>
      <c r="G10" s="188">
        <v>3</v>
      </c>
      <c r="H10" s="184">
        <f t="shared" si="23"/>
        <v>-3</v>
      </c>
      <c r="I10" s="220" t="s">
        <v>38</v>
      </c>
      <c r="J10" s="188">
        <v>3</v>
      </c>
      <c r="K10" s="184" t="str">
        <f t="shared" si="0"/>
        <v/>
      </c>
      <c r="L10" s="220" t="s">
        <v>39</v>
      </c>
      <c r="M10" s="188">
        <v>3</v>
      </c>
      <c r="N10" s="184">
        <f t="shared" si="1"/>
        <v>-3</v>
      </c>
      <c r="O10" s="220" t="s">
        <v>39</v>
      </c>
      <c r="P10" s="188">
        <v>11</v>
      </c>
      <c r="Q10" s="184">
        <f t="shared" si="2"/>
        <v>-11</v>
      </c>
      <c r="R10" s="220" t="s">
        <v>39</v>
      </c>
      <c r="S10" s="188">
        <v>16</v>
      </c>
      <c r="T10" s="184">
        <f t="shared" si="3"/>
        <v>-16</v>
      </c>
      <c r="U10" s="220" t="s">
        <v>39</v>
      </c>
      <c r="V10" s="188">
        <v>13</v>
      </c>
      <c r="W10" s="184">
        <f t="shared" si="4"/>
        <v>-13</v>
      </c>
      <c r="X10" s="220" t="s">
        <v>38</v>
      </c>
      <c r="Y10" s="188">
        <v>2</v>
      </c>
      <c r="Z10" s="184" t="str">
        <f t="shared" si="5"/>
        <v/>
      </c>
      <c r="AA10" s="220" t="s">
        <v>39</v>
      </c>
      <c r="AB10" s="188">
        <v>5</v>
      </c>
      <c r="AC10" s="184">
        <f t="shared" si="6"/>
        <v>-5</v>
      </c>
      <c r="AD10" s="220" t="s">
        <v>39</v>
      </c>
      <c r="AE10" s="188">
        <v>1</v>
      </c>
      <c r="AF10" s="184">
        <f t="shared" si="7"/>
        <v>-1</v>
      </c>
      <c r="AG10" s="220" t="s">
        <v>39</v>
      </c>
      <c r="AH10" s="188">
        <v>1</v>
      </c>
      <c r="AI10" s="184">
        <f t="shared" si="8"/>
        <v>-1</v>
      </c>
      <c r="AJ10" s="220" t="s">
        <v>39</v>
      </c>
      <c r="AK10" s="188">
        <v>3</v>
      </c>
      <c r="AL10" s="184">
        <f t="shared" si="9"/>
        <v>-3</v>
      </c>
      <c r="AM10" s="220" t="s">
        <v>39</v>
      </c>
      <c r="AN10" s="188">
        <v>3</v>
      </c>
      <c r="AO10" s="186">
        <f t="shared" si="10"/>
        <v>-3</v>
      </c>
      <c r="AT10" s="187" t="str">
        <f t="shared" ca="1" si="11"/>
        <v>V</v>
      </c>
      <c r="AU10" s="188">
        <f t="shared" ca="1" si="12"/>
        <v>7</v>
      </c>
      <c r="AV10" s="186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2">
        <f ca="1">$Y$21</f>
        <v>7</v>
      </c>
      <c r="BF10" s="81" t="str">
        <f>$X$2</f>
        <v>JH</v>
      </c>
      <c r="BG10" s="82">
        <f ca="1">$Z$21</f>
        <v>74</v>
      </c>
      <c r="BH10" s="156"/>
      <c r="BI10" s="343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3"/>
      <c r="BN10" s="343">
        <f t="shared" ca="1" si="18"/>
        <v>3</v>
      </c>
      <c r="BO10" s="66" t="str">
        <f>$R$2</f>
        <v>DH</v>
      </c>
      <c r="BP10" s="344">
        <f t="shared" ca="1" si="19"/>
        <v>-3</v>
      </c>
      <c r="BQ10" s="345">
        <f ca="1">-$AR$3*'Season Summary'!$AO$3</f>
        <v>-3</v>
      </c>
      <c r="BR10" s="346" t="str">
        <f ca="1">IF(COUNTIF('Season Summary'!Q$3:OFFSET('Season Summary'!Q$3,$C$2+$AR$2,0),"=1")&gt;0,COUNTIF('Season Summary'!Q$3:OFFSET('Season Summary'!Q$3,$C$2+$AR$2,0),"=1"),"")</f>
        <v/>
      </c>
      <c r="BS10" s="347" t="str">
        <f ca="1">IF(BR10="","",BR10*'Season Summary'!$AO$6)</f>
        <v/>
      </c>
      <c r="BT10" s="348" t="str">
        <f ca="1">IF($S$22=1,"✓","")</f>
        <v/>
      </c>
      <c r="BU10" s="347" t="str">
        <f t="shared" ca="1" si="20"/>
        <v/>
      </c>
      <c r="BV10" s="348" t="str">
        <f ca="1">IF($S$22=2,"✓","")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Seahawks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Colts</v>
      </c>
      <c r="E11" s="361" t="s">
        <v>39</v>
      </c>
      <c r="F11" s="217" t="s">
        <v>38</v>
      </c>
      <c r="G11" s="188">
        <v>5</v>
      </c>
      <c r="H11" s="184">
        <f t="shared" si="23"/>
        <v>-5</v>
      </c>
      <c r="I11" s="220" t="s">
        <v>39</v>
      </c>
      <c r="J11" s="188">
        <v>5</v>
      </c>
      <c r="K11" s="184" t="str">
        <f t="shared" si="0"/>
        <v/>
      </c>
      <c r="L11" s="220" t="s">
        <v>39</v>
      </c>
      <c r="M11" s="188">
        <v>11</v>
      </c>
      <c r="N11" s="184" t="str">
        <f t="shared" si="1"/>
        <v/>
      </c>
      <c r="O11" s="220" t="s">
        <v>39</v>
      </c>
      <c r="P11" s="188">
        <v>13</v>
      </c>
      <c r="Q11" s="184" t="str">
        <f t="shared" si="2"/>
        <v/>
      </c>
      <c r="R11" s="220" t="s">
        <v>39</v>
      </c>
      <c r="S11" s="188">
        <v>9</v>
      </c>
      <c r="T11" s="184" t="str">
        <f t="shared" si="3"/>
        <v/>
      </c>
      <c r="U11" s="220" t="s">
        <v>39</v>
      </c>
      <c r="V11" s="188">
        <v>12</v>
      </c>
      <c r="W11" s="184" t="str">
        <f t="shared" si="4"/>
        <v/>
      </c>
      <c r="X11" s="220" t="s">
        <v>39</v>
      </c>
      <c r="Y11" s="188">
        <v>11</v>
      </c>
      <c r="Z11" s="184" t="str">
        <f t="shared" si="5"/>
        <v/>
      </c>
      <c r="AA11" s="220" t="s">
        <v>39</v>
      </c>
      <c r="AB11" s="188">
        <v>4</v>
      </c>
      <c r="AC11" s="184" t="str">
        <f t="shared" si="6"/>
        <v/>
      </c>
      <c r="AD11" s="220" t="s">
        <v>39</v>
      </c>
      <c r="AE11" s="188">
        <v>5</v>
      </c>
      <c r="AF11" s="184" t="str">
        <f t="shared" si="7"/>
        <v/>
      </c>
      <c r="AG11" s="220" t="s">
        <v>39</v>
      </c>
      <c r="AH11" s="188">
        <v>3</v>
      </c>
      <c r="AI11" s="184" t="str">
        <f t="shared" si="8"/>
        <v/>
      </c>
      <c r="AJ11" s="220" t="s">
        <v>39</v>
      </c>
      <c r="AK11" s="188">
        <v>14</v>
      </c>
      <c r="AL11" s="184" t="str">
        <f t="shared" si="9"/>
        <v/>
      </c>
      <c r="AM11" s="220" t="s">
        <v>39</v>
      </c>
      <c r="AN11" s="188">
        <v>14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11</v>
      </c>
      <c r="AV11" s="186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2">
        <f ca="1">$AK$21</f>
        <v>8</v>
      </c>
      <c r="BF11" s="81" t="str">
        <f>$AJ$2</f>
        <v>MB</v>
      </c>
      <c r="BG11" s="82">
        <f ca="1">$AL$21</f>
        <v>72</v>
      </c>
      <c r="BH11" s="156"/>
      <c r="BI11" s="343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3"/>
      <c r="BN11" s="343">
        <f t="shared" ca="1" si="18"/>
        <v>3</v>
      </c>
      <c r="BO11" s="66" t="str">
        <f>$X$2</f>
        <v>JH</v>
      </c>
      <c r="BP11" s="344">
        <f t="shared" ca="1" si="19"/>
        <v>-3</v>
      </c>
      <c r="BQ11" s="345">
        <f ca="1">-$AR$3*'Season Summary'!$AO$3</f>
        <v>-3</v>
      </c>
      <c r="BR11" s="346" t="str">
        <f ca="1">IF(COUNTIF('Season Summary'!W$3:OFFSET('Season Summary'!W$3,$C$2+$AR$2,0),"=1")&gt;0,COUNTIF('Season Summary'!W$3:OFFSET('Season Summary'!W$3,$C$2+$AR$2,0),"=1"),"")</f>
        <v/>
      </c>
      <c r="BS11" s="347" t="str">
        <f ca="1">IF(BR11="","",BR11*'Season Summary'!$AO$6)</f>
        <v/>
      </c>
      <c r="BT11" s="348" t="str">
        <f ca="1">IF($Y$22=1,"✓","")</f>
        <v/>
      </c>
      <c r="BU11" s="347" t="str">
        <f t="shared" ca="1" si="20"/>
        <v/>
      </c>
      <c r="BV11" s="348" t="str">
        <f ca="1">IF($Y$22=2,"✓","")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Cardinals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Titans</v>
      </c>
      <c r="E12" s="361" t="s">
        <v>39</v>
      </c>
      <c r="F12" s="217" t="s">
        <v>38</v>
      </c>
      <c r="G12" s="188">
        <v>7</v>
      </c>
      <c r="H12" s="184">
        <f t="shared" si="23"/>
        <v>-7</v>
      </c>
      <c r="I12" s="220" t="s">
        <v>38</v>
      </c>
      <c r="J12" s="188">
        <v>13</v>
      </c>
      <c r="K12" s="184">
        <f t="shared" si="0"/>
        <v>-13</v>
      </c>
      <c r="L12" s="220" t="s">
        <v>38</v>
      </c>
      <c r="M12" s="188">
        <v>8</v>
      </c>
      <c r="N12" s="184">
        <f t="shared" si="1"/>
        <v>-8</v>
      </c>
      <c r="O12" s="220" t="s">
        <v>39</v>
      </c>
      <c r="P12" s="188">
        <v>10</v>
      </c>
      <c r="Q12" s="184" t="str">
        <f t="shared" si="2"/>
        <v/>
      </c>
      <c r="R12" s="220" t="s">
        <v>38</v>
      </c>
      <c r="S12" s="188">
        <v>11</v>
      </c>
      <c r="T12" s="184">
        <f t="shared" si="3"/>
        <v>-11</v>
      </c>
      <c r="U12" s="220" t="s">
        <v>38</v>
      </c>
      <c r="V12" s="188">
        <v>7</v>
      </c>
      <c r="W12" s="184">
        <f t="shared" si="4"/>
        <v>-7</v>
      </c>
      <c r="X12" s="220" t="s">
        <v>38</v>
      </c>
      <c r="Y12" s="188">
        <v>13</v>
      </c>
      <c r="Z12" s="184">
        <f t="shared" si="5"/>
        <v>-13</v>
      </c>
      <c r="AA12" s="220" t="s">
        <v>38</v>
      </c>
      <c r="AB12" s="188">
        <v>8</v>
      </c>
      <c r="AC12" s="184">
        <f t="shared" si="6"/>
        <v>-8</v>
      </c>
      <c r="AD12" s="220" t="s">
        <v>39</v>
      </c>
      <c r="AE12" s="188">
        <v>7</v>
      </c>
      <c r="AF12" s="184" t="str">
        <f t="shared" si="7"/>
        <v/>
      </c>
      <c r="AG12" s="220" t="s">
        <v>38</v>
      </c>
      <c r="AH12" s="188">
        <v>7</v>
      </c>
      <c r="AI12" s="184">
        <f t="shared" si="8"/>
        <v>-7</v>
      </c>
      <c r="AJ12" s="220" t="s">
        <v>38</v>
      </c>
      <c r="AK12" s="188">
        <v>1</v>
      </c>
      <c r="AL12" s="184">
        <f t="shared" si="9"/>
        <v>-1</v>
      </c>
      <c r="AM12" s="220" t="s">
        <v>39</v>
      </c>
      <c r="AN12" s="188">
        <v>13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5</v>
      </c>
      <c r="AV12" s="186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2">
        <f ca="1">$M$21</f>
        <v>9</v>
      </c>
      <c r="BF12" s="81" t="str">
        <f>$L$2</f>
        <v>CP</v>
      </c>
      <c r="BG12" s="82">
        <f ca="1">$N$21</f>
        <v>69</v>
      </c>
      <c r="BH12" s="156"/>
      <c r="BI12" s="343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3"/>
      <c r="BN12" s="343">
        <f t="shared" ca="1" si="18"/>
        <v>3</v>
      </c>
      <c r="BO12" s="66" t="str">
        <f>$AA$2</f>
        <v>JL</v>
      </c>
      <c r="BP12" s="344">
        <f t="shared" ca="1" si="19"/>
        <v>-3</v>
      </c>
      <c r="BQ12" s="345">
        <f ca="1">-$AR$3*'Season Summary'!$AO$3</f>
        <v>-3</v>
      </c>
      <c r="BR12" s="346" t="str">
        <f ca="1">IF(COUNTIF('Season Summary'!Z$3:OFFSET('Season Summary'!Z$3,$C$2+$AR$2,0),"=1")&gt;0,COUNTIF('Season Summary'!Z$3:OFFSET('Season Summary'!Z$3,$C$2+$AR$2,0),"=1"),"")</f>
        <v/>
      </c>
      <c r="BS12" s="347" t="str">
        <f ca="1">IF(BR12="","",BR12*'Season Summary'!$AO$6)</f>
        <v/>
      </c>
      <c r="BT12" s="348" t="str">
        <f ca="1">IF($AB$22=1,"✓","")</f>
        <v/>
      </c>
      <c r="BU12" s="347" t="str">
        <f t="shared" ca="1" si="20"/>
        <v/>
      </c>
      <c r="BV12" s="348" t="str">
        <f ca="1">IF($AB$22=2,"✓","")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Chargers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Football Team</v>
      </c>
      <c r="E13" s="361" t="s">
        <v>39</v>
      </c>
      <c r="F13" s="217" t="s">
        <v>38</v>
      </c>
      <c r="G13" s="188">
        <v>1</v>
      </c>
      <c r="H13" s="184">
        <f t="shared" si="23"/>
        <v>-1</v>
      </c>
      <c r="I13" s="220" t="s">
        <v>39</v>
      </c>
      <c r="J13" s="188">
        <v>4</v>
      </c>
      <c r="K13" s="184" t="str">
        <f t="shared" si="0"/>
        <v/>
      </c>
      <c r="L13" s="220" t="s">
        <v>39</v>
      </c>
      <c r="M13" s="188">
        <v>1</v>
      </c>
      <c r="N13" s="184" t="str">
        <f t="shared" si="1"/>
        <v/>
      </c>
      <c r="O13" s="220" t="s">
        <v>39</v>
      </c>
      <c r="P13" s="188">
        <v>16</v>
      </c>
      <c r="Q13" s="184" t="str">
        <f t="shared" si="2"/>
        <v/>
      </c>
      <c r="R13" s="220" t="s">
        <v>38</v>
      </c>
      <c r="S13" s="188">
        <v>4</v>
      </c>
      <c r="T13" s="184">
        <f t="shared" si="3"/>
        <v>-4</v>
      </c>
      <c r="U13" s="220" t="s">
        <v>39</v>
      </c>
      <c r="V13" s="188">
        <v>8</v>
      </c>
      <c r="W13" s="184" t="str">
        <f t="shared" si="4"/>
        <v/>
      </c>
      <c r="X13" s="220" t="s">
        <v>38</v>
      </c>
      <c r="Y13" s="188">
        <v>9</v>
      </c>
      <c r="Z13" s="184">
        <f t="shared" si="5"/>
        <v>-9</v>
      </c>
      <c r="AA13" s="220" t="s">
        <v>39</v>
      </c>
      <c r="AB13" s="188">
        <v>2</v>
      </c>
      <c r="AC13" s="184" t="str">
        <f t="shared" si="6"/>
        <v/>
      </c>
      <c r="AD13" s="220" t="s">
        <v>39</v>
      </c>
      <c r="AE13" s="188">
        <v>16</v>
      </c>
      <c r="AF13" s="184" t="str">
        <f t="shared" si="7"/>
        <v/>
      </c>
      <c r="AG13" s="220" t="s">
        <v>39</v>
      </c>
      <c r="AH13" s="188">
        <v>5</v>
      </c>
      <c r="AI13" s="184" t="str">
        <f t="shared" si="8"/>
        <v/>
      </c>
      <c r="AJ13" s="220" t="s">
        <v>38</v>
      </c>
      <c r="AK13" s="188">
        <v>2</v>
      </c>
      <c r="AL13" s="184">
        <f t="shared" si="9"/>
        <v>-2</v>
      </c>
      <c r="AM13" s="220" t="s">
        <v>39</v>
      </c>
      <c r="AN13" s="188">
        <v>4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3</v>
      </c>
      <c r="AV13" s="186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2">
        <f ca="1">$S$21</f>
        <v>10</v>
      </c>
      <c r="BF13" s="81" t="str">
        <f>$R$2</f>
        <v>DH</v>
      </c>
      <c r="BG13" s="82">
        <f ca="1">$T$21</f>
        <v>63</v>
      </c>
      <c r="BH13" s="156"/>
      <c r="BI13" s="343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3"/>
      <c r="BN13" s="343">
        <f t="shared" ca="1" si="18"/>
        <v>3</v>
      </c>
      <c r="BO13" s="66" t="str">
        <f>$AG$2</f>
        <v>KK</v>
      </c>
      <c r="BP13" s="344">
        <f t="shared" ca="1" si="19"/>
        <v>-3</v>
      </c>
      <c r="BQ13" s="345">
        <f ca="1">-$AR$3*'Season Summary'!$AO$3</f>
        <v>-3</v>
      </c>
      <c r="BR13" s="346" t="str">
        <f ca="1">IF(COUNTIF('Season Summary'!AF$3:OFFSET('Season Summary'!AF$3,$C$2+$AR$2,0),"=1")&gt;0,COUNTIF('Season Summary'!AF$3:OFFSET('Season Summary'!AF$3,$C$2+$AR$2,0),"=1"),"")</f>
        <v/>
      </c>
      <c r="BS13" s="347" t="str">
        <f ca="1">IF(BR13="","",BR13*'Season Summary'!$AO$6)</f>
        <v/>
      </c>
      <c r="BT13" s="348" t="str">
        <f ca="1">IF($AH$22=1,"✓","")</f>
        <v/>
      </c>
      <c r="BU13" s="347" t="str">
        <f t="shared" ca="1" si="20"/>
        <v/>
      </c>
      <c r="BV13" s="348" t="str">
        <f ca="1">IF($AH$22=2,"✓","")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Browns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Chiefs</v>
      </c>
      <c r="E14" s="361" t="s">
        <v>38</v>
      </c>
      <c r="F14" s="217" t="s">
        <v>38</v>
      </c>
      <c r="G14" s="188">
        <v>9</v>
      </c>
      <c r="H14" s="184" t="str">
        <f t="shared" si="23"/>
        <v/>
      </c>
      <c r="I14" s="220" t="s">
        <v>38</v>
      </c>
      <c r="J14" s="188">
        <v>1</v>
      </c>
      <c r="K14" s="184" t="str">
        <f t="shared" si="0"/>
        <v/>
      </c>
      <c r="L14" s="220" t="s">
        <v>38</v>
      </c>
      <c r="M14" s="188">
        <v>13</v>
      </c>
      <c r="N14" s="184" t="str">
        <f t="shared" si="1"/>
        <v/>
      </c>
      <c r="O14" s="220" t="s">
        <v>38</v>
      </c>
      <c r="P14" s="188">
        <v>5</v>
      </c>
      <c r="Q14" s="184" t="str">
        <f t="shared" si="2"/>
        <v/>
      </c>
      <c r="R14" s="220" t="s">
        <v>38</v>
      </c>
      <c r="S14" s="188">
        <v>15</v>
      </c>
      <c r="T14" s="184" t="str">
        <f t="shared" si="3"/>
        <v/>
      </c>
      <c r="U14" s="220" t="s">
        <v>38</v>
      </c>
      <c r="V14" s="188">
        <v>10</v>
      </c>
      <c r="W14" s="184" t="str">
        <f t="shared" si="4"/>
        <v/>
      </c>
      <c r="X14" s="220" t="s">
        <v>39</v>
      </c>
      <c r="Y14" s="188">
        <v>4</v>
      </c>
      <c r="Z14" s="184">
        <f t="shared" si="5"/>
        <v>-4</v>
      </c>
      <c r="AA14" s="220" t="s">
        <v>38</v>
      </c>
      <c r="AB14" s="188">
        <v>13</v>
      </c>
      <c r="AC14" s="184" t="str">
        <f t="shared" si="6"/>
        <v/>
      </c>
      <c r="AD14" s="220" t="s">
        <v>38</v>
      </c>
      <c r="AE14" s="188">
        <v>10</v>
      </c>
      <c r="AF14" s="184" t="str">
        <f t="shared" si="7"/>
        <v/>
      </c>
      <c r="AG14" s="220" t="s">
        <v>38</v>
      </c>
      <c r="AH14" s="188">
        <v>16</v>
      </c>
      <c r="AI14" s="184" t="str">
        <f t="shared" si="8"/>
        <v/>
      </c>
      <c r="AJ14" s="220" t="s">
        <v>38</v>
      </c>
      <c r="AK14" s="188">
        <v>8</v>
      </c>
      <c r="AL14" s="184" t="str">
        <f t="shared" si="9"/>
        <v/>
      </c>
      <c r="AM14" s="220" t="s">
        <v>38</v>
      </c>
      <c r="AN14" s="188">
        <v>16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12</v>
      </c>
      <c r="AV14" s="186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2">
        <f ca="1">$G$21</f>
        <v>11</v>
      </c>
      <c r="BF14" s="81" t="str">
        <f>$F$2</f>
        <v>BM</v>
      </c>
      <c r="BG14" s="82">
        <f ca="1">$H$21</f>
        <v>62</v>
      </c>
      <c r="BH14" s="156"/>
      <c r="BI14" s="343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3"/>
      <c r="BN14" s="343">
        <f t="shared" ca="1" si="18"/>
        <v>3</v>
      </c>
      <c r="BO14" s="66" t="str">
        <f>$AJ$2</f>
        <v>MB</v>
      </c>
      <c r="BP14" s="344">
        <f t="shared" ca="1" si="19"/>
        <v>-3</v>
      </c>
      <c r="BQ14" s="345">
        <f ca="1">-$AR$3*'Season Summary'!$AO$3</f>
        <v>-3</v>
      </c>
      <c r="BR14" s="346" t="str">
        <f ca="1">IF(COUNTIF('Season Summary'!AI$3:OFFSET('Season Summary'!AI$3,$C$2+$AR$2,0),"=1")&gt;0,COUNTIF('Season Summary'!AI$3:OFFSET('Season Summary'!AI$3,$C$2+$AR$2,0),"=1"),"")</f>
        <v/>
      </c>
      <c r="BS14" s="347" t="str">
        <f ca="1">IF(BR14="","",BR14*'Season Summary'!$AO$6)</f>
        <v/>
      </c>
      <c r="BT14" s="348" t="str">
        <f ca="1">IF($AK$22=1,"✓","")</f>
        <v/>
      </c>
      <c r="BU14" s="347" t="str">
        <f t="shared" ca="1" si="20"/>
        <v/>
      </c>
      <c r="BV14" s="348" t="str">
        <f ca="1">IF($AK$22=2,"✓","")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Dolphins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Patriots</v>
      </c>
      <c r="E15" s="361" t="s">
        <v>39</v>
      </c>
      <c r="F15" s="217" t="s">
        <v>38</v>
      </c>
      <c r="G15" s="188">
        <v>6</v>
      </c>
      <c r="H15" s="184">
        <f t="shared" si="23"/>
        <v>-6</v>
      </c>
      <c r="I15" s="220" t="s">
        <v>38</v>
      </c>
      <c r="J15" s="188">
        <v>8</v>
      </c>
      <c r="K15" s="184">
        <f t="shared" si="0"/>
        <v>-8</v>
      </c>
      <c r="L15" s="220" t="s">
        <v>38</v>
      </c>
      <c r="M15" s="188">
        <v>9</v>
      </c>
      <c r="N15" s="184">
        <f t="shared" si="1"/>
        <v>-9</v>
      </c>
      <c r="O15" s="220" t="s">
        <v>39</v>
      </c>
      <c r="P15" s="188">
        <v>15</v>
      </c>
      <c r="Q15" s="184" t="str">
        <f t="shared" si="2"/>
        <v/>
      </c>
      <c r="R15" s="220" t="s">
        <v>39</v>
      </c>
      <c r="S15" s="188">
        <v>2</v>
      </c>
      <c r="T15" s="184" t="str">
        <f t="shared" si="3"/>
        <v/>
      </c>
      <c r="U15" s="220" t="s">
        <v>38</v>
      </c>
      <c r="V15" s="188">
        <v>4</v>
      </c>
      <c r="W15" s="184">
        <f t="shared" si="4"/>
        <v>-4</v>
      </c>
      <c r="X15" s="220" t="s">
        <v>38</v>
      </c>
      <c r="Y15" s="188">
        <v>10</v>
      </c>
      <c r="Z15" s="184">
        <f t="shared" si="5"/>
        <v>-10</v>
      </c>
      <c r="AA15" s="220" t="s">
        <v>38</v>
      </c>
      <c r="AB15" s="188">
        <v>7</v>
      </c>
      <c r="AC15" s="184">
        <f t="shared" si="6"/>
        <v>-7</v>
      </c>
      <c r="AD15" s="220" t="s">
        <v>39</v>
      </c>
      <c r="AE15" s="188">
        <v>4</v>
      </c>
      <c r="AF15" s="184" t="str">
        <f t="shared" si="7"/>
        <v/>
      </c>
      <c r="AG15" s="220" t="s">
        <v>38</v>
      </c>
      <c r="AH15" s="188">
        <v>6</v>
      </c>
      <c r="AI15" s="184">
        <f t="shared" si="8"/>
        <v>-6</v>
      </c>
      <c r="AJ15" s="220" t="s">
        <v>38</v>
      </c>
      <c r="AK15" s="188">
        <v>6</v>
      </c>
      <c r="AL15" s="184">
        <f t="shared" si="9"/>
        <v>-6</v>
      </c>
      <c r="AM15" s="220" t="s">
        <v>38</v>
      </c>
      <c r="AN15" s="188">
        <v>6</v>
      </c>
      <c r="AO15" s="186">
        <f t="shared" si="10"/>
        <v>-6</v>
      </c>
      <c r="AT15" s="187" t="str">
        <f t="shared" ca="1" si="11"/>
        <v>H</v>
      </c>
      <c r="AU15" s="188">
        <f t="shared" ca="1" si="12"/>
        <v>4</v>
      </c>
      <c r="AV15" s="186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0">
        <f ca="1">$J$21</f>
        <v>12</v>
      </c>
      <c r="BF15" s="83" t="str">
        <f>$I$2</f>
        <v>CK</v>
      </c>
      <c r="BG15" s="84">
        <f ca="1">$K$21</f>
        <v>60</v>
      </c>
      <c r="BH15" s="156"/>
      <c r="BI15" s="351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3"/>
      <c r="BN15" s="351">
        <f t="shared" ca="1" si="18"/>
        <v>3</v>
      </c>
      <c r="BO15" s="67" t="str">
        <f>$AM$2</f>
        <v>RR</v>
      </c>
      <c r="BP15" s="352">
        <f t="shared" ca="1" si="19"/>
        <v>-3</v>
      </c>
      <c r="BQ15" s="353">
        <f ca="1">-$AR$3*'Season Summary'!$AO$3</f>
        <v>-3</v>
      </c>
      <c r="BR15" s="354" t="str">
        <f ca="1">IF(COUNTIF('Season Summary'!AL$3:OFFSET('Season Summary'!AL$3,$C$2+$AR$2,0),"=1")&gt;0,COUNTIF('Season Summary'!AL$3:OFFSET('Season Summary'!AL$3,$C$2+$AR$2,0),"=1"),"")</f>
        <v/>
      </c>
      <c r="BS15" s="355" t="str">
        <f ca="1">IF(BR15="","",BR15*'Season Summary'!$AO$6)</f>
        <v/>
      </c>
      <c r="BT15" s="356" t="str">
        <f ca="1">IF($AN$22=1,"✓","")</f>
        <v/>
      </c>
      <c r="BU15" s="355" t="str">
        <f t="shared" ca="1" si="20"/>
        <v/>
      </c>
      <c r="BV15" s="356" t="str">
        <f ca="1">IF($AN$22=2,"✓","")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Packers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Saints</v>
      </c>
      <c r="E16" s="361" t="s">
        <v>38</v>
      </c>
      <c r="F16" s="217" t="s">
        <v>39</v>
      </c>
      <c r="G16" s="188">
        <v>4</v>
      </c>
      <c r="H16" s="184">
        <f t="shared" si="23"/>
        <v>-4</v>
      </c>
      <c r="I16" s="220" t="s">
        <v>39</v>
      </c>
      <c r="J16" s="188">
        <v>15</v>
      </c>
      <c r="K16" s="184">
        <f t="shared" si="0"/>
        <v>-15</v>
      </c>
      <c r="L16" s="220" t="s">
        <v>39</v>
      </c>
      <c r="M16" s="188">
        <v>14</v>
      </c>
      <c r="N16" s="184">
        <f t="shared" si="1"/>
        <v>-14</v>
      </c>
      <c r="O16" s="220" t="s">
        <v>39</v>
      </c>
      <c r="P16" s="188">
        <v>8</v>
      </c>
      <c r="Q16" s="184">
        <f t="shared" si="2"/>
        <v>-8</v>
      </c>
      <c r="R16" s="220" t="s">
        <v>39</v>
      </c>
      <c r="S16" s="188">
        <v>12</v>
      </c>
      <c r="T16" s="184">
        <f t="shared" si="3"/>
        <v>-12</v>
      </c>
      <c r="U16" s="220" t="s">
        <v>39</v>
      </c>
      <c r="V16" s="188">
        <v>15</v>
      </c>
      <c r="W16" s="184">
        <f t="shared" si="4"/>
        <v>-15</v>
      </c>
      <c r="X16" s="220" t="s">
        <v>39</v>
      </c>
      <c r="Y16" s="188">
        <v>14</v>
      </c>
      <c r="Z16" s="184">
        <f t="shared" si="5"/>
        <v>-14</v>
      </c>
      <c r="AA16" s="220" t="s">
        <v>39</v>
      </c>
      <c r="AB16" s="188">
        <v>11</v>
      </c>
      <c r="AC16" s="184">
        <f t="shared" si="6"/>
        <v>-11</v>
      </c>
      <c r="AD16" s="220" t="s">
        <v>38</v>
      </c>
      <c r="AE16" s="188">
        <v>3</v>
      </c>
      <c r="AF16" s="184" t="str">
        <f t="shared" si="7"/>
        <v/>
      </c>
      <c r="AG16" s="220" t="s">
        <v>39</v>
      </c>
      <c r="AH16" s="188">
        <v>2</v>
      </c>
      <c r="AI16" s="184">
        <f t="shared" si="8"/>
        <v>-2</v>
      </c>
      <c r="AJ16" s="220" t="s">
        <v>39</v>
      </c>
      <c r="AK16" s="188">
        <v>16</v>
      </c>
      <c r="AL16" s="184">
        <f t="shared" si="9"/>
        <v>-16</v>
      </c>
      <c r="AM16" s="220" t="s">
        <v>39</v>
      </c>
      <c r="AN16" s="188">
        <v>9</v>
      </c>
      <c r="AO16" s="186">
        <f t="shared" si="10"/>
        <v>-9</v>
      </c>
      <c r="AT16" s="187" t="str">
        <f t="shared" ca="1" si="11"/>
        <v>V</v>
      </c>
      <c r="AU16" s="188">
        <f t="shared" ca="1" si="12"/>
        <v>14</v>
      </c>
      <c r="AV16" s="186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Broncos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Giants</v>
      </c>
      <c r="E17" s="361" t="s">
        <v>39</v>
      </c>
      <c r="F17" s="217" t="s">
        <v>39</v>
      </c>
      <c r="G17" s="188">
        <v>2</v>
      </c>
      <c r="H17" s="184" t="str">
        <f t="shared" si="23"/>
        <v/>
      </c>
      <c r="I17" s="220" t="s">
        <v>38</v>
      </c>
      <c r="J17" s="188">
        <v>14</v>
      </c>
      <c r="K17" s="184">
        <f t="shared" si="0"/>
        <v>-14</v>
      </c>
      <c r="L17" s="220" t="s">
        <v>39</v>
      </c>
      <c r="M17" s="188">
        <v>2</v>
      </c>
      <c r="N17" s="184" t="str">
        <f t="shared" si="1"/>
        <v/>
      </c>
      <c r="O17" s="220" t="s">
        <v>39</v>
      </c>
      <c r="P17" s="188">
        <v>14</v>
      </c>
      <c r="Q17" s="184" t="str">
        <f t="shared" si="2"/>
        <v/>
      </c>
      <c r="R17" s="220" t="s">
        <v>38</v>
      </c>
      <c r="S17" s="188">
        <v>3</v>
      </c>
      <c r="T17" s="184">
        <f t="shared" si="3"/>
        <v>-3</v>
      </c>
      <c r="U17" s="220" t="s">
        <v>39</v>
      </c>
      <c r="V17" s="188">
        <v>1</v>
      </c>
      <c r="W17" s="184" t="str">
        <f t="shared" si="4"/>
        <v/>
      </c>
      <c r="X17" s="220" t="s">
        <v>38</v>
      </c>
      <c r="Y17" s="188">
        <v>3</v>
      </c>
      <c r="Z17" s="184">
        <f t="shared" si="5"/>
        <v>-3</v>
      </c>
      <c r="AA17" s="220" t="s">
        <v>39</v>
      </c>
      <c r="AB17" s="188">
        <v>3</v>
      </c>
      <c r="AC17" s="184" t="str">
        <f t="shared" si="6"/>
        <v/>
      </c>
      <c r="AD17" s="220" t="s">
        <v>38</v>
      </c>
      <c r="AE17" s="188">
        <v>8</v>
      </c>
      <c r="AF17" s="184">
        <f t="shared" si="7"/>
        <v>-8</v>
      </c>
      <c r="AG17" s="220" t="s">
        <v>39</v>
      </c>
      <c r="AH17" s="188">
        <v>9</v>
      </c>
      <c r="AI17" s="184" t="str">
        <f t="shared" si="8"/>
        <v/>
      </c>
      <c r="AJ17" s="220" t="s">
        <v>39</v>
      </c>
      <c r="AK17" s="188">
        <v>4</v>
      </c>
      <c r="AL17" s="184" t="str">
        <f t="shared" si="9"/>
        <v/>
      </c>
      <c r="AM17" s="220" t="s">
        <v>39</v>
      </c>
      <c r="AN17" s="188">
        <v>5</v>
      </c>
      <c r="AO17" s="186" t="str">
        <f t="shared" si="10"/>
        <v/>
      </c>
      <c r="AT17" s="187" t="str">
        <f t="shared" ca="1" si="11"/>
        <v>V</v>
      </c>
      <c r="AU17" s="188">
        <f t="shared" ca="1" si="12"/>
        <v>1</v>
      </c>
      <c r="AV17" s="186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Bears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Rams</v>
      </c>
      <c r="E18" s="361" t="s">
        <v>38</v>
      </c>
      <c r="F18" s="217" t="s">
        <v>38</v>
      </c>
      <c r="G18" s="188">
        <v>12</v>
      </c>
      <c r="H18" s="184" t="str">
        <f t="shared" si="23"/>
        <v/>
      </c>
      <c r="I18" s="220" t="s">
        <v>38</v>
      </c>
      <c r="J18" s="188">
        <v>12</v>
      </c>
      <c r="K18" s="184" t="str">
        <f t="shared" si="0"/>
        <v/>
      </c>
      <c r="L18" s="220" t="s">
        <v>38</v>
      </c>
      <c r="M18" s="188">
        <v>10</v>
      </c>
      <c r="N18" s="184" t="str">
        <f t="shared" si="1"/>
        <v/>
      </c>
      <c r="O18" s="220" t="s">
        <v>38</v>
      </c>
      <c r="P18" s="188">
        <v>3</v>
      </c>
      <c r="Q18" s="184" t="str">
        <f t="shared" si="2"/>
        <v/>
      </c>
      <c r="R18" s="220" t="s">
        <v>38</v>
      </c>
      <c r="S18" s="188">
        <v>14</v>
      </c>
      <c r="T18" s="184" t="str">
        <f t="shared" si="3"/>
        <v/>
      </c>
      <c r="U18" s="220" t="s">
        <v>38</v>
      </c>
      <c r="V18" s="188">
        <v>11</v>
      </c>
      <c r="W18" s="184" t="str">
        <f t="shared" si="4"/>
        <v/>
      </c>
      <c r="X18" s="220" t="s">
        <v>38</v>
      </c>
      <c r="Y18" s="188">
        <v>15</v>
      </c>
      <c r="Z18" s="184" t="str">
        <f t="shared" si="5"/>
        <v/>
      </c>
      <c r="AA18" s="220" t="s">
        <v>38</v>
      </c>
      <c r="AB18" s="188">
        <v>15</v>
      </c>
      <c r="AC18" s="184" t="str">
        <f t="shared" si="6"/>
        <v/>
      </c>
      <c r="AD18" s="220" t="s">
        <v>39</v>
      </c>
      <c r="AE18" s="188">
        <v>15</v>
      </c>
      <c r="AF18" s="184">
        <f t="shared" si="7"/>
        <v>-15</v>
      </c>
      <c r="AG18" s="220" t="s">
        <v>38</v>
      </c>
      <c r="AH18" s="188">
        <v>15</v>
      </c>
      <c r="AI18" s="184" t="str">
        <f t="shared" si="8"/>
        <v/>
      </c>
      <c r="AJ18" s="220" t="s">
        <v>38</v>
      </c>
      <c r="AK18" s="188">
        <v>15</v>
      </c>
      <c r="AL18" s="184" t="str">
        <f t="shared" si="9"/>
        <v/>
      </c>
      <c r="AM18" s="220" t="s">
        <v>38</v>
      </c>
      <c r="AN18" s="188">
        <v>15</v>
      </c>
      <c r="AO18" s="186" t="str">
        <f t="shared" si="10"/>
        <v/>
      </c>
      <c r="AT18" s="187" t="str">
        <f ca="1">IF($B18="","",IF(AX18&lt;0,"V","H"))</f>
        <v>H</v>
      </c>
      <c r="AU18" s="188">
        <f ca="1">IF($B18="","",RANK(BA18,BA$4:BA$19,1))</f>
        <v>15</v>
      </c>
      <c r="AV18" s="186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Ravens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Raiders</v>
      </c>
      <c r="E19" s="361" t="s">
        <v>38</v>
      </c>
      <c r="F19" s="217" t="s">
        <v>39</v>
      </c>
      <c r="G19" s="188">
        <v>16</v>
      </c>
      <c r="H19" s="184">
        <f t="shared" si="23"/>
        <v>-16</v>
      </c>
      <c r="I19" s="220" t="s">
        <v>39</v>
      </c>
      <c r="J19" s="188">
        <v>11</v>
      </c>
      <c r="K19" s="184">
        <f t="shared" si="0"/>
        <v>-11</v>
      </c>
      <c r="L19" s="220" t="s">
        <v>39</v>
      </c>
      <c r="M19" s="188">
        <v>15</v>
      </c>
      <c r="N19" s="184">
        <f t="shared" si="1"/>
        <v>-15</v>
      </c>
      <c r="O19" s="220" t="s">
        <v>39</v>
      </c>
      <c r="P19" s="188">
        <v>7</v>
      </c>
      <c r="Q19" s="184">
        <f t="shared" si="2"/>
        <v>-7</v>
      </c>
      <c r="R19" s="220" t="s">
        <v>39</v>
      </c>
      <c r="S19" s="188">
        <v>13</v>
      </c>
      <c r="T19" s="184">
        <f t="shared" si="3"/>
        <v>-13</v>
      </c>
      <c r="U19" s="220" t="s">
        <v>38</v>
      </c>
      <c r="V19" s="188">
        <v>6</v>
      </c>
      <c r="W19" s="184" t="str">
        <f t="shared" si="4"/>
        <v/>
      </c>
      <c r="X19" s="220" t="s">
        <v>39</v>
      </c>
      <c r="Y19" s="188">
        <v>1</v>
      </c>
      <c r="Z19" s="184">
        <f t="shared" si="5"/>
        <v>-1</v>
      </c>
      <c r="AA19" s="220" t="s">
        <v>38</v>
      </c>
      <c r="AB19" s="188">
        <v>1</v>
      </c>
      <c r="AC19" s="184" t="str">
        <f t="shared" si="6"/>
        <v/>
      </c>
      <c r="AD19" s="220" t="s">
        <v>39</v>
      </c>
      <c r="AE19" s="188">
        <v>6</v>
      </c>
      <c r="AF19" s="184">
        <f t="shared" si="7"/>
        <v>-6</v>
      </c>
      <c r="AG19" s="220" t="s">
        <v>39</v>
      </c>
      <c r="AH19" s="188">
        <v>11</v>
      </c>
      <c r="AI19" s="184">
        <f t="shared" si="8"/>
        <v>-11</v>
      </c>
      <c r="AJ19" s="220" t="s">
        <v>39</v>
      </c>
      <c r="AK19" s="188">
        <v>5</v>
      </c>
      <c r="AL19" s="184">
        <f t="shared" si="9"/>
        <v>-5</v>
      </c>
      <c r="AM19" s="220" t="s">
        <v>39</v>
      </c>
      <c r="AN19" s="188">
        <v>8</v>
      </c>
      <c r="AO19" s="186">
        <f t="shared" si="10"/>
        <v>-8</v>
      </c>
      <c r="AT19" s="187" t="str">
        <f ca="1">IF($B19="","",IF(AX19&lt;0,"V","H"))</f>
        <v>V</v>
      </c>
      <c r="AU19" s="188">
        <f ca="1">IF($B19="","",RANK(BA19,BA$4:BA$19,1))</f>
        <v>10</v>
      </c>
      <c r="AV19" s="186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"Ravens at Raiders" Total Points:  </v>
      </c>
      <c r="F20" s="358" t="s">
        <v>782</v>
      </c>
      <c r="G20" s="91">
        <v>51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49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46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52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44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47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66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54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48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35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11</v>
      </c>
      <c r="H21" s="197">
        <f ca="1">IF(SUM(G4:G19)&gt;0,SUM(H4:H19)+$F$31,0)</f>
        <v>62</v>
      </c>
      <c r="I21" s="198"/>
      <c r="J21" s="196">
        <f ca="1">RANK(K21,$H34:$AO34,0)+J52</f>
        <v>12</v>
      </c>
      <c r="K21" s="197">
        <f ca="1">IF(SUM(J4:J19)&gt;0,SUM(K4:K19)+$F$31,0)</f>
        <v>60</v>
      </c>
      <c r="L21" s="198"/>
      <c r="M21" s="196">
        <f ca="1">RANK(N21,$H34:$AO34,0)+M52</f>
        <v>9</v>
      </c>
      <c r="N21" s="197">
        <f ca="1">IF(SUM(M4:M19)&gt;0,SUM(N4:N19)+$F$31,0)</f>
        <v>69</v>
      </c>
      <c r="O21" s="198"/>
      <c r="P21" s="196">
        <f ca="1">RANK(Q21,$H34:$AO34,0)+P52</f>
        <v>4</v>
      </c>
      <c r="Q21" s="197">
        <f ca="1">IF(SUM(P4:P19)&gt;0,SUM(Q4:Q19)+$F$31,0)</f>
        <v>85</v>
      </c>
      <c r="R21" s="198"/>
      <c r="S21" s="196">
        <f ca="1">RANK(T21,$H34:$AO34,0)+S52</f>
        <v>10</v>
      </c>
      <c r="T21" s="197">
        <f ca="1">IF(SUM(S4:S19)&gt;0,SUM(T4:T19)+$F$31,0)</f>
        <v>63</v>
      </c>
      <c r="U21" s="198"/>
      <c r="V21" s="196">
        <f ca="1">RANK(W21,$H34:$AO34,0)+V52</f>
        <v>2</v>
      </c>
      <c r="W21" s="197">
        <f ca="1">IF(SUM(V4:V19)&gt;0,SUM(W4:W19)+$F$31,0)</f>
        <v>92</v>
      </c>
      <c r="X21" s="198"/>
      <c r="Y21" s="196">
        <f ca="1">RANK(Z21,$H34:$AO34,0)+Y52</f>
        <v>7</v>
      </c>
      <c r="Z21" s="197">
        <f ca="1">IF(SUM(Y4:Y19)&gt;0,SUM(Z4:Z19)+$F$31,0)</f>
        <v>74</v>
      </c>
      <c r="AA21" s="198"/>
      <c r="AB21" s="196">
        <f ca="1">RANK(AC21,$H34:$AO34,0)+AB52</f>
        <v>6</v>
      </c>
      <c r="AC21" s="197">
        <f ca="1">IF(SUM(AB4:AB19)&gt;0,SUM(AC4:AC19)+$F$31,0)</f>
        <v>78</v>
      </c>
      <c r="AD21" s="198"/>
      <c r="AE21" s="196">
        <f ca="1">RANK(AF21,$H34:$AO34,0)+AE52</f>
        <v>1</v>
      </c>
      <c r="AF21" s="197">
        <f ca="1">IF(SUM(AE4:AE19)&gt;0,SUM(AF4:AF19)+$F$31,0)</f>
        <v>93</v>
      </c>
      <c r="AG21" s="198"/>
      <c r="AH21" s="196">
        <f ca="1">RANK(AI21,$H34:$AO34,0)+AH52</f>
        <v>4</v>
      </c>
      <c r="AI21" s="197">
        <f ca="1">IF(SUM(AH4:AH19)&gt;0,SUM(AI4:AI19)+$F$31,0)</f>
        <v>85</v>
      </c>
      <c r="AJ21" s="198"/>
      <c r="AK21" s="196">
        <f ca="1">RANK(AL21,$H34:$AO34,0)+AK52</f>
        <v>8</v>
      </c>
      <c r="AL21" s="197">
        <f ca="1">IF(SUM(AK4:AK19)&gt;0,SUM(AL4:AL19)+$F$31,0)</f>
        <v>72</v>
      </c>
      <c r="AM21" s="198"/>
      <c r="AN21" s="196">
        <f ca="1">RANK(AO21,$H34:$AO34,0)+AN52</f>
        <v>3</v>
      </c>
      <c r="AO21" s="199">
        <f ca="1">IF(SUM(AN4:AN19)&gt;0,SUM(AO4:AO19)+$F$31,0)</f>
        <v>90</v>
      </c>
      <c r="AP21" s="3"/>
      <c r="AT21" s="200"/>
      <c r="AU21" s="201">
        <f ca="1">RANK(AV34,$H34:$AV34,0)</f>
        <v>6</v>
      </c>
      <c r="AV21" s="202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11</v>
      </c>
      <c r="H22" s="133">
        <f ca="1">IF($AR$3&lt;3,H23,H23/($AR$3-1))</f>
        <v>62</v>
      </c>
      <c r="I22" s="134"/>
      <c r="J22" s="132">
        <f ca="1">RANK(K35,($H35:$AO35),0)</f>
        <v>12</v>
      </c>
      <c r="K22" s="133">
        <f ca="1">IF($AR$3&lt;3,K23,K23/($AR$3-1))</f>
        <v>60</v>
      </c>
      <c r="L22" s="134"/>
      <c r="M22" s="132">
        <f ca="1">RANK(N35,($H35:$AO35),0)</f>
        <v>9</v>
      </c>
      <c r="N22" s="133">
        <f ca="1">IF($AR$3&lt;3,N23,N23/($AR$3-1))</f>
        <v>69</v>
      </c>
      <c r="O22" s="134"/>
      <c r="P22" s="132">
        <f ca="1">RANK(Q35,($H35:$AO35),0)</f>
        <v>4</v>
      </c>
      <c r="Q22" s="133">
        <f ca="1">IF($AR$3&lt;3,Q23,Q23/($AR$3-1))</f>
        <v>85</v>
      </c>
      <c r="R22" s="134"/>
      <c r="S22" s="132">
        <f ca="1">RANK(T35,($H35:$AO35),0)</f>
        <v>10</v>
      </c>
      <c r="T22" s="133">
        <f ca="1">IF($AR$3&lt;3,T23,T23/($AR$3-1))</f>
        <v>63</v>
      </c>
      <c r="U22" s="134"/>
      <c r="V22" s="132">
        <f ca="1">RANK(W35,($H35:$AO35),0)</f>
        <v>2</v>
      </c>
      <c r="W22" s="133">
        <f ca="1">IF($AR$3&lt;3,W23,W23/($AR$3-1))</f>
        <v>92</v>
      </c>
      <c r="X22" s="134"/>
      <c r="Y22" s="132">
        <f ca="1">RANK(Z35,($H35:$AO35),0)</f>
        <v>7</v>
      </c>
      <c r="Z22" s="133">
        <f ca="1">IF($AR$3&lt;3,Z23,Z23/($AR$3-1))</f>
        <v>74</v>
      </c>
      <c r="AA22" s="134"/>
      <c r="AB22" s="132">
        <f ca="1">RANK(AC35,($H35:$AO35),0)</f>
        <v>6</v>
      </c>
      <c r="AC22" s="133">
        <f ca="1">IF($AR$3&lt;3,AC23,AC23/($AR$3-1))</f>
        <v>78</v>
      </c>
      <c r="AD22" s="134"/>
      <c r="AE22" s="132">
        <f ca="1">RANK(AF35,($H35:$AO35),0)</f>
        <v>1</v>
      </c>
      <c r="AF22" s="133">
        <f ca="1">IF($AR$3&lt;3,AF23,AF23/($AR$3-1))</f>
        <v>93</v>
      </c>
      <c r="AG22" s="134"/>
      <c r="AH22" s="132">
        <f ca="1">RANK(AI35,($H35:$AO35),0)</f>
        <v>4</v>
      </c>
      <c r="AI22" s="133">
        <f ca="1">IF($AR$3&lt;3,AI23,AI23/($AR$3-1))</f>
        <v>85</v>
      </c>
      <c r="AJ22" s="134"/>
      <c r="AK22" s="132">
        <f ca="1">RANK(AL35,($H35:$AO35),0)</f>
        <v>8</v>
      </c>
      <c r="AL22" s="133">
        <f ca="1">IF($AR$3&lt;3,AL23,AL23/($AR$3-1))</f>
        <v>72</v>
      </c>
      <c r="AM22" s="134"/>
      <c r="AN22" s="132">
        <f ca="1">RANK(AO35,($H35:$AO35),0)</f>
        <v>3</v>
      </c>
      <c r="AO22" s="135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62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60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69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85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63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92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74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78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93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85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72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 t="str">
        <f ca="1">IF($AR$3&lt;2,"",MIN('Season Summary'!G3:OFFSET('Season Summary'!G3,$C$2+$AR$2,0)))</f>
        <v/>
      </c>
      <c r="I24" s="142"/>
      <c r="J24" s="140"/>
      <c r="K24" s="141" t="str">
        <f ca="1">IF($AR$3&lt;2,"",MIN('Season Summary'!J3:OFFSET('Season Summary'!J3,$C$2+$AR$2,0)))</f>
        <v/>
      </c>
      <c r="L24" s="142"/>
      <c r="M24" s="140"/>
      <c r="N24" s="141" t="str">
        <f ca="1">IF($AR$3&lt;2,"",MIN('Season Summary'!M3:OFFSET('Season Summary'!M3,$C$2+$AR$2,0)))</f>
        <v/>
      </c>
      <c r="O24" s="142"/>
      <c r="P24" s="140"/>
      <c r="Q24" s="141" t="str">
        <f ca="1">IF($AR$3&lt;2,"",MIN('Season Summary'!P3:OFFSET('Season Summary'!P3,$C$2+$AR$2,0)))</f>
        <v/>
      </c>
      <c r="R24" s="142"/>
      <c r="S24" s="140"/>
      <c r="T24" s="141" t="str">
        <f ca="1">IF($AR$3&lt;2,"",MIN('Season Summary'!S3:OFFSET('Season Summary'!S3,$C$2+$AR$2,0)))</f>
        <v/>
      </c>
      <c r="U24" s="142"/>
      <c r="V24" s="140"/>
      <c r="W24" s="141" t="str">
        <f ca="1">IF($AR$3&lt;2,"",MIN('Season Summary'!V3:OFFSET('Season Summary'!V3,$C$2+$AR$2,0)))</f>
        <v/>
      </c>
      <c r="X24" s="142"/>
      <c r="Y24" s="140"/>
      <c r="Z24" s="141" t="str">
        <f ca="1">IF($AR$3&lt;2,"",MIN('Season Summary'!Y3:OFFSET('Season Summary'!Y3,$C$2+$AR$2,0)))</f>
        <v/>
      </c>
      <c r="AA24" s="142"/>
      <c r="AB24" s="140"/>
      <c r="AC24" s="141" t="str">
        <f ca="1">IF($AR$3&lt;2,"",MIN('Season Summary'!AB3:OFFSET('Season Summary'!AB3,$C$2+$AR$2,0)))</f>
        <v/>
      </c>
      <c r="AD24" s="142"/>
      <c r="AE24" s="140"/>
      <c r="AF24" s="141" t="str">
        <f ca="1">IF($AR$3&lt;2,"",MIN('Season Summary'!AE3:OFFSET('Season Summary'!AE3,$C$2+$AR$2,0)))</f>
        <v/>
      </c>
      <c r="AG24" s="142"/>
      <c r="AH24" s="140"/>
      <c r="AI24" s="141" t="str">
        <f ca="1">IF($AR$3&lt;2,"",MIN('Season Summary'!AH3:OFFSET('Season Summary'!AH3,$C$2+$AR$2,0)))</f>
        <v/>
      </c>
      <c r="AJ24" s="142"/>
      <c r="AK24" s="140"/>
      <c r="AL24" s="141" t="str">
        <f ca="1">IF($AR$3&lt;2,"",MIN('Season Summary'!AK3:OFFSET('Season Summary'!AK3,$C$2+$AR$2,0)))</f>
        <v/>
      </c>
      <c r="AM24" s="142"/>
      <c r="AN24" s="140"/>
      <c r="AO24" s="143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0.375</v>
      </c>
      <c r="H25" s="141">
        <f>IF(SUM(G4:G19)&gt;0,COUNTBLANK(H4:H19)-COUNTBLANK($E4:$E19),0)</f>
        <v>6</v>
      </c>
      <c r="I25" s="142"/>
      <c r="J25" s="144">
        <f ca="1">IF($AR$2=0,K25/OFFSET('Season Summary'!$D$3,$C$2,0),0)</f>
        <v>0.5625</v>
      </c>
      <c r="K25" s="141">
        <f>IF(SUM(J4:J19)&gt;0,COUNTBLANK(K4:K19)-COUNTBLANK($E4:$E19),0)</f>
        <v>9</v>
      </c>
      <c r="L25" s="142"/>
      <c r="M25" s="144">
        <f ca="1">IF($AR$2=0,N25/OFFSET('Season Summary'!$D$3,$C$2,0),0)</f>
        <v>0.5</v>
      </c>
      <c r="N25" s="141">
        <f>IF(SUM(M4:M19)&gt;0,COUNTBLANK(N4:N19)-COUNTBLANK($E4:$E19),0)</f>
        <v>8</v>
      </c>
      <c r="O25" s="142"/>
      <c r="P25" s="144">
        <f ca="1">IF($AR$2=0,Q25/OFFSET('Season Summary'!$D$3,$C$2,0),0)</f>
        <v>0.625</v>
      </c>
      <c r="Q25" s="141">
        <f>IF(SUM(P4:P19)&gt;0,COUNTBLANK(Q4:Q19)-COUNTBLANK($E4:$E19),0)</f>
        <v>10</v>
      </c>
      <c r="R25" s="142"/>
      <c r="S25" s="144">
        <f ca="1">IF($AR$2=0,T25/OFFSET('Season Summary'!$D$3,$C$2,0),0)</f>
        <v>0.4375</v>
      </c>
      <c r="T25" s="141">
        <f>IF(SUM(S4:S19)&gt;0,COUNTBLANK(T4:T19)-COUNTBLANK($E4:$E19),0)</f>
        <v>7</v>
      </c>
      <c r="U25" s="142"/>
      <c r="V25" s="144">
        <f ca="1">IF($AR$2=0,W25/OFFSET('Season Summary'!$D$3,$C$2,0),0)</f>
        <v>0.6875</v>
      </c>
      <c r="W25" s="141">
        <f>IF(SUM(V4:V19)&gt;0,COUNTBLANK(W4:W19)-COUNTBLANK($E4:$E19),0)</f>
        <v>11</v>
      </c>
      <c r="X25" s="142"/>
      <c r="Y25" s="144">
        <f ca="1">IF($AR$2=0,Z25/OFFSET('Season Summary'!$D$3,$C$2,0),0)</f>
        <v>0.5</v>
      </c>
      <c r="Z25" s="141">
        <f>IF(SUM(Y4:Y19)&gt;0,COUNTBLANK(Z4:Z19)-COUNTBLANK($E4:$E19),0)</f>
        <v>8</v>
      </c>
      <c r="AA25" s="142"/>
      <c r="AB25" s="144">
        <f ca="1">IF($AR$2=0,AC25/OFFSET('Season Summary'!$D$3,$C$2,0),0)</f>
        <v>0.5625</v>
      </c>
      <c r="AC25" s="141">
        <f>IF(SUM(AB4:AB19)&gt;0,COUNTBLANK(AC4:AC19)-COUNTBLANK($E4:$E19),0)</f>
        <v>9</v>
      </c>
      <c r="AD25" s="142"/>
      <c r="AE25" s="144">
        <f ca="1">IF($AR$2=0,AF25/OFFSET('Season Summary'!$D$3,$C$2,0),0)</f>
        <v>0.625</v>
      </c>
      <c r="AF25" s="141">
        <f>IF(SUM(AE4:AE19)&gt;0,COUNTBLANK(AF4:AF19)-COUNTBLANK($E4:$E19),0)</f>
        <v>10</v>
      </c>
      <c r="AG25" s="142"/>
      <c r="AH25" s="144">
        <f ca="1">IF($AR$2=0,AI25/OFFSET('Season Summary'!$D$3,$C$2,0),0)</f>
        <v>0.5</v>
      </c>
      <c r="AI25" s="141">
        <f>IF(SUM(AH4:AH19)&gt;0,COUNTBLANK(AI4:AI19)-COUNTBLANK($E4:$E19),0)</f>
        <v>8</v>
      </c>
      <c r="AJ25" s="142"/>
      <c r="AK25" s="144">
        <f ca="1">IF($AR$2=0,AL25/OFFSET('Season Summary'!$D$3,$C$2,0),0)</f>
        <v>0.4375</v>
      </c>
      <c r="AL25" s="141">
        <f>IF(SUM(AK4:AK19)&gt;0,COUNTBLANK(AL4:AL19)-COUNTBLANK($E4:$E19),0)</f>
        <v>7</v>
      </c>
      <c r="AM25" s="142"/>
      <c r="AN25" s="144">
        <f ca="1">IF($AR$2=0,AO25/OFFSET('Season Summary'!$D$3,$C$2,0),0)</f>
        <v>0.5625</v>
      </c>
      <c r="AO25" s="143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0.375</v>
      </c>
      <c r="H26" s="150">
        <f ca="1">SUM('Season Summary'!F3:OFFSET('Season Summary'!F3,$C$2+$AR$2,0))</f>
        <v>6</v>
      </c>
      <c r="I26" s="151"/>
      <c r="J26" s="149">
        <f ca="1">IF($AR$3=0,0,K26/SUM('Season Summary'!$D3:OFFSET('Season Summary'!$D3,$C$2+$AR$2,0)))</f>
        <v>0.5625</v>
      </c>
      <c r="K26" s="150">
        <f ca="1">SUM('Season Summary'!I3:OFFSET('Season Summary'!I3,$C$2+$AR$2,0))</f>
        <v>9</v>
      </c>
      <c r="L26" s="151"/>
      <c r="M26" s="149">
        <f ca="1">IF($AR$3=0,0,N26/SUM('Season Summary'!$D3:OFFSET('Season Summary'!$D3,$C$2+$AR$2,0)))</f>
        <v>0.5</v>
      </c>
      <c r="N26" s="150">
        <f ca="1">SUM('Season Summary'!L3:OFFSET('Season Summary'!L3,$C$2+$AR$2,0))</f>
        <v>8</v>
      </c>
      <c r="O26" s="151"/>
      <c r="P26" s="149">
        <f ca="1">IF($AR$3=0,0,Q26/SUM('Season Summary'!$D3:OFFSET('Season Summary'!$D3,$C$2+$AR$2,0)))</f>
        <v>0.625</v>
      </c>
      <c r="Q26" s="150">
        <f ca="1">SUM('Season Summary'!O3:OFFSET('Season Summary'!O3,$C$2+$AR$2,0))</f>
        <v>10</v>
      </c>
      <c r="R26" s="151"/>
      <c r="S26" s="149">
        <f ca="1">IF($AR$3=0,0,T26/SUM('Season Summary'!$D3:OFFSET('Season Summary'!$D3,$C$2+$AR$2,0)))</f>
        <v>0.4375</v>
      </c>
      <c r="T26" s="150">
        <f ca="1">SUM('Season Summary'!R3:OFFSET('Season Summary'!R3,$C$2+$AR$2,0))</f>
        <v>7</v>
      </c>
      <c r="U26" s="151"/>
      <c r="V26" s="149">
        <f ca="1">IF($AR$3=0,0,W26/SUM('Season Summary'!$D3:OFFSET('Season Summary'!$D3,$C$2+$AR$2,0)))</f>
        <v>0.6875</v>
      </c>
      <c r="W26" s="150">
        <f ca="1">SUM('Season Summary'!U3:OFFSET('Season Summary'!U3,$C$2+$AR$2,0))</f>
        <v>11</v>
      </c>
      <c r="X26" s="151"/>
      <c r="Y26" s="149">
        <f ca="1">IF($AR$3=0,0,Z26/SUM('Season Summary'!$D3:OFFSET('Season Summary'!$D3,$C$2+$AR$2,0)))</f>
        <v>0.5</v>
      </c>
      <c r="Z26" s="150">
        <f ca="1">SUM('Season Summary'!X3:OFFSET('Season Summary'!X3,$C$2+$AR$2,0))</f>
        <v>8</v>
      </c>
      <c r="AA26" s="151"/>
      <c r="AB26" s="149">
        <f ca="1">IF($AR$3=0,0,AC26/SUM('Season Summary'!$D3:OFFSET('Season Summary'!$D3,$C$2+$AR$2,0)))</f>
        <v>0.5625</v>
      </c>
      <c r="AC26" s="150">
        <f ca="1">SUM('Season Summary'!AA3:OFFSET('Season Summary'!AA3,$C$2+$AR$2,0))</f>
        <v>9</v>
      </c>
      <c r="AD26" s="151"/>
      <c r="AE26" s="149">
        <f ca="1">IF($AR$3=0,0,AF26/SUM('Season Summary'!$D3:OFFSET('Season Summary'!$D3,$C$2+$AR$2,0)))</f>
        <v>0.625</v>
      </c>
      <c r="AF26" s="150">
        <f ca="1">SUM('Season Summary'!AD3:OFFSET('Season Summary'!AD3,$C$2+$AR$2,0))</f>
        <v>10</v>
      </c>
      <c r="AG26" s="151"/>
      <c r="AH26" s="149">
        <f ca="1">IF($AR$3=0,0,AI26/SUM('Season Summary'!$D3:OFFSET('Season Summary'!$D3,$C$2+$AR$2,0)))</f>
        <v>0.5</v>
      </c>
      <c r="AI26" s="150">
        <f ca="1">SUM('Season Summary'!AG3:OFFSET('Season Summary'!AG3,$C$2+$AR$2,0))</f>
        <v>8</v>
      </c>
      <c r="AJ26" s="151"/>
      <c r="AK26" s="149">
        <f ca="1">IF($AR$3=0,0,AL26/SUM('Season Summary'!$D3:OFFSET('Season Summary'!$D3,$C$2+$AR$2,0)))</f>
        <v>0.4375</v>
      </c>
      <c r="AL26" s="150">
        <f ca="1">SUM('Season Summary'!AJ3:OFFSET('Season Summary'!AJ3,$C$2+$AR$2,0))</f>
        <v>7</v>
      </c>
      <c r="AM26" s="151"/>
      <c r="AN26" s="149">
        <f ca="1">IF($AR$3=0,0,AO26/SUM('Season Summary'!$D3:OFFSET('Season Summary'!$D3,$C$2+$AR$2,0)))</f>
        <v>0.5625</v>
      </c>
      <c r="AO26" s="152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16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3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59"/>
      <c r="AV34" s="41">
        <f ca="1">AV21</f>
        <v>80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62</v>
      </c>
      <c r="I35" s="159"/>
      <c r="J35" s="159"/>
      <c r="K35" s="386">
        <f t="shared" ca="1" si="25"/>
        <v>60</v>
      </c>
      <c r="L35" s="159"/>
      <c r="M35" s="159"/>
      <c r="N35" s="386">
        <f t="shared" ca="1" si="26"/>
        <v>69</v>
      </c>
      <c r="Q35" s="386">
        <f t="shared" ca="1" si="27"/>
        <v>85</v>
      </c>
      <c r="T35" s="386">
        <f t="shared" ca="1" si="28"/>
        <v>63</v>
      </c>
      <c r="W35" s="386">
        <f t="shared" ca="1" si="29"/>
        <v>92</v>
      </c>
      <c r="Z35" s="386">
        <f t="shared" ca="1" si="30"/>
        <v>74</v>
      </c>
      <c r="AC35" s="386">
        <f t="shared" ca="1" si="31"/>
        <v>78</v>
      </c>
      <c r="AF35" s="386">
        <f t="shared" ca="1" si="32"/>
        <v>93</v>
      </c>
      <c r="AI35" s="386">
        <f t="shared" ca="1" si="33"/>
        <v>85</v>
      </c>
      <c r="AL35" s="386">
        <f t="shared" ca="1" si="34"/>
        <v>72</v>
      </c>
      <c r="AO35" s="386">
        <f t="shared" ca="1" si="35"/>
        <v>90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62</v>
      </c>
      <c r="I36" s="159"/>
      <c r="J36" s="159"/>
      <c r="K36" s="386">
        <f t="shared" ca="1" si="25"/>
        <v>60</v>
      </c>
      <c r="L36" s="159"/>
      <c r="M36" s="159"/>
      <c r="N36" s="386">
        <f t="shared" ca="1" si="26"/>
        <v>69</v>
      </c>
      <c r="Q36" s="386">
        <f t="shared" ca="1" si="27"/>
        <v>85</v>
      </c>
      <c r="T36" s="386">
        <f t="shared" ca="1" si="28"/>
        <v>63</v>
      </c>
      <c r="W36" s="386">
        <f t="shared" ca="1" si="29"/>
        <v>92</v>
      </c>
      <c r="Z36" s="386">
        <f t="shared" ca="1" si="30"/>
        <v>74</v>
      </c>
      <c r="AC36" s="386">
        <f t="shared" ca="1" si="31"/>
        <v>78</v>
      </c>
      <c r="AF36" s="386">
        <f t="shared" ca="1" si="32"/>
        <v>93</v>
      </c>
      <c r="AI36" s="386">
        <f t="shared" ca="1" si="33"/>
        <v>85</v>
      </c>
      <c r="AL36" s="386">
        <f t="shared" ca="1" si="34"/>
        <v>72</v>
      </c>
      <c r="AO36" s="386">
        <f t="shared" ca="1" si="35"/>
        <v>90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 t="str">
        <f t="shared" ca="1" si="24"/>
        <v/>
      </c>
      <c r="I37" s="159"/>
      <c r="J37" s="159"/>
      <c r="K37" s="386" t="str">
        <f t="shared" ca="1" si="25"/>
        <v/>
      </c>
      <c r="L37" s="159"/>
      <c r="M37" s="159"/>
      <c r="N37" s="386" t="str">
        <f t="shared" ca="1" si="26"/>
        <v/>
      </c>
      <c r="Q37" s="386" t="str">
        <f t="shared" ca="1" si="27"/>
        <v/>
      </c>
      <c r="T37" s="386" t="str">
        <f t="shared" ca="1" si="28"/>
        <v/>
      </c>
      <c r="W37" s="386" t="str">
        <f t="shared" ca="1" si="29"/>
        <v/>
      </c>
      <c r="Z37" s="386" t="str">
        <f t="shared" ca="1" si="30"/>
        <v/>
      </c>
      <c r="AC37" s="386" t="str">
        <f t="shared" ca="1" si="31"/>
        <v/>
      </c>
      <c r="AF37" s="386" t="str">
        <f t="shared" ca="1" si="32"/>
        <v/>
      </c>
      <c r="AI37" s="386" t="str">
        <f t="shared" ca="1" si="33"/>
        <v/>
      </c>
      <c r="AL37" s="386" t="str">
        <f t="shared" ca="1" si="34"/>
        <v/>
      </c>
      <c r="AO37" s="386" t="str">
        <f t="shared" ca="1" si="35"/>
        <v/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6</v>
      </c>
      <c r="I38" s="159"/>
      <c r="J38" s="159"/>
      <c r="K38" s="386">
        <f t="shared" si="25"/>
        <v>9</v>
      </c>
      <c r="L38" s="159"/>
      <c r="M38" s="159"/>
      <c r="N38" s="386">
        <f t="shared" si="26"/>
        <v>8</v>
      </c>
      <c r="Q38" s="386">
        <f t="shared" si="27"/>
        <v>10</v>
      </c>
      <c r="T38" s="386">
        <f t="shared" si="28"/>
        <v>7</v>
      </c>
      <c r="W38" s="386">
        <f t="shared" si="29"/>
        <v>11</v>
      </c>
      <c r="Z38" s="386">
        <f t="shared" si="30"/>
        <v>8</v>
      </c>
      <c r="AC38" s="386">
        <f t="shared" si="31"/>
        <v>9</v>
      </c>
      <c r="AF38" s="386">
        <f t="shared" si="32"/>
        <v>10</v>
      </c>
      <c r="AI38" s="386">
        <f t="shared" si="33"/>
        <v>8</v>
      </c>
      <c r="AL38" s="386">
        <f t="shared" si="34"/>
        <v>7</v>
      </c>
      <c r="AO38" s="386">
        <f t="shared" si="35"/>
        <v>9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6</v>
      </c>
      <c r="I39" s="159"/>
      <c r="J39" s="159"/>
      <c r="K39" s="386">
        <f t="shared" ca="1" si="25"/>
        <v>9</v>
      </c>
      <c r="L39" s="159"/>
      <c r="M39" s="159"/>
      <c r="N39" s="386">
        <f t="shared" ca="1" si="26"/>
        <v>8</v>
      </c>
      <c r="Q39" s="386">
        <f t="shared" ca="1" si="27"/>
        <v>10</v>
      </c>
      <c r="T39" s="386">
        <f t="shared" ca="1" si="28"/>
        <v>7</v>
      </c>
      <c r="W39" s="386">
        <f t="shared" ca="1" si="29"/>
        <v>11</v>
      </c>
      <c r="Z39" s="386">
        <f t="shared" ca="1" si="30"/>
        <v>8</v>
      </c>
      <c r="AC39" s="386">
        <f t="shared" ca="1" si="31"/>
        <v>9</v>
      </c>
      <c r="AF39" s="386">
        <f t="shared" ca="1" si="32"/>
        <v>10</v>
      </c>
      <c r="AI39" s="386">
        <f t="shared" ca="1" si="33"/>
        <v>8</v>
      </c>
      <c r="AL39" s="386">
        <f t="shared" ca="1" si="34"/>
        <v>7</v>
      </c>
      <c r="AO39" s="386">
        <f t="shared" ca="1" si="35"/>
        <v>9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11</v>
      </c>
      <c r="H40" s="386"/>
      <c r="I40" s="159"/>
      <c r="J40" s="385">
        <f ca="1">J22</f>
        <v>12</v>
      </c>
      <c r="K40" s="386"/>
      <c r="L40" s="159"/>
      <c r="M40" s="385">
        <f ca="1">M22</f>
        <v>9</v>
      </c>
      <c r="N40" s="386"/>
      <c r="P40" s="385">
        <f ca="1">P22</f>
        <v>4</v>
      </c>
      <c r="Q40" s="386"/>
      <c r="S40" s="385">
        <f ca="1">S22</f>
        <v>10</v>
      </c>
      <c r="T40" s="386"/>
      <c r="V40" s="385">
        <f ca="1">V22</f>
        <v>2</v>
      </c>
      <c r="W40" s="386"/>
      <c r="Y40" s="385">
        <f ca="1">Y22</f>
        <v>7</v>
      </c>
      <c r="Z40" s="386"/>
      <c r="AB40" s="385">
        <f ca="1">AB22</f>
        <v>6</v>
      </c>
      <c r="AC40" s="386"/>
      <c r="AE40" s="385">
        <f ca="1">AE22</f>
        <v>1</v>
      </c>
      <c r="AF40" s="386"/>
      <c r="AH40" s="385">
        <f ca="1">AH22</f>
        <v>4</v>
      </c>
      <c r="AI40" s="386"/>
      <c r="AK40" s="385">
        <f ca="1">AK22</f>
        <v>8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0.375</v>
      </c>
      <c r="H41" s="159"/>
      <c r="I41" s="159"/>
      <c r="J41" s="385">
        <f ca="1">J25</f>
        <v>0.5625</v>
      </c>
      <c r="K41" s="159"/>
      <c r="L41" s="159"/>
      <c r="M41" s="385">
        <f ca="1">M25</f>
        <v>0.5</v>
      </c>
      <c r="P41" s="385">
        <f ca="1">P25</f>
        <v>0.625</v>
      </c>
      <c r="S41" s="385">
        <f ca="1">S25</f>
        <v>0.4375</v>
      </c>
      <c r="V41" s="385">
        <f ca="1">V25</f>
        <v>0.6875</v>
      </c>
      <c r="Y41" s="385">
        <f ca="1">Y25</f>
        <v>0.5</v>
      </c>
      <c r="AB41" s="385">
        <f ca="1">AB25</f>
        <v>0.5625</v>
      </c>
      <c r="AE41" s="385">
        <f ca="1">AE25</f>
        <v>0.625</v>
      </c>
      <c r="AH41" s="385">
        <f ca="1">AH25</f>
        <v>0.5</v>
      </c>
      <c r="AK41" s="385">
        <f ca="1">AK25</f>
        <v>0.4375</v>
      </c>
      <c r="AN41" s="385">
        <f ca="1">AN25</f>
        <v>0.5625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0.375</v>
      </c>
      <c r="H42" s="159"/>
      <c r="I42" s="159"/>
      <c r="J42" s="385">
        <f ca="1">J26</f>
        <v>0.5625</v>
      </c>
      <c r="K42" s="159"/>
      <c r="L42" s="159"/>
      <c r="M42" s="385">
        <f ca="1">M26</f>
        <v>0.5</v>
      </c>
      <c r="P42" s="385">
        <f ca="1">P26</f>
        <v>0.625</v>
      </c>
      <c r="S42" s="385">
        <f ca="1">S26</f>
        <v>0.4375</v>
      </c>
      <c r="V42" s="385">
        <f ca="1">V26</f>
        <v>0.6875</v>
      </c>
      <c r="Y42" s="385">
        <f ca="1">Y26</f>
        <v>0.5</v>
      </c>
      <c r="AB42" s="385">
        <f ca="1">AB26</f>
        <v>0.5625</v>
      </c>
      <c r="AE42" s="385">
        <f ca="1">AE26</f>
        <v>0.625</v>
      </c>
      <c r="AH42" s="385">
        <f ca="1">AH26</f>
        <v>0.5</v>
      </c>
      <c r="AK42" s="385">
        <f ca="1">AK26</f>
        <v>0.4375</v>
      </c>
      <c r="AN42" s="385">
        <f ca="1">AN26</f>
        <v>0.5625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"Ravens at Raiders"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10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10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10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Ravens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Dolphins</v>
      </c>
      <c r="E4" s="360" t="s">
        <v>38</v>
      </c>
      <c r="F4" s="208" t="s">
        <v>39</v>
      </c>
      <c r="G4" s="177">
        <v>10</v>
      </c>
      <c r="H4" s="173">
        <f>IF(G4&gt;0,IF(ISTEXT($E4),IF($E4&lt;&gt;F4,G4-2*G4,""),""),"")</f>
        <v>-10</v>
      </c>
      <c r="I4" s="211" t="s">
        <v>39</v>
      </c>
      <c r="J4" s="177">
        <v>16</v>
      </c>
      <c r="K4" s="173">
        <f t="shared" ref="K4:K19" si="0">IF(J4&gt;0,IF(ISTEXT($E4),IF($E4&lt;&gt;I4,J4-2*J4,""),""),"")</f>
        <v>-16</v>
      </c>
      <c r="L4" s="211" t="s">
        <v>39</v>
      </c>
      <c r="M4" s="177">
        <v>10</v>
      </c>
      <c r="N4" s="173">
        <f t="shared" ref="N4:N19" si="1">IF(M4&gt;0,IF(ISTEXT($E4),IF($E4&lt;&gt;L4,M4-2*M4,""),""),"")</f>
        <v>-10</v>
      </c>
      <c r="O4" s="211" t="s">
        <v>39</v>
      </c>
      <c r="P4" s="177">
        <v>10</v>
      </c>
      <c r="Q4" s="173">
        <f t="shared" ref="Q4:Q19" si="2">IF(P4&gt;0,IF(ISTEXT($E4),IF($E4&lt;&gt;O4,P4-2*P4,""),""),"")</f>
        <v>-10</v>
      </c>
      <c r="R4" s="211" t="s">
        <v>39</v>
      </c>
      <c r="S4" s="177">
        <v>14</v>
      </c>
      <c r="T4" s="173">
        <f t="shared" ref="T4:T19" si="3">IF(S4&gt;0,IF(ISTEXT($E4),IF($E4&lt;&gt;R4,S4-2*S4,""),""),"")</f>
        <v>-14</v>
      </c>
      <c r="U4" s="211" t="s">
        <v>39</v>
      </c>
      <c r="V4" s="177">
        <v>13</v>
      </c>
      <c r="W4" s="173">
        <f t="shared" ref="W4:W19" si="4">IF(V4&gt;0,IF(ISTEXT($E4),IF($E4&lt;&gt;U4,V4-2*V4,""),""),"")</f>
        <v>-13</v>
      </c>
      <c r="X4" s="211" t="s">
        <v>39</v>
      </c>
      <c r="Y4" s="177">
        <v>11</v>
      </c>
      <c r="Z4" s="173">
        <f t="shared" ref="Z4:Z19" si="5">IF(Y4&gt;0,IF(ISTEXT($E4),IF($E4&lt;&gt;X4,Y4-2*Y4,""),""),"")</f>
        <v>-11</v>
      </c>
      <c r="AA4" s="211" t="s">
        <v>39</v>
      </c>
      <c r="AB4" s="177">
        <v>11</v>
      </c>
      <c r="AC4" s="173">
        <f t="shared" ref="AC4:AC19" si="6">IF(AB4&gt;0,IF(ISTEXT($E4),IF($E4&lt;&gt;AA4,AB4-2*AB4,""),""),"")</f>
        <v>-11</v>
      </c>
      <c r="AD4" s="211" t="s">
        <v>39</v>
      </c>
      <c r="AE4" s="177">
        <v>10</v>
      </c>
      <c r="AF4" s="173">
        <f t="shared" ref="AF4:AF19" si="7">IF(AE4&gt;0,IF(ISTEXT($E4),IF($E4&lt;&gt;AD4,AE4-2*AE4,""),""),"")</f>
        <v>-10</v>
      </c>
      <c r="AG4" s="211" t="s">
        <v>39</v>
      </c>
      <c r="AH4" s="177">
        <v>10</v>
      </c>
      <c r="AI4" s="173">
        <f t="shared" ref="AI4:AI19" si="8">IF(AH4&gt;0,IF(ISTEXT($E4),IF($E4&lt;&gt;AG4,AH4-2*AH4,""),""),"")</f>
        <v>-10</v>
      </c>
      <c r="AJ4" s="211" t="s">
        <v>39</v>
      </c>
      <c r="AK4" s="177">
        <v>10</v>
      </c>
      <c r="AL4" s="173">
        <f t="shared" ref="AL4:AL19" si="9">IF(AK4&gt;0,IF(ISTEXT($E4),IF($E4&lt;&gt;AJ4,AK4-2*AK4,""),""),"")</f>
        <v>-10</v>
      </c>
      <c r="AM4" s="211" t="s">
        <v>39</v>
      </c>
      <c r="AN4" s="177">
        <v>16</v>
      </c>
      <c r="AO4" s="175">
        <f t="shared" ref="AO4:AO19" si="10">IF(AN4&gt;0,IF(ISTEXT($E4),IF($E4&lt;&gt;AM4,AN4-2*AN4,""),""),"")</f>
        <v>-16</v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12</v>
      </c>
      <c r="AV4" s="175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2">
        <f ca="1">$M$21</f>
        <v>1</v>
      </c>
      <c r="BF4" s="79" t="str">
        <f>$L$2</f>
        <v>CP</v>
      </c>
      <c r="BG4" s="80">
        <f ca="1">$N$21</f>
        <v>70</v>
      </c>
      <c r="BH4" s="156"/>
      <c r="BI4" s="333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3"/>
      <c r="BN4" s="334">
        <f t="shared" ref="BN4:BN15" ca="1" si="18">RANK(BP4,BP$4:BP$15,0)</f>
        <v>1</v>
      </c>
      <c r="BO4" s="65" t="str">
        <f>$AM$2</f>
        <v>RR</v>
      </c>
      <c r="BP4" s="335">
        <f t="shared" ref="BP4:BP15" ca="1" si="19">SUM(BQ4,BS4,BU4,BW4)</f>
        <v>62</v>
      </c>
      <c r="BQ4" s="336">
        <f ca="1">-$AR$3*'Season Summary'!$AO$3</f>
        <v>-30</v>
      </c>
      <c r="BR4" s="337">
        <f ca="1">IF(COUNTIF('Season Summary'!AL$3:OFFSET('Season Summary'!AL$3,$C$2+$AR$2,0),"=1")&gt;0,COUNTIF('Season Summary'!AL$3:OFFSET('Season Summary'!AL$3,$C$2+$AR$2,0),"=1"),"")</f>
        <v>2</v>
      </c>
      <c r="BS4" s="338">
        <f ca="1">IF(BR4="","",BR4*'Season Summary'!$AO$6)</f>
        <v>62</v>
      </c>
      <c r="BT4" s="339" t="str">
        <f ca="1">IF($AN$22=1,"✓","")</f>
        <v>✓</v>
      </c>
      <c r="BU4" s="338">
        <f t="shared" ref="BU4:BU15" ca="1" si="20">IF(BT4="✓",IF(COUNTIF(BT$4:BT$15,"✓")&gt;1,($Y$27+$AH$27)/COUNTIF(BT$4:BT$15,"✓"),$Y$27  ),"")</f>
        <v>30</v>
      </c>
      <c r="BV4" s="339" t="str">
        <f ca="1">IF($AN$22=2,"✓","")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Falcons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Cowboys</v>
      </c>
      <c r="E5" s="361" t="s">
        <v>38</v>
      </c>
      <c r="F5" s="217" t="s">
        <v>38</v>
      </c>
      <c r="G5" s="188">
        <v>11</v>
      </c>
      <c r="H5" s="184" t="str">
        <f>IF(G5&gt;0,IF(ISTEXT($E5),IF($E5&lt;&gt;F5,G5-2*G5,""),""),"")</f>
        <v/>
      </c>
      <c r="I5" s="220" t="s">
        <v>38</v>
      </c>
      <c r="J5" s="188">
        <v>15</v>
      </c>
      <c r="K5" s="184" t="str">
        <f>IF(J5&gt;0,IF(ISTEXT($E5),IF($E5&lt;&gt;I5,J5-2*J5,""),""),"")</f>
        <v/>
      </c>
      <c r="L5" s="220" t="s">
        <v>38</v>
      </c>
      <c r="M5" s="188">
        <v>12</v>
      </c>
      <c r="N5" s="184" t="str">
        <f>IF(M5&gt;0,IF(ISTEXT($E5),IF($E5&lt;&gt;L5,M5-2*M5,""),""),"")</f>
        <v/>
      </c>
      <c r="O5" s="220" t="s">
        <v>38</v>
      </c>
      <c r="P5" s="188">
        <v>11</v>
      </c>
      <c r="Q5" s="184" t="str">
        <f>IF(P5&gt;0,IF(ISTEXT($E5),IF($E5&lt;&gt;O5,P5-2*P5,""),""),"")</f>
        <v/>
      </c>
      <c r="R5" s="220" t="s">
        <v>38</v>
      </c>
      <c r="S5" s="188">
        <v>15</v>
      </c>
      <c r="T5" s="184" t="str">
        <f>IF(S5&gt;0,IF(ISTEXT($E5),IF($E5&lt;&gt;R5,S5-2*S5,""),""),"")</f>
        <v/>
      </c>
      <c r="U5" s="220" t="s">
        <v>38</v>
      </c>
      <c r="V5" s="188">
        <v>9</v>
      </c>
      <c r="W5" s="184" t="str">
        <f>IF(V5&gt;0,IF(ISTEXT($E5),IF($E5&lt;&gt;U5,V5-2*V5,""),""),"")</f>
        <v/>
      </c>
      <c r="X5" s="220" t="s">
        <v>38</v>
      </c>
      <c r="Y5" s="188">
        <v>10</v>
      </c>
      <c r="Z5" s="184" t="str">
        <f>IF(Y5&gt;0,IF(ISTEXT($E5),IF($E5&lt;&gt;X5,Y5-2*Y5,""),""),"")</f>
        <v/>
      </c>
      <c r="AA5" s="220" t="s">
        <v>38</v>
      </c>
      <c r="AB5" s="188">
        <v>7</v>
      </c>
      <c r="AC5" s="184" t="str">
        <f>IF(AB5&gt;0,IF(ISTEXT($E5),IF($E5&lt;&gt;AA5,AB5-2*AB5,""),""),"")</f>
        <v/>
      </c>
      <c r="AD5" s="220" t="s">
        <v>38</v>
      </c>
      <c r="AE5" s="188">
        <v>12</v>
      </c>
      <c r="AF5" s="184" t="str">
        <f>IF(AE5&gt;0,IF(ISTEXT($E5),IF($E5&lt;&gt;AD5,AE5-2*AE5,""),""),"")</f>
        <v/>
      </c>
      <c r="AG5" s="220" t="s">
        <v>38</v>
      </c>
      <c r="AH5" s="188">
        <v>12</v>
      </c>
      <c r="AI5" s="184" t="str">
        <f>IF(AH5&gt;0,IF(ISTEXT($E5),IF($E5&lt;&gt;AG5,AH5-2*AH5,""),""),"")</f>
        <v/>
      </c>
      <c r="AJ5" s="220" t="s">
        <v>38</v>
      </c>
      <c r="AK5" s="188">
        <v>11</v>
      </c>
      <c r="AL5" s="184" t="str">
        <f>IF(AK5&gt;0,IF(ISTEXT($E5),IF($E5&lt;&gt;AJ5,AK5-2*AK5,""),""),"")</f>
        <v/>
      </c>
      <c r="AM5" s="220" t="s">
        <v>38</v>
      </c>
      <c r="AN5" s="188">
        <v>14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10</v>
      </c>
      <c r="AT5" s="187" t="str">
        <f ca="1">IF($B5="","",IF(AX5&lt;0,"V","H"))</f>
        <v>H</v>
      </c>
      <c r="AU5" s="188">
        <f ca="1">IF($B5="","",RANK(BA5,BA$4:BA$19,1))</f>
        <v>10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2">
        <f ca="1">$G$21</f>
        <v>2</v>
      </c>
      <c r="BF5" s="81" t="str">
        <f>$F$2</f>
        <v>BM</v>
      </c>
      <c r="BG5" s="82">
        <f ca="1">$H$21</f>
        <v>65</v>
      </c>
      <c r="BH5" s="156"/>
      <c r="BI5" s="343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3"/>
      <c r="BN5" s="343">
        <f t="shared" ca="1" si="18"/>
        <v>2</v>
      </c>
      <c r="BO5" s="66" t="str">
        <f>$L$2</f>
        <v>CP</v>
      </c>
      <c r="BP5" s="344">
        <f t="shared" ca="1" si="19"/>
        <v>52</v>
      </c>
      <c r="BQ5" s="345">
        <f ca="1">-$AR$3*'Season Summary'!$AO$3</f>
        <v>-30</v>
      </c>
      <c r="BR5" s="346">
        <f ca="1">IF(COUNTIF('Season Summary'!K$3:OFFSET('Season Summary'!K$3,$C$2+$AR$2,0),"=1")&gt;0,COUNTIF('Season Summary'!K$3:OFFSET('Season Summary'!K$3,$C$2+$AR$2,0),"=1"),"")</f>
        <v>2</v>
      </c>
      <c r="BS5" s="347">
        <f ca="1">IF(BR5="","",BR5*'Season Summary'!$AO$6)</f>
        <v>62</v>
      </c>
      <c r="BT5" s="348" t="str">
        <f ca="1">IF($M$22=1,"✓","")</f>
        <v/>
      </c>
      <c r="BU5" s="347" t="str">
        <f t="shared" ca="1" si="20"/>
        <v/>
      </c>
      <c r="BV5" s="348" t="str">
        <f ca="1">IF($M$22=2,"✓","")</f>
        <v>✓</v>
      </c>
      <c r="BW5" s="349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Jaguars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Colts</v>
      </c>
      <c r="E6" s="361" t="s">
        <v>38</v>
      </c>
      <c r="F6" s="217" t="s">
        <v>38</v>
      </c>
      <c r="G6" s="188">
        <v>14</v>
      </c>
      <c r="H6" s="184" t="str">
        <f t="shared" ref="H6:H19" si="23">IF(G6&gt;0,IF(ISTEXT($E6),IF($E6&lt;&gt;F6,G6-2*G6,""),""),"")</f>
        <v/>
      </c>
      <c r="I6" s="220" t="s">
        <v>38</v>
      </c>
      <c r="J6" s="188">
        <v>9</v>
      </c>
      <c r="K6" s="184" t="str">
        <f t="shared" si="0"/>
        <v/>
      </c>
      <c r="L6" s="220" t="s">
        <v>38</v>
      </c>
      <c r="M6" s="188">
        <v>15</v>
      </c>
      <c r="N6" s="184" t="str">
        <f t="shared" si="1"/>
        <v/>
      </c>
      <c r="O6" s="220" t="s">
        <v>38</v>
      </c>
      <c r="P6" s="188">
        <v>15</v>
      </c>
      <c r="Q6" s="184" t="str">
        <f t="shared" si="2"/>
        <v/>
      </c>
      <c r="R6" s="220" t="s">
        <v>38</v>
      </c>
      <c r="S6" s="188">
        <v>16</v>
      </c>
      <c r="T6" s="184" t="str">
        <f t="shared" si="3"/>
        <v/>
      </c>
      <c r="U6" s="220" t="s">
        <v>38</v>
      </c>
      <c r="V6" s="188">
        <v>8</v>
      </c>
      <c r="W6" s="184" t="str">
        <f t="shared" si="4"/>
        <v/>
      </c>
      <c r="X6" s="220" t="s">
        <v>38</v>
      </c>
      <c r="Y6" s="188">
        <v>14</v>
      </c>
      <c r="Z6" s="184" t="str">
        <f t="shared" si="5"/>
        <v/>
      </c>
      <c r="AA6" s="220" t="s">
        <v>38</v>
      </c>
      <c r="AB6" s="188">
        <v>12</v>
      </c>
      <c r="AC6" s="184" t="str">
        <f t="shared" si="6"/>
        <v/>
      </c>
      <c r="AD6" s="220" t="s">
        <v>38</v>
      </c>
      <c r="AE6" s="188">
        <v>14</v>
      </c>
      <c r="AF6" s="184" t="str">
        <f t="shared" si="7"/>
        <v/>
      </c>
      <c r="AG6" s="220" t="s">
        <v>39</v>
      </c>
      <c r="AH6" s="188">
        <v>4</v>
      </c>
      <c r="AI6" s="184">
        <f t="shared" si="8"/>
        <v>-4</v>
      </c>
      <c r="AJ6" s="220" t="s">
        <v>38</v>
      </c>
      <c r="AK6" s="188">
        <v>15</v>
      </c>
      <c r="AL6" s="184" t="str">
        <f t="shared" si="9"/>
        <v/>
      </c>
      <c r="AM6" s="220" t="s">
        <v>38</v>
      </c>
      <c r="AN6" s="188">
        <v>11</v>
      </c>
      <c r="AO6" s="186" t="str">
        <f t="shared" si="10"/>
        <v/>
      </c>
      <c r="AR6" s="8"/>
      <c r="AS6" s="341" t="str">
        <f ca="1">RIGHT($AS$5,LEN($AS$5)-SEARCH(" ",$AS$5))</f>
        <v>10</v>
      </c>
      <c r="AT6" s="187" t="str">
        <f t="shared" ca="1" si="11"/>
        <v>H</v>
      </c>
      <c r="AU6" s="188">
        <f t="shared" ca="1" si="12"/>
        <v>11</v>
      </c>
      <c r="AV6" s="186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2">
        <f ca="1">$P$21</f>
        <v>2</v>
      </c>
      <c r="BF6" s="81" t="str">
        <f>$O$2</f>
        <v>DC</v>
      </c>
      <c r="BG6" s="82">
        <f ca="1">$Q$21</f>
        <v>65</v>
      </c>
      <c r="BH6" s="156"/>
      <c r="BI6" s="343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3"/>
      <c r="BN6" s="343">
        <f t="shared" ca="1" si="18"/>
        <v>3</v>
      </c>
      <c r="BO6" s="66" t="str">
        <f>$F$2</f>
        <v>BM</v>
      </c>
      <c r="BP6" s="344">
        <f t="shared" ca="1" si="19"/>
        <v>1</v>
      </c>
      <c r="BQ6" s="345">
        <f ca="1">-$AR$3*'Season Summary'!$AO$3</f>
        <v>-30</v>
      </c>
      <c r="BR6" s="346">
        <f ca="1">IF(COUNTIF('Season Summary'!E$3:OFFSET('Season Summary'!E$3,$C$2+$AR$2,0),"=1")&gt;0,COUNTIF('Season Summary'!E$3:OFFSET('Season Summary'!E$3,$C$2+$AR$2,0),"=1"),"")</f>
        <v>1</v>
      </c>
      <c r="BS6" s="347">
        <f ca="1">IF(BR6="","",BR6*'Season Summary'!$AO$6)</f>
        <v>31</v>
      </c>
      <c r="BT6" s="348" t="str">
        <f ca="1">IF($G$22=1,"✓","")</f>
        <v/>
      </c>
      <c r="BU6" s="347" t="str">
        <f t="shared" ca="1" si="20"/>
        <v/>
      </c>
      <c r="BV6" s="348" t="str">
        <f ca="1">IF($G$22=2,"✓","")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Browns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Patriots</v>
      </c>
      <c r="E7" s="361" t="s">
        <v>38</v>
      </c>
      <c r="F7" s="217" t="s">
        <v>39</v>
      </c>
      <c r="G7" s="188">
        <v>3</v>
      </c>
      <c r="H7" s="184">
        <f t="shared" si="23"/>
        <v>-3</v>
      </c>
      <c r="I7" s="220" t="s">
        <v>38</v>
      </c>
      <c r="J7" s="188">
        <v>7</v>
      </c>
      <c r="K7" s="184" t="str">
        <f t="shared" si="0"/>
        <v/>
      </c>
      <c r="L7" s="220" t="s">
        <v>38</v>
      </c>
      <c r="M7" s="188">
        <v>3</v>
      </c>
      <c r="N7" s="184" t="str">
        <f t="shared" si="1"/>
        <v/>
      </c>
      <c r="O7" s="220" t="s">
        <v>38</v>
      </c>
      <c r="P7" s="188">
        <v>3</v>
      </c>
      <c r="Q7" s="184" t="str">
        <f t="shared" si="2"/>
        <v/>
      </c>
      <c r="R7" s="220" t="s">
        <v>39</v>
      </c>
      <c r="S7" s="188">
        <v>6</v>
      </c>
      <c r="T7" s="184">
        <f t="shared" si="3"/>
        <v>-6</v>
      </c>
      <c r="U7" s="220" t="s">
        <v>38</v>
      </c>
      <c r="V7" s="188">
        <v>5</v>
      </c>
      <c r="W7" s="184" t="str">
        <f t="shared" si="4"/>
        <v/>
      </c>
      <c r="X7" s="220" t="s">
        <v>39</v>
      </c>
      <c r="Y7" s="188">
        <v>3</v>
      </c>
      <c r="Z7" s="184">
        <f t="shared" si="5"/>
        <v>-3</v>
      </c>
      <c r="AA7" s="220" t="s">
        <v>39</v>
      </c>
      <c r="AB7" s="188">
        <v>4</v>
      </c>
      <c r="AC7" s="184">
        <f t="shared" si="6"/>
        <v>-4</v>
      </c>
      <c r="AD7" s="220" t="s">
        <v>38</v>
      </c>
      <c r="AE7" s="188">
        <v>3</v>
      </c>
      <c r="AF7" s="184" t="str">
        <f t="shared" si="7"/>
        <v/>
      </c>
      <c r="AG7" s="220" t="s">
        <v>38</v>
      </c>
      <c r="AH7" s="188">
        <v>3</v>
      </c>
      <c r="AI7" s="184" t="str">
        <f t="shared" si="8"/>
        <v/>
      </c>
      <c r="AJ7" s="220" t="s">
        <v>39</v>
      </c>
      <c r="AK7" s="188">
        <v>4</v>
      </c>
      <c r="AL7" s="184">
        <f t="shared" si="9"/>
        <v>-4</v>
      </c>
      <c r="AM7" s="220" t="s">
        <v>38</v>
      </c>
      <c r="AN7" s="188">
        <v>5</v>
      </c>
      <c r="AO7" s="186" t="str">
        <f t="shared" si="10"/>
        <v/>
      </c>
      <c r="AS7" s="341" t="str">
        <f ca="1">"week_"&amp;$AS$6&amp;"_schedule"</f>
        <v>week_10_schedule</v>
      </c>
      <c r="AT7" s="187" t="str">
        <f t="shared" ca="1" si="11"/>
        <v>H</v>
      </c>
      <c r="AU7" s="188">
        <f t="shared" ca="1" si="12"/>
        <v>3</v>
      </c>
      <c r="AV7" s="186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2">
        <f ca="1">$AH$21</f>
        <v>2</v>
      </c>
      <c r="BF7" s="81" t="str">
        <f>$AG$2</f>
        <v>KK</v>
      </c>
      <c r="BG7" s="82">
        <f ca="1">$AI$21</f>
        <v>65</v>
      </c>
      <c r="BH7" s="156"/>
      <c r="BI7" s="343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3"/>
      <c r="BN7" s="343">
        <f t="shared" ca="1" si="18"/>
        <v>3</v>
      </c>
      <c r="BO7" s="66" t="str">
        <f>$I$2</f>
        <v>CK</v>
      </c>
      <c r="BP7" s="344">
        <f t="shared" ca="1" si="19"/>
        <v>1</v>
      </c>
      <c r="BQ7" s="345">
        <f ca="1">-$AR$3*'Season Summary'!$AO$3</f>
        <v>-30</v>
      </c>
      <c r="BR7" s="346">
        <f ca="1">IF(COUNTIF('Season Summary'!H$3:OFFSET('Season Summary'!H$3,$C$2+$AR$2,0),"=1")&gt;0,COUNTIF('Season Summary'!H$3:OFFSET('Season Summary'!H$3,$C$2+$AR$2,0),"=1"),"")</f>
        <v>1</v>
      </c>
      <c r="BS7" s="347">
        <f ca="1">IF(BR7="","",BR7*'Season Summary'!$AO$6)</f>
        <v>31</v>
      </c>
      <c r="BT7" s="348" t="str">
        <f ca="1">IF($J$22=1,"✓","")</f>
        <v/>
      </c>
      <c r="BU7" s="347" t="str">
        <f t="shared" ca="1" si="20"/>
        <v/>
      </c>
      <c r="BV7" s="348" t="str">
        <f ca="1">IF($J$22=2,"✓","")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Bills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Jets</v>
      </c>
      <c r="E8" s="361" t="s">
        <v>39</v>
      </c>
      <c r="F8" s="217" t="s">
        <v>39</v>
      </c>
      <c r="G8" s="188">
        <v>16</v>
      </c>
      <c r="H8" s="184" t="str">
        <f t="shared" si="23"/>
        <v/>
      </c>
      <c r="I8" s="220" t="s">
        <v>39</v>
      </c>
      <c r="J8" s="188">
        <v>13</v>
      </c>
      <c r="K8" s="184" t="str">
        <f t="shared" si="0"/>
        <v/>
      </c>
      <c r="L8" s="220" t="s">
        <v>39</v>
      </c>
      <c r="M8" s="188">
        <v>16</v>
      </c>
      <c r="N8" s="184" t="str">
        <f t="shared" si="1"/>
        <v/>
      </c>
      <c r="O8" s="220" t="s">
        <v>39</v>
      </c>
      <c r="P8" s="188">
        <v>16</v>
      </c>
      <c r="Q8" s="184" t="str">
        <f t="shared" si="2"/>
        <v/>
      </c>
      <c r="R8" s="220" t="s">
        <v>39</v>
      </c>
      <c r="S8" s="188">
        <v>13</v>
      </c>
      <c r="T8" s="184" t="str">
        <f t="shared" si="3"/>
        <v/>
      </c>
      <c r="U8" s="220" t="s">
        <v>39</v>
      </c>
      <c r="V8" s="188">
        <v>12</v>
      </c>
      <c r="W8" s="184" t="str">
        <f t="shared" si="4"/>
        <v/>
      </c>
      <c r="X8" s="220" t="s">
        <v>39</v>
      </c>
      <c r="Y8" s="188">
        <v>16</v>
      </c>
      <c r="Z8" s="184" t="str">
        <f t="shared" si="5"/>
        <v/>
      </c>
      <c r="AA8" s="220" t="s">
        <v>39</v>
      </c>
      <c r="AB8" s="188">
        <v>15</v>
      </c>
      <c r="AC8" s="184" t="str">
        <f t="shared" si="6"/>
        <v/>
      </c>
      <c r="AD8" s="220" t="s">
        <v>39</v>
      </c>
      <c r="AE8" s="188">
        <v>16</v>
      </c>
      <c r="AF8" s="184" t="str">
        <f t="shared" si="7"/>
        <v/>
      </c>
      <c r="AG8" s="220" t="s">
        <v>39</v>
      </c>
      <c r="AH8" s="188">
        <v>15</v>
      </c>
      <c r="AI8" s="184" t="str">
        <f t="shared" si="8"/>
        <v/>
      </c>
      <c r="AJ8" s="220" t="s">
        <v>39</v>
      </c>
      <c r="AK8" s="188">
        <v>16</v>
      </c>
      <c r="AL8" s="184" t="str">
        <f t="shared" si="9"/>
        <v/>
      </c>
      <c r="AM8" s="220" t="s">
        <v>39</v>
      </c>
      <c r="AN8" s="188">
        <v>12</v>
      </c>
      <c r="AO8" s="186" t="str">
        <f t="shared" si="10"/>
        <v/>
      </c>
      <c r="AS8" s="341" t="str">
        <f ca="1">"week_"&amp;$AS$6&amp;"_byes"</f>
        <v>week_10_byes</v>
      </c>
      <c r="AT8" s="187" t="str">
        <f t="shared" ca="1" si="11"/>
        <v>V</v>
      </c>
      <c r="AU8" s="188">
        <f t="shared" ca="1" si="12"/>
        <v>16</v>
      </c>
      <c r="AV8" s="186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2">
        <f ca="1">$AE$21</f>
        <v>5</v>
      </c>
      <c r="BF8" s="81" t="str">
        <f>$AD$2</f>
        <v>KC</v>
      </c>
      <c r="BG8" s="82">
        <f ca="1">$AF$21</f>
        <v>64</v>
      </c>
      <c r="BH8" s="156"/>
      <c r="BI8" s="343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3"/>
      <c r="BN8" s="343">
        <f t="shared" ca="1" si="18"/>
        <v>3</v>
      </c>
      <c r="BO8" s="66" t="str">
        <f>$O$2</f>
        <v>DC</v>
      </c>
      <c r="BP8" s="344">
        <f t="shared" ca="1" si="19"/>
        <v>1</v>
      </c>
      <c r="BQ8" s="345">
        <f ca="1">-$AR$3*'Season Summary'!$AO$3</f>
        <v>-30</v>
      </c>
      <c r="BR8" s="346">
        <f ca="1">IF(COUNTIF('Season Summary'!N$3:OFFSET('Season Summary'!N$3,$C$2+$AR$2,0),"=1")&gt;0,COUNTIF('Season Summary'!N$3:OFFSET('Season Summary'!N$3,$C$2+$AR$2,0),"=1"),"")</f>
        <v>1</v>
      </c>
      <c r="BS8" s="347">
        <f ca="1">IF(BR8="","",BR8*'Season Summary'!$AO$6)</f>
        <v>31</v>
      </c>
      <c r="BT8" s="348" t="str">
        <f ca="1">IF($P$22=1,"✓","")</f>
        <v/>
      </c>
      <c r="BU8" s="347" t="str">
        <f t="shared" ca="1" si="20"/>
        <v/>
      </c>
      <c r="BV8" s="348" t="str">
        <f ca="1">IF($P$22=2,"✓","")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Lions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Steelers</v>
      </c>
      <c r="E9" s="361" t="s">
        <v>41</v>
      </c>
      <c r="F9" s="217" t="s">
        <v>38</v>
      </c>
      <c r="G9" s="188">
        <v>12</v>
      </c>
      <c r="H9" s="184">
        <f t="shared" si="23"/>
        <v>-12</v>
      </c>
      <c r="I9" s="220" t="s">
        <v>38</v>
      </c>
      <c r="J9" s="188">
        <v>12</v>
      </c>
      <c r="K9" s="184">
        <f t="shared" si="0"/>
        <v>-12</v>
      </c>
      <c r="L9" s="220" t="s">
        <v>38</v>
      </c>
      <c r="M9" s="188">
        <v>11</v>
      </c>
      <c r="N9" s="184">
        <f t="shared" si="1"/>
        <v>-11</v>
      </c>
      <c r="O9" s="220" t="s">
        <v>38</v>
      </c>
      <c r="P9" s="188">
        <v>12</v>
      </c>
      <c r="Q9" s="184">
        <f t="shared" si="2"/>
        <v>-12</v>
      </c>
      <c r="R9" s="220" t="s">
        <v>38</v>
      </c>
      <c r="S9" s="188">
        <v>12</v>
      </c>
      <c r="T9" s="184">
        <f t="shared" si="3"/>
        <v>-12</v>
      </c>
      <c r="U9" s="220" t="s">
        <v>38</v>
      </c>
      <c r="V9" s="188">
        <v>16</v>
      </c>
      <c r="W9" s="184">
        <f t="shared" si="4"/>
        <v>-16</v>
      </c>
      <c r="X9" s="220" t="s">
        <v>38</v>
      </c>
      <c r="Y9" s="188">
        <v>15</v>
      </c>
      <c r="Z9" s="184">
        <f t="shared" si="5"/>
        <v>-15</v>
      </c>
      <c r="AA9" s="220" t="s">
        <v>38</v>
      </c>
      <c r="AB9" s="188">
        <v>13</v>
      </c>
      <c r="AC9" s="184">
        <f t="shared" si="6"/>
        <v>-13</v>
      </c>
      <c r="AD9" s="220" t="s">
        <v>38</v>
      </c>
      <c r="AE9" s="188">
        <v>11</v>
      </c>
      <c r="AF9" s="184">
        <f t="shared" si="7"/>
        <v>-11</v>
      </c>
      <c r="AG9" s="220" t="s">
        <v>38</v>
      </c>
      <c r="AH9" s="188">
        <v>7</v>
      </c>
      <c r="AI9" s="184">
        <f t="shared" si="8"/>
        <v>-7</v>
      </c>
      <c r="AJ9" s="220" t="s">
        <v>38</v>
      </c>
      <c r="AK9" s="188">
        <v>12</v>
      </c>
      <c r="AL9" s="184">
        <f t="shared" si="9"/>
        <v>-12</v>
      </c>
      <c r="AM9" s="220" t="s">
        <v>38</v>
      </c>
      <c r="AN9" s="188">
        <v>8</v>
      </c>
      <c r="AO9" s="186">
        <f t="shared" si="10"/>
        <v>-8</v>
      </c>
      <c r="AT9" s="187" t="str">
        <f t="shared" ca="1" si="11"/>
        <v>H</v>
      </c>
      <c r="AU9" s="188">
        <f t="shared" ca="1" si="12"/>
        <v>13</v>
      </c>
      <c r="AV9" s="186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2">
        <f ca="1">$J$21</f>
        <v>6</v>
      </c>
      <c r="BF9" s="81" t="str">
        <f>$I$2</f>
        <v>CK</v>
      </c>
      <c r="BG9" s="82">
        <f ca="1">$K$21</f>
        <v>63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3"/>
      <c r="BN9" s="343">
        <f t="shared" ca="1" si="18"/>
        <v>3</v>
      </c>
      <c r="BO9" s="66" t="str">
        <f>$R$2</f>
        <v>DH</v>
      </c>
      <c r="BP9" s="344">
        <f t="shared" ca="1" si="19"/>
        <v>1</v>
      </c>
      <c r="BQ9" s="345">
        <f ca="1">-$AR$3*'Season Summary'!$AO$3</f>
        <v>-30</v>
      </c>
      <c r="BR9" s="346">
        <f ca="1">IF(COUNTIF('Season Summary'!Q$3:OFFSET('Season Summary'!Q$3,$C$2+$AR$2,0),"=1")&gt;0,COUNTIF('Season Summary'!Q$3:OFFSET('Season Summary'!Q$3,$C$2+$AR$2,0),"=1"),"")</f>
        <v>1</v>
      </c>
      <c r="BS9" s="347">
        <f ca="1">IF(BR9="","",BR9*'Season Summary'!$AO$6)</f>
        <v>31</v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Saints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Titans</v>
      </c>
      <c r="E10" s="361" t="s">
        <v>38</v>
      </c>
      <c r="F10" s="217" t="s">
        <v>38</v>
      </c>
      <c r="G10" s="188">
        <v>9</v>
      </c>
      <c r="H10" s="184" t="str">
        <f t="shared" si="23"/>
        <v/>
      </c>
      <c r="I10" s="220" t="s">
        <v>38</v>
      </c>
      <c r="J10" s="188">
        <v>11</v>
      </c>
      <c r="K10" s="184" t="str">
        <f t="shared" si="0"/>
        <v/>
      </c>
      <c r="L10" s="220" t="s">
        <v>38</v>
      </c>
      <c r="M10" s="188">
        <v>7</v>
      </c>
      <c r="N10" s="184" t="str">
        <f t="shared" si="1"/>
        <v/>
      </c>
      <c r="O10" s="220" t="s">
        <v>38</v>
      </c>
      <c r="P10" s="188">
        <v>8</v>
      </c>
      <c r="Q10" s="184" t="str">
        <f t="shared" si="2"/>
        <v/>
      </c>
      <c r="R10" s="220" t="s">
        <v>38</v>
      </c>
      <c r="S10" s="188">
        <v>7</v>
      </c>
      <c r="T10" s="184" t="str">
        <f t="shared" si="3"/>
        <v/>
      </c>
      <c r="U10" s="220" t="s">
        <v>38</v>
      </c>
      <c r="V10" s="188">
        <v>7</v>
      </c>
      <c r="W10" s="184" t="str">
        <f t="shared" si="4"/>
        <v/>
      </c>
      <c r="X10" s="220" t="s">
        <v>38</v>
      </c>
      <c r="Y10" s="188">
        <v>4</v>
      </c>
      <c r="Z10" s="184" t="str">
        <f t="shared" si="5"/>
        <v/>
      </c>
      <c r="AA10" s="220" t="s">
        <v>38</v>
      </c>
      <c r="AB10" s="188">
        <v>10</v>
      </c>
      <c r="AC10" s="184" t="str">
        <f t="shared" si="6"/>
        <v/>
      </c>
      <c r="AD10" s="220" t="s">
        <v>38</v>
      </c>
      <c r="AE10" s="188">
        <v>7</v>
      </c>
      <c r="AF10" s="184" t="str">
        <f t="shared" si="7"/>
        <v/>
      </c>
      <c r="AG10" s="220" t="s">
        <v>38</v>
      </c>
      <c r="AH10" s="188">
        <v>11</v>
      </c>
      <c r="AI10" s="184" t="str">
        <f t="shared" si="8"/>
        <v/>
      </c>
      <c r="AJ10" s="220" t="s">
        <v>38</v>
      </c>
      <c r="AK10" s="188">
        <v>8</v>
      </c>
      <c r="AL10" s="184" t="str">
        <f t="shared" si="9"/>
        <v/>
      </c>
      <c r="AM10" s="220" t="s">
        <v>38</v>
      </c>
      <c r="AN10" s="188">
        <v>6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8</v>
      </c>
      <c r="AV10" s="186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2">
        <f ca="1">$S$21</f>
        <v>7</v>
      </c>
      <c r="BF10" s="81" t="str">
        <f>$R$2</f>
        <v>DH</v>
      </c>
      <c r="BG10" s="82">
        <f ca="1">$T$21</f>
        <v>60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3"/>
      <c r="BN10" s="343">
        <f t="shared" ca="1" si="18"/>
        <v>3</v>
      </c>
      <c r="BO10" s="66" t="str">
        <f>$X$2</f>
        <v>JH</v>
      </c>
      <c r="BP10" s="344">
        <f t="shared" ca="1" si="19"/>
        <v>1</v>
      </c>
      <c r="BQ10" s="345">
        <f ca="1">-$AR$3*'Season Summary'!$AO$3</f>
        <v>-30</v>
      </c>
      <c r="BR10" s="346">
        <f ca="1">IF(COUNTIF('Season Summary'!W$3:OFFSET('Season Summary'!W$3,$C$2+$AR$2,0),"=1")&gt;0,COUNTIF('Season Summary'!W$3:OFFSET('Season Summary'!W$3,$C$2+$AR$2,0),"=1"),"")</f>
        <v>1</v>
      </c>
      <c r="BS10" s="347">
        <f ca="1">IF(BR10="","",BR10*'Season Summary'!$AO$6)</f>
        <v>31</v>
      </c>
      <c r="BT10" s="348" t="str">
        <f ca="1">IF($Y$22=1,"✓","")</f>
        <v/>
      </c>
      <c r="BU10" s="347" t="str">
        <f t="shared" ca="1" si="20"/>
        <v/>
      </c>
      <c r="BV10" s="348" t="str">
        <f ca="1">IF($Y$22=2,"✓","")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Buccaneers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Football Team</v>
      </c>
      <c r="E11" s="361" t="s">
        <v>38</v>
      </c>
      <c r="F11" s="217" t="s">
        <v>39</v>
      </c>
      <c r="G11" s="188">
        <v>13</v>
      </c>
      <c r="H11" s="184">
        <f t="shared" si="23"/>
        <v>-13</v>
      </c>
      <c r="I11" s="220" t="s">
        <v>39</v>
      </c>
      <c r="J11" s="188">
        <v>10</v>
      </c>
      <c r="K11" s="184">
        <f t="shared" si="0"/>
        <v>-10</v>
      </c>
      <c r="L11" s="220" t="s">
        <v>39</v>
      </c>
      <c r="M11" s="188">
        <v>13</v>
      </c>
      <c r="N11" s="184">
        <f t="shared" si="1"/>
        <v>-13</v>
      </c>
      <c r="O11" s="220" t="s">
        <v>39</v>
      </c>
      <c r="P11" s="188">
        <v>13</v>
      </c>
      <c r="Q11" s="184">
        <f t="shared" si="2"/>
        <v>-13</v>
      </c>
      <c r="R11" s="220" t="s">
        <v>39</v>
      </c>
      <c r="S11" s="188">
        <v>11</v>
      </c>
      <c r="T11" s="184">
        <f t="shared" si="3"/>
        <v>-11</v>
      </c>
      <c r="U11" s="220" t="s">
        <v>39</v>
      </c>
      <c r="V11" s="188">
        <v>11</v>
      </c>
      <c r="W11" s="184">
        <f t="shared" si="4"/>
        <v>-11</v>
      </c>
      <c r="X11" s="220" t="s">
        <v>39</v>
      </c>
      <c r="Y11" s="188">
        <v>12</v>
      </c>
      <c r="Z11" s="184">
        <f t="shared" si="5"/>
        <v>-12</v>
      </c>
      <c r="AA11" s="220" t="s">
        <v>39</v>
      </c>
      <c r="AB11" s="188">
        <v>14</v>
      </c>
      <c r="AC11" s="184">
        <f t="shared" si="6"/>
        <v>-14</v>
      </c>
      <c r="AD11" s="220" t="s">
        <v>39</v>
      </c>
      <c r="AE11" s="188">
        <v>13</v>
      </c>
      <c r="AF11" s="184">
        <f t="shared" si="7"/>
        <v>-13</v>
      </c>
      <c r="AG11" s="220" t="s">
        <v>39</v>
      </c>
      <c r="AH11" s="188">
        <v>13</v>
      </c>
      <c r="AI11" s="184">
        <f t="shared" si="8"/>
        <v>-13</v>
      </c>
      <c r="AJ11" s="220" t="s">
        <v>39</v>
      </c>
      <c r="AK11" s="188">
        <v>13</v>
      </c>
      <c r="AL11" s="184">
        <f t="shared" si="9"/>
        <v>-13</v>
      </c>
      <c r="AM11" s="220" t="s">
        <v>39</v>
      </c>
      <c r="AN11" s="188">
        <v>13</v>
      </c>
      <c r="AO11" s="186">
        <f t="shared" si="10"/>
        <v>-13</v>
      </c>
      <c r="AT11" s="187" t="str">
        <f t="shared" ca="1" si="11"/>
        <v>V</v>
      </c>
      <c r="AU11" s="188">
        <f t="shared" ca="1" si="12"/>
        <v>14</v>
      </c>
      <c r="AV11" s="186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2">
        <f ca="1">$AK$21</f>
        <v>8</v>
      </c>
      <c r="BF11" s="81" t="str">
        <f>$AJ$2</f>
        <v>MB</v>
      </c>
      <c r="BG11" s="82">
        <f ca="1">$AL$21</f>
        <v>59</v>
      </c>
      <c r="BH11" s="156"/>
      <c r="BI11" s="343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3"/>
      <c r="BN11" s="343">
        <f t="shared" ca="1" si="18"/>
        <v>3</v>
      </c>
      <c r="BO11" s="66" t="str">
        <f>$AD$2</f>
        <v>KC</v>
      </c>
      <c r="BP11" s="344">
        <f t="shared" ca="1" si="19"/>
        <v>1</v>
      </c>
      <c r="BQ11" s="345">
        <f ca="1">-$AR$3*'Season Summary'!$AO$3</f>
        <v>-30</v>
      </c>
      <c r="BR11" s="346">
        <f ca="1">IF(COUNTIF('Season Summary'!AC$3:OFFSET('Season Summary'!AC$3,$C$2+$AR$2,0),"=1")&gt;0,COUNTIF('Season Summary'!AC$3:OFFSET('Season Summary'!AC$3,$C$2+$AR$2,0),"=1"),"")</f>
        <v>1</v>
      </c>
      <c r="BS11" s="347">
        <f ca="1">IF(BR11="","",BR11*'Season Summary'!$AO$6)</f>
        <v>31</v>
      </c>
      <c r="BT11" s="348" t="str">
        <f ca="1">IF($AE$22=1,"✓","")</f>
        <v/>
      </c>
      <c r="BU11" s="347" t="str">
        <f t="shared" ca="1" si="20"/>
        <v/>
      </c>
      <c r="BV11" s="348" t="str">
        <f ca="1">IF($AE$22=2,"✓","")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Panthers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Cardinals</v>
      </c>
      <c r="E12" s="361" t="s">
        <v>39</v>
      </c>
      <c r="F12" s="217" t="s">
        <v>38</v>
      </c>
      <c r="G12" s="188">
        <v>15</v>
      </c>
      <c r="H12" s="184">
        <f t="shared" si="23"/>
        <v>-15</v>
      </c>
      <c r="I12" s="220" t="s">
        <v>38</v>
      </c>
      <c r="J12" s="188">
        <v>14</v>
      </c>
      <c r="K12" s="184">
        <f t="shared" si="0"/>
        <v>-14</v>
      </c>
      <c r="L12" s="220" t="s">
        <v>38</v>
      </c>
      <c r="M12" s="188">
        <v>14</v>
      </c>
      <c r="N12" s="184">
        <f t="shared" si="1"/>
        <v>-14</v>
      </c>
      <c r="O12" s="220" t="s">
        <v>38</v>
      </c>
      <c r="P12" s="188">
        <v>14</v>
      </c>
      <c r="Q12" s="184">
        <f t="shared" si="2"/>
        <v>-14</v>
      </c>
      <c r="R12" s="220" t="s">
        <v>38</v>
      </c>
      <c r="S12" s="188">
        <v>10</v>
      </c>
      <c r="T12" s="184">
        <f t="shared" si="3"/>
        <v>-10</v>
      </c>
      <c r="U12" s="220" t="s">
        <v>38</v>
      </c>
      <c r="V12" s="188">
        <v>10</v>
      </c>
      <c r="W12" s="184">
        <f t="shared" si="4"/>
        <v>-10</v>
      </c>
      <c r="X12" s="220" t="s">
        <v>38</v>
      </c>
      <c r="Y12" s="188">
        <v>13</v>
      </c>
      <c r="Z12" s="184">
        <f t="shared" si="5"/>
        <v>-13</v>
      </c>
      <c r="AA12" s="220" t="s">
        <v>38</v>
      </c>
      <c r="AB12" s="188">
        <v>16</v>
      </c>
      <c r="AC12" s="184">
        <f t="shared" si="6"/>
        <v>-16</v>
      </c>
      <c r="AD12" s="220" t="s">
        <v>38</v>
      </c>
      <c r="AE12" s="188">
        <v>15</v>
      </c>
      <c r="AF12" s="184">
        <f t="shared" si="7"/>
        <v>-15</v>
      </c>
      <c r="AG12" s="220" t="s">
        <v>38</v>
      </c>
      <c r="AH12" s="188">
        <v>14</v>
      </c>
      <c r="AI12" s="184">
        <f t="shared" si="8"/>
        <v>-14</v>
      </c>
      <c r="AJ12" s="220" t="s">
        <v>38</v>
      </c>
      <c r="AK12" s="188">
        <v>14</v>
      </c>
      <c r="AL12" s="184">
        <f t="shared" si="9"/>
        <v>-14</v>
      </c>
      <c r="AM12" s="220" t="s">
        <v>38</v>
      </c>
      <c r="AN12" s="188">
        <v>9</v>
      </c>
      <c r="AO12" s="186">
        <f t="shared" si="10"/>
        <v>-9</v>
      </c>
      <c r="AT12" s="187" t="str">
        <f t="shared" ca="1" si="11"/>
        <v>H</v>
      </c>
      <c r="AU12" s="188">
        <f t="shared" ca="1" si="12"/>
        <v>15</v>
      </c>
      <c r="AV12" s="186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2">
        <f ca="1">$V$21</f>
        <v>9</v>
      </c>
      <c r="BF12" s="81" t="str">
        <f>$U$2</f>
        <v>JG</v>
      </c>
      <c r="BG12" s="82">
        <f ca="1">$W$21</f>
        <v>56</v>
      </c>
      <c r="BH12" s="156"/>
      <c r="BI12" s="343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3"/>
      <c r="BN12" s="343">
        <f t="shared" ca="1" si="18"/>
        <v>9</v>
      </c>
      <c r="BO12" s="66" t="str">
        <f>$U$2</f>
        <v>JG</v>
      </c>
      <c r="BP12" s="344">
        <f t="shared" ca="1" si="19"/>
        <v>-30</v>
      </c>
      <c r="BQ12" s="345">
        <f ca="1">-$AR$3*'Season Summary'!$AO$3</f>
        <v>-30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Vikings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Chargers</v>
      </c>
      <c r="E13" s="361" t="s">
        <v>39</v>
      </c>
      <c r="F13" s="217" t="s">
        <v>38</v>
      </c>
      <c r="G13" s="188">
        <v>5</v>
      </c>
      <c r="H13" s="184">
        <f t="shared" si="23"/>
        <v>-5</v>
      </c>
      <c r="I13" s="220" t="s">
        <v>38</v>
      </c>
      <c r="J13" s="188">
        <v>5</v>
      </c>
      <c r="K13" s="184">
        <f t="shared" si="0"/>
        <v>-5</v>
      </c>
      <c r="L13" s="220" t="s">
        <v>38</v>
      </c>
      <c r="M13" s="188">
        <v>6</v>
      </c>
      <c r="N13" s="184">
        <f t="shared" si="1"/>
        <v>-6</v>
      </c>
      <c r="O13" s="220" t="s">
        <v>38</v>
      </c>
      <c r="P13" s="188">
        <v>4</v>
      </c>
      <c r="Q13" s="184">
        <f t="shared" si="2"/>
        <v>-4</v>
      </c>
      <c r="R13" s="220" t="s">
        <v>38</v>
      </c>
      <c r="S13" s="188">
        <v>8</v>
      </c>
      <c r="T13" s="184">
        <f t="shared" si="3"/>
        <v>-8</v>
      </c>
      <c r="U13" s="220" t="s">
        <v>38</v>
      </c>
      <c r="V13" s="188">
        <v>6</v>
      </c>
      <c r="W13" s="184">
        <f t="shared" si="4"/>
        <v>-6</v>
      </c>
      <c r="X13" s="220" t="s">
        <v>38</v>
      </c>
      <c r="Y13" s="188">
        <v>9</v>
      </c>
      <c r="Z13" s="184">
        <f t="shared" si="5"/>
        <v>-9</v>
      </c>
      <c r="AA13" s="220" t="s">
        <v>38</v>
      </c>
      <c r="AB13" s="188">
        <v>6</v>
      </c>
      <c r="AC13" s="184">
        <f t="shared" si="6"/>
        <v>-6</v>
      </c>
      <c r="AD13" s="220" t="s">
        <v>38</v>
      </c>
      <c r="AE13" s="188">
        <v>6</v>
      </c>
      <c r="AF13" s="184">
        <f t="shared" si="7"/>
        <v>-6</v>
      </c>
      <c r="AG13" s="220" t="s">
        <v>38</v>
      </c>
      <c r="AH13" s="188">
        <v>6</v>
      </c>
      <c r="AI13" s="184">
        <f t="shared" si="8"/>
        <v>-6</v>
      </c>
      <c r="AJ13" s="220" t="s">
        <v>38</v>
      </c>
      <c r="AK13" s="188">
        <v>7</v>
      </c>
      <c r="AL13" s="184">
        <f t="shared" si="9"/>
        <v>-7</v>
      </c>
      <c r="AM13" s="220" t="s">
        <v>38</v>
      </c>
      <c r="AN13" s="188">
        <v>7</v>
      </c>
      <c r="AO13" s="186">
        <f t="shared" si="10"/>
        <v>-7</v>
      </c>
      <c r="AT13" s="187" t="str">
        <f t="shared" ca="1" si="11"/>
        <v>H</v>
      </c>
      <c r="AU13" s="188">
        <f t="shared" ca="1" si="12"/>
        <v>6</v>
      </c>
      <c r="AV13" s="186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2">
        <f ca="1">$Y$21</f>
        <v>10</v>
      </c>
      <c r="BF13" s="81" t="str">
        <f>$X$2</f>
        <v>JH</v>
      </c>
      <c r="BG13" s="82">
        <f ca="1">$Z$21</f>
        <v>52</v>
      </c>
      <c r="BH13" s="156"/>
      <c r="BI13" s="343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3"/>
      <c r="BN13" s="343">
        <f t="shared" ca="1" si="18"/>
        <v>9</v>
      </c>
      <c r="BO13" s="66" t="str">
        <f>$AA$2</f>
        <v>JL</v>
      </c>
      <c r="BP13" s="344">
        <f t="shared" ca="1" si="19"/>
        <v>-30</v>
      </c>
      <c r="BQ13" s="345">
        <f ca="1">-$AR$3*'Season Summary'!$AO$3</f>
        <v>-30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Eagles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Broncos</v>
      </c>
      <c r="E14" s="361" t="s">
        <v>39</v>
      </c>
      <c r="F14" s="217" t="s">
        <v>38</v>
      </c>
      <c r="G14" s="188">
        <v>4</v>
      </c>
      <c r="H14" s="184">
        <f t="shared" si="23"/>
        <v>-4</v>
      </c>
      <c r="I14" s="220" t="s">
        <v>38</v>
      </c>
      <c r="J14" s="188">
        <v>6</v>
      </c>
      <c r="K14" s="184">
        <f t="shared" si="0"/>
        <v>-6</v>
      </c>
      <c r="L14" s="220" t="s">
        <v>39</v>
      </c>
      <c r="M14" s="188">
        <v>4</v>
      </c>
      <c r="N14" s="184" t="str">
        <f t="shared" si="1"/>
        <v/>
      </c>
      <c r="O14" s="220" t="s">
        <v>38</v>
      </c>
      <c r="P14" s="188">
        <v>6</v>
      </c>
      <c r="Q14" s="184">
        <f t="shared" si="2"/>
        <v>-6</v>
      </c>
      <c r="R14" s="220" t="s">
        <v>38</v>
      </c>
      <c r="S14" s="188">
        <v>9</v>
      </c>
      <c r="T14" s="184">
        <f t="shared" si="3"/>
        <v>-9</v>
      </c>
      <c r="U14" s="220" t="s">
        <v>38</v>
      </c>
      <c r="V14" s="188">
        <v>4</v>
      </c>
      <c r="W14" s="184">
        <f t="shared" si="4"/>
        <v>-4</v>
      </c>
      <c r="X14" s="220" t="s">
        <v>38</v>
      </c>
      <c r="Y14" s="188">
        <v>7</v>
      </c>
      <c r="Z14" s="184">
        <f t="shared" si="5"/>
        <v>-7</v>
      </c>
      <c r="AA14" s="220" t="s">
        <v>38</v>
      </c>
      <c r="AB14" s="188">
        <v>8</v>
      </c>
      <c r="AC14" s="184">
        <f t="shared" si="6"/>
        <v>-8</v>
      </c>
      <c r="AD14" s="220" t="s">
        <v>38</v>
      </c>
      <c r="AE14" s="188">
        <v>5</v>
      </c>
      <c r="AF14" s="184">
        <f t="shared" si="7"/>
        <v>-5</v>
      </c>
      <c r="AG14" s="220" t="s">
        <v>38</v>
      </c>
      <c r="AH14" s="188">
        <v>5</v>
      </c>
      <c r="AI14" s="184">
        <f t="shared" si="8"/>
        <v>-5</v>
      </c>
      <c r="AJ14" s="220" t="s">
        <v>38</v>
      </c>
      <c r="AK14" s="188">
        <v>5</v>
      </c>
      <c r="AL14" s="184">
        <f t="shared" si="9"/>
        <v>-5</v>
      </c>
      <c r="AM14" s="220" t="s">
        <v>38</v>
      </c>
      <c r="AN14" s="188">
        <v>10</v>
      </c>
      <c r="AO14" s="186">
        <f t="shared" si="10"/>
        <v>-10</v>
      </c>
      <c r="AT14" s="187" t="str">
        <f t="shared" ca="1" si="11"/>
        <v>H</v>
      </c>
      <c r="AU14" s="188">
        <f t="shared" ca="1" si="12"/>
        <v>5</v>
      </c>
      <c r="AV14" s="186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2">
        <f ca="1">$AB$21</f>
        <v>11</v>
      </c>
      <c r="BF14" s="81" t="str">
        <f>$AA$2</f>
        <v>JL</v>
      </c>
      <c r="BG14" s="82">
        <f ca="1">$AC$21</f>
        <v>49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3"/>
      <c r="BN14" s="343">
        <f t="shared" ca="1" si="18"/>
        <v>9</v>
      </c>
      <c r="BO14" s="66" t="str">
        <f>$AG$2</f>
        <v>KK</v>
      </c>
      <c r="BP14" s="344">
        <f t="shared" ca="1" si="19"/>
        <v>-30</v>
      </c>
      <c r="BQ14" s="345">
        <f ca="1">-$AR$3*'Season Summary'!$AO$3</f>
        <v>-30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Seahawks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Packers</v>
      </c>
      <c r="E15" s="361" t="s">
        <v>38</v>
      </c>
      <c r="F15" s="217" t="s">
        <v>38</v>
      </c>
      <c r="G15" s="188">
        <v>7</v>
      </c>
      <c r="H15" s="184" t="str">
        <f t="shared" si="23"/>
        <v/>
      </c>
      <c r="I15" s="220" t="s">
        <v>38</v>
      </c>
      <c r="J15" s="188">
        <v>8</v>
      </c>
      <c r="K15" s="184" t="str">
        <f t="shared" si="0"/>
        <v/>
      </c>
      <c r="L15" s="220" t="s">
        <v>38</v>
      </c>
      <c r="M15" s="188">
        <v>8</v>
      </c>
      <c r="N15" s="184" t="str">
        <f t="shared" si="1"/>
        <v/>
      </c>
      <c r="O15" s="220" t="s">
        <v>38</v>
      </c>
      <c r="P15" s="188">
        <v>5</v>
      </c>
      <c r="Q15" s="184" t="str">
        <f t="shared" si="2"/>
        <v/>
      </c>
      <c r="R15" s="220" t="s">
        <v>38</v>
      </c>
      <c r="S15" s="188">
        <v>5</v>
      </c>
      <c r="T15" s="184" t="str">
        <f t="shared" si="3"/>
        <v/>
      </c>
      <c r="U15" s="220" t="s">
        <v>38</v>
      </c>
      <c r="V15" s="188">
        <v>15</v>
      </c>
      <c r="W15" s="184" t="str">
        <f t="shared" si="4"/>
        <v/>
      </c>
      <c r="X15" s="220" t="s">
        <v>38</v>
      </c>
      <c r="Y15" s="188">
        <v>8</v>
      </c>
      <c r="Z15" s="184" t="str">
        <f t="shared" si="5"/>
        <v/>
      </c>
      <c r="AA15" s="220" t="s">
        <v>38</v>
      </c>
      <c r="AB15" s="188">
        <v>5</v>
      </c>
      <c r="AC15" s="184" t="str">
        <f t="shared" si="6"/>
        <v/>
      </c>
      <c r="AD15" s="220" t="s">
        <v>38</v>
      </c>
      <c r="AE15" s="188">
        <v>8</v>
      </c>
      <c r="AF15" s="184" t="str">
        <f t="shared" si="7"/>
        <v/>
      </c>
      <c r="AG15" s="220" t="s">
        <v>38</v>
      </c>
      <c r="AH15" s="188">
        <v>8</v>
      </c>
      <c r="AI15" s="184" t="str">
        <f t="shared" si="8"/>
        <v/>
      </c>
      <c r="AJ15" s="220" t="s">
        <v>38</v>
      </c>
      <c r="AK15" s="188">
        <v>9</v>
      </c>
      <c r="AL15" s="184" t="str">
        <f t="shared" si="9"/>
        <v/>
      </c>
      <c r="AM15" s="220" t="s">
        <v>39</v>
      </c>
      <c r="AN15" s="188">
        <v>4</v>
      </c>
      <c r="AO15" s="186">
        <f t="shared" si="10"/>
        <v>-4</v>
      </c>
      <c r="AT15" s="187" t="str">
        <f t="shared" ca="1" si="11"/>
        <v>H</v>
      </c>
      <c r="AU15" s="188">
        <f t="shared" ca="1" si="12"/>
        <v>7</v>
      </c>
      <c r="AV15" s="186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0">
        <f ca="1">$AN$21</f>
        <v>12</v>
      </c>
      <c r="BF15" s="83" t="str">
        <f>$AM$2</f>
        <v>RR</v>
      </c>
      <c r="BG15" s="84">
        <f ca="1">$AO$21</f>
        <v>48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3"/>
      <c r="BN15" s="351">
        <f t="shared" ca="1" si="18"/>
        <v>9</v>
      </c>
      <c r="BO15" s="67" t="str">
        <f>$AJ$2</f>
        <v>MB</v>
      </c>
      <c r="BP15" s="352">
        <f t="shared" ca="1" si="19"/>
        <v>-30</v>
      </c>
      <c r="BQ15" s="353">
        <f ca="1">-$AR$3*'Season Summary'!$AO$3</f>
        <v>-30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Chiefs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Raiders</v>
      </c>
      <c r="E16" s="361" t="s">
        <v>39</v>
      </c>
      <c r="F16" s="217" t="s">
        <v>39</v>
      </c>
      <c r="G16" s="188">
        <v>8</v>
      </c>
      <c r="H16" s="184" t="str">
        <f t="shared" si="23"/>
        <v/>
      </c>
      <c r="I16" s="220" t="s">
        <v>38</v>
      </c>
      <c r="J16" s="188">
        <v>3</v>
      </c>
      <c r="K16" s="184">
        <f t="shared" si="0"/>
        <v>-3</v>
      </c>
      <c r="L16" s="220" t="s">
        <v>39</v>
      </c>
      <c r="M16" s="188">
        <v>5</v>
      </c>
      <c r="N16" s="184" t="str">
        <f t="shared" si="1"/>
        <v/>
      </c>
      <c r="O16" s="220" t="s">
        <v>39</v>
      </c>
      <c r="P16" s="188">
        <v>7</v>
      </c>
      <c r="Q16" s="184" t="str">
        <f t="shared" si="2"/>
        <v/>
      </c>
      <c r="R16" s="220" t="s">
        <v>39</v>
      </c>
      <c r="S16" s="188">
        <v>4</v>
      </c>
      <c r="T16" s="184" t="str">
        <f t="shared" si="3"/>
        <v/>
      </c>
      <c r="U16" s="220" t="s">
        <v>38</v>
      </c>
      <c r="V16" s="188">
        <v>3</v>
      </c>
      <c r="W16" s="184">
        <f t="shared" si="4"/>
        <v>-3</v>
      </c>
      <c r="X16" s="220" t="s">
        <v>38</v>
      </c>
      <c r="Y16" s="188">
        <v>5</v>
      </c>
      <c r="Z16" s="184">
        <f t="shared" si="5"/>
        <v>-5</v>
      </c>
      <c r="AA16" s="220" t="s">
        <v>38</v>
      </c>
      <c r="AB16" s="188">
        <v>3</v>
      </c>
      <c r="AC16" s="184">
        <f t="shared" si="6"/>
        <v>-3</v>
      </c>
      <c r="AD16" s="220" t="s">
        <v>39</v>
      </c>
      <c r="AE16" s="188">
        <v>4</v>
      </c>
      <c r="AF16" s="184" t="str">
        <f t="shared" si="7"/>
        <v/>
      </c>
      <c r="AG16" s="220" t="s">
        <v>39</v>
      </c>
      <c r="AH16" s="188">
        <v>16</v>
      </c>
      <c r="AI16" s="184" t="str">
        <f t="shared" si="8"/>
        <v/>
      </c>
      <c r="AJ16" s="220" t="s">
        <v>38</v>
      </c>
      <c r="AK16" s="188">
        <v>3</v>
      </c>
      <c r="AL16" s="184">
        <f t="shared" si="9"/>
        <v>-3</v>
      </c>
      <c r="AM16" s="220" t="s">
        <v>38</v>
      </c>
      <c r="AN16" s="188">
        <v>3</v>
      </c>
      <c r="AO16" s="186">
        <f t="shared" si="10"/>
        <v>-3</v>
      </c>
      <c r="AT16" s="187" t="str">
        <f t="shared" ca="1" si="11"/>
        <v>V</v>
      </c>
      <c r="AU16" s="188">
        <f t="shared" ca="1" si="12"/>
        <v>4</v>
      </c>
      <c r="AV16" s="186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Rams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49ers</v>
      </c>
      <c r="E19" s="361" t="s">
        <v>38</v>
      </c>
      <c r="F19" s="217" t="s">
        <v>39</v>
      </c>
      <c r="G19" s="188">
        <v>6</v>
      </c>
      <c r="H19" s="184">
        <f t="shared" si="23"/>
        <v>-6</v>
      </c>
      <c r="I19" s="220" t="s">
        <v>39</v>
      </c>
      <c r="J19" s="188">
        <v>4</v>
      </c>
      <c r="K19" s="184">
        <f t="shared" si="0"/>
        <v>-4</v>
      </c>
      <c r="L19" s="220" t="s">
        <v>39</v>
      </c>
      <c r="M19" s="188">
        <v>9</v>
      </c>
      <c r="N19" s="184">
        <f t="shared" si="1"/>
        <v>-9</v>
      </c>
      <c r="O19" s="220" t="s">
        <v>39</v>
      </c>
      <c r="P19" s="188">
        <v>9</v>
      </c>
      <c r="Q19" s="184">
        <f t="shared" si="2"/>
        <v>-9</v>
      </c>
      <c r="R19" s="220" t="s">
        <v>39</v>
      </c>
      <c r="S19" s="188">
        <v>3</v>
      </c>
      <c r="T19" s="184">
        <f t="shared" si="3"/>
        <v>-3</v>
      </c>
      <c r="U19" s="220" t="s">
        <v>39</v>
      </c>
      <c r="V19" s="188">
        <v>14</v>
      </c>
      <c r="W19" s="184">
        <f t="shared" si="4"/>
        <v>-14</v>
      </c>
      <c r="X19" s="220" t="s">
        <v>39</v>
      </c>
      <c r="Y19" s="188">
        <v>6</v>
      </c>
      <c r="Z19" s="184">
        <f t="shared" si="5"/>
        <v>-6</v>
      </c>
      <c r="AA19" s="220" t="s">
        <v>39</v>
      </c>
      <c r="AB19" s="188">
        <v>9</v>
      </c>
      <c r="AC19" s="184">
        <f t="shared" si="6"/>
        <v>-9</v>
      </c>
      <c r="AD19" s="220" t="s">
        <v>39</v>
      </c>
      <c r="AE19" s="188">
        <v>9</v>
      </c>
      <c r="AF19" s="184">
        <f t="shared" si="7"/>
        <v>-9</v>
      </c>
      <c r="AG19" s="220" t="s">
        <v>39</v>
      </c>
      <c r="AH19" s="188">
        <v>9</v>
      </c>
      <c r="AI19" s="184">
        <f t="shared" si="8"/>
        <v>-9</v>
      </c>
      <c r="AJ19" s="220" t="s">
        <v>39</v>
      </c>
      <c r="AK19" s="188">
        <v>6</v>
      </c>
      <c r="AL19" s="184">
        <f t="shared" si="9"/>
        <v>-6</v>
      </c>
      <c r="AM19" s="220" t="s">
        <v>39</v>
      </c>
      <c r="AN19" s="188">
        <v>15</v>
      </c>
      <c r="AO19" s="186">
        <f t="shared" si="10"/>
        <v>-15</v>
      </c>
      <c r="AT19" s="187" t="str">
        <f ca="1">IF($B19="","",IF(AX19&lt;0,"V","H"))</f>
        <v>V</v>
      </c>
      <c r="AU19" s="188">
        <f ca="1">IF($B19="","",RANK(BA19,BA$4:BA$19,1))</f>
        <v>9</v>
      </c>
      <c r="AV19" s="186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"Rams at 49ers" Total Points:  </v>
      </c>
      <c r="F20" s="358" t="s">
        <v>782</v>
      </c>
      <c r="G20" s="91">
        <v>49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49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49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42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35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55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49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49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52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48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2</v>
      </c>
      <c r="H21" s="197">
        <f ca="1">IF(SUM(G4:G19)&gt;0,SUM(H4:H19)+$F$31,0)</f>
        <v>65</v>
      </c>
      <c r="I21" s="198"/>
      <c r="J21" s="196">
        <f ca="1">RANK(K21,$H34:$AO34,0)+J52</f>
        <v>6</v>
      </c>
      <c r="K21" s="197">
        <f ca="1">IF(SUM(J4:J19)&gt;0,SUM(K4:K19)+$F$31,0)</f>
        <v>63</v>
      </c>
      <c r="L21" s="198"/>
      <c r="M21" s="196">
        <f ca="1">RANK(N21,$H34:$AO34,0)+M52</f>
        <v>1</v>
      </c>
      <c r="N21" s="197">
        <f ca="1">IF(SUM(M4:M19)&gt;0,SUM(N4:N19)+$F$31,0)</f>
        <v>70</v>
      </c>
      <c r="O21" s="198"/>
      <c r="P21" s="196">
        <f ca="1">RANK(Q21,$H34:$AO34,0)+P52</f>
        <v>2</v>
      </c>
      <c r="Q21" s="197">
        <f ca="1">IF(SUM(P4:P19)&gt;0,SUM(Q4:Q19)+$F$31,0)</f>
        <v>65</v>
      </c>
      <c r="R21" s="198"/>
      <c r="S21" s="196">
        <f ca="1">RANK(T21,$H34:$AO34,0)+S52</f>
        <v>7</v>
      </c>
      <c r="T21" s="197">
        <f ca="1">IF(SUM(S4:S19)&gt;0,SUM(T4:T19)+$F$31,0)</f>
        <v>60</v>
      </c>
      <c r="U21" s="198"/>
      <c r="V21" s="196">
        <f ca="1">RANK(W21,$H34:$AO34,0)+V52</f>
        <v>9</v>
      </c>
      <c r="W21" s="197">
        <f ca="1">IF(SUM(V4:V19)&gt;0,SUM(W4:W19)+$F$31,0)</f>
        <v>56</v>
      </c>
      <c r="X21" s="198"/>
      <c r="Y21" s="196">
        <f ca="1">RANK(Z21,$H34:$AO34,0)+Y52</f>
        <v>10</v>
      </c>
      <c r="Z21" s="197">
        <f ca="1">IF(SUM(Y4:Y19)&gt;0,SUM(Z4:Z19)+$F$31,0)</f>
        <v>52</v>
      </c>
      <c r="AA21" s="198"/>
      <c r="AB21" s="196">
        <f ca="1">RANK(AC21,$H34:$AO34,0)+AB52</f>
        <v>11</v>
      </c>
      <c r="AC21" s="197">
        <f ca="1">IF(SUM(AB4:AB19)&gt;0,SUM(AC4:AC19)+$F$31,0)</f>
        <v>49</v>
      </c>
      <c r="AD21" s="198"/>
      <c r="AE21" s="196">
        <f ca="1">RANK(AF21,$H34:$AO34,0)+AE52</f>
        <v>5</v>
      </c>
      <c r="AF21" s="197">
        <f ca="1">IF(SUM(AE4:AE19)&gt;0,SUM(AF4:AF19)+$F$31,0)</f>
        <v>64</v>
      </c>
      <c r="AG21" s="198"/>
      <c r="AH21" s="196">
        <f ca="1">RANK(AI21,$H34:$AO34,0)+AH52</f>
        <v>2</v>
      </c>
      <c r="AI21" s="197">
        <f ca="1">IF(SUM(AH4:AH19)&gt;0,SUM(AI4:AI19)+$F$31,0)</f>
        <v>65</v>
      </c>
      <c r="AJ21" s="198"/>
      <c r="AK21" s="196">
        <f ca="1">RANK(AL21,$H34:$AO34,0)+AK52</f>
        <v>8</v>
      </c>
      <c r="AL21" s="197">
        <f ca="1">IF(SUM(AK4:AK19)&gt;0,SUM(AL4:AL19)+$F$31,0)</f>
        <v>59</v>
      </c>
      <c r="AM21" s="198"/>
      <c r="AN21" s="196">
        <f ca="1">RANK(AO21,$H34:$AO34,0)+AN52</f>
        <v>12</v>
      </c>
      <c r="AO21" s="199">
        <f ca="1">IF(SUM(AN4:AN19)&gt;0,SUM(AO4:AO19)+$F$31,0)</f>
        <v>48</v>
      </c>
      <c r="AP21" s="3"/>
      <c r="AT21" s="200"/>
      <c r="AU21" s="201">
        <f ca="1">RANK(AV34,$H34:$AV34,0)</f>
        <v>8</v>
      </c>
      <c r="AV21" s="202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5</v>
      </c>
      <c r="H22" s="133">
        <f ca="1">IF($AR$3&lt;3,H23,H23/($AR$3-1))</f>
        <v>89.777777777777771</v>
      </c>
      <c r="I22" s="134"/>
      <c r="J22" s="132">
        <f ca="1">RANK(K35,($H35:$AO35),0)</f>
        <v>8</v>
      </c>
      <c r="K22" s="133">
        <f ca="1">IF($AR$3&lt;3,K23,K23/($AR$3-1))</f>
        <v>85.666666666666671</v>
      </c>
      <c r="L22" s="134"/>
      <c r="M22" s="132">
        <f ca="1">RANK(N35,($H35:$AO35),0)</f>
        <v>2</v>
      </c>
      <c r="N22" s="133">
        <f ca="1">IF($AR$3&lt;3,N23,N23/($AR$3-1))</f>
        <v>93.888888888888886</v>
      </c>
      <c r="O22" s="134"/>
      <c r="P22" s="132">
        <f ca="1">RANK(Q35,($H35:$AO35),0)</f>
        <v>3</v>
      </c>
      <c r="Q22" s="133">
        <f ca="1">IF($AR$3&lt;3,Q23,Q23/($AR$3-1))</f>
        <v>92.777777777777771</v>
      </c>
      <c r="R22" s="134"/>
      <c r="S22" s="132">
        <f ca="1">RANK(T35,($H35:$AO35),0)</f>
        <v>4</v>
      </c>
      <c r="T22" s="133">
        <f ca="1">IF($AR$3&lt;3,T23,T23/($AR$3-1))</f>
        <v>92.111111111111114</v>
      </c>
      <c r="U22" s="134"/>
      <c r="V22" s="132">
        <f ca="1">RANK(W35,($H35:$AO35),0)</f>
        <v>9</v>
      </c>
      <c r="W22" s="133">
        <f ca="1">IF($AR$3&lt;3,W23,W23/($AR$3-1))</f>
        <v>82.888888888888886</v>
      </c>
      <c r="X22" s="134"/>
      <c r="Y22" s="132">
        <f ca="1">RANK(Z35,($H35:$AO35),0)</f>
        <v>9</v>
      </c>
      <c r="Z22" s="133">
        <f ca="1">IF($AR$3&lt;3,Z23,Z23/($AR$3-1))</f>
        <v>82.888888888888886</v>
      </c>
      <c r="AA22" s="134"/>
      <c r="AB22" s="132">
        <f ca="1">RANK(AC35,($H35:$AO35),0)</f>
        <v>7</v>
      </c>
      <c r="AC22" s="133">
        <f ca="1">IF($AR$3&lt;3,AC23,AC23/($AR$3-1))</f>
        <v>86.777777777777771</v>
      </c>
      <c r="AD22" s="134"/>
      <c r="AE22" s="132">
        <f ca="1">RANK(AF35,($H35:$AO35),0)</f>
        <v>12</v>
      </c>
      <c r="AF22" s="133">
        <f ca="1">IF($AR$3&lt;3,AF23,AF23/($AR$3-1))</f>
        <v>72.222222222222229</v>
      </c>
      <c r="AG22" s="134"/>
      <c r="AH22" s="132">
        <f ca="1">RANK(AI35,($H35:$AO35),0)</f>
        <v>6</v>
      </c>
      <c r="AI22" s="133">
        <f ca="1">IF($AR$3&lt;3,AI23,AI23/($AR$3-1))</f>
        <v>87.888888888888886</v>
      </c>
      <c r="AJ22" s="134"/>
      <c r="AK22" s="132">
        <f ca="1">RANK(AL35,($H35:$AO35),0)</f>
        <v>11</v>
      </c>
      <c r="AL22" s="133">
        <f ca="1">IF($AR$3&lt;3,AL23,AL23/($AR$3-1))</f>
        <v>80.666666666666671</v>
      </c>
      <c r="AM22" s="134"/>
      <c r="AN22" s="132">
        <f ca="1">RANK(AO35,($H35:$AO35),0)</f>
        <v>1</v>
      </c>
      <c r="AO22" s="135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808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771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845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835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829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746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746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781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650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791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726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47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0.42857142857142855</v>
      </c>
      <c r="H25" s="141">
        <f>IF(SUM(G4:G19)&gt;0,COUNTBLANK(H4:H19)-COUNTBLANK($E4:$E19),0)</f>
        <v>6</v>
      </c>
      <c r="I25" s="142"/>
      <c r="J25" s="144">
        <f ca="1">IF($AR$2=0,K25/OFFSET('Season Summary'!$D$3,$C$2,0),0)</f>
        <v>0.42857142857142855</v>
      </c>
      <c r="K25" s="141">
        <f>IF(SUM(J4:J19)&gt;0,COUNTBLANK(K4:K19)-COUNTBLANK($E4:$E19),0)</f>
        <v>6</v>
      </c>
      <c r="L25" s="142"/>
      <c r="M25" s="144">
        <f ca="1">IF($AR$2=0,N25/OFFSET('Season Summary'!$D$3,$C$2,0),0)</f>
        <v>0.5714285714285714</v>
      </c>
      <c r="N25" s="141">
        <f>IF(SUM(M4:M19)&gt;0,COUNTBLANK(N4:N19)-COUNTBLANK($E4:$E19),0)</f>
        <v>8</v>
      </c>
      <c r="O25" s="142"/>
      <c r="P25" s="144">
        <f ca="1">IF($AR$2=0,Q25/OFFSET('Season Summary'!$D$3,$C$2,0),0)</f>
        <v>0.5</v>
      </c>
      <c r="Q25" s="141">
        <f>IF(SUM(P4:P19)&gt;0,COUNTBLANK(Q4:Q19)-COUNTBLANK($E4:$E19),0)</f>
        <v>7</v>
      </c>
      <c r="R25" s="142"/>
      <c r="S25" s="144">
        <f ca="1">IF($AR$2=0,T25/OFFSET('Season Summary'!$D$3,$C$2,0),0)</f>
        <v>0.42857142857142855</v>
      </c>
      <c r="T25" s="141">
        <f>IF(SUM(S4:S19)&gt;0,COUNTBLANK(T4:T19)-COUNTBLANK($E4:$E19),0)</f>
        <v>6</v>
      </c>
      <c r="U25" s="142"/>
      <c r="V25" s="144">
        <f ca="1">IF($AR$2=0,W25/OFFSET('Season Summary'!$D$3,$C$2,0),0)</f>
        <v>0.42857142857142855</v>
      </c>
      <c r="W25" s="141">
        <f>IF(SUM(V4:V19)&gt;0,COUNTBLANK(W4:W19)-COUNTBLANK($E4:$E19),0)</f>
        <v>6</v>
      </c>
      <c r="X25" s="142"/>
      <c r="Y25" s="144">
        <f ca="1">IF($AR$2=0,Z25/OFFSET('Season Summary'!$D$3,$C$2,0),0)</f>
        <v>0.35714285714285715</v>
      </c>
      <c r="Z25" s="141">
        <f>IF(SUM(Y4:Y19)&gt;0,COUNTBLANK(Z4:Z19)-COUNTBLANK($E4:$E19),0)</f>
        <v>5</v>
      </c>
      <c r="AA25" s="142"/>
      <c r="AB25" s="144">
        <f ca="1">IF($AR$2=0,AC25/OFFSET('Season Summary'!$D$3,$C$2,0),0)</f>
        <v>0.35714285714285715</v>
      </c>
      <c r="AC25" s="141">
        <f>IF(SUM(AB4:AB19)&gt;0,COUNTBLANK(AC4:AC19)-COUNTBLANK($E4:$E19),0)</f>
        <v>5</v>
      </c>
      <c r="AD25" s="142"/>
      <c r="AE25" s="144">
        <f ca="1">IF($AR$2=0,AF25/OFFSET('Season Summary'!$D$3,$C$2,0),0)</f>
        <v>0.5</v>
      </c>
      <c r="AF25" s="141">
        <f>IF(SUM(AE4:AE19)&gt;0,COUNTBLANK(AF4:AF19)-COUNTBLANK($E4:$E19),0)</f>
        <v>7</v>
      </c>
      <c r="AG25" s="142"/>
      <c r="AH25" s="144">
        <f ca="1">IF($AR$2=0,AI25/OFFSET('Season Summary'!$D$3,$C$2,0),0)</f>
        <v>0.42857142857142855</v>
      </c>
      <c r="AI25" s="141">
        <f>IF(SUM(AH4:AH19)&gt;0,COUNTBLANK(AI4:AI19)-COUNTBLANK($E4:$E19),0)</f>
        <v>6</v>
      </c>
      <c r="AJ25" s="142"/>
      <c r="AK25" s="144">
        <f ca="1">IF($AR$2=0,AL25/OFFSET('Season Summary'!$D$3,$C$2,0),0)</f>
        <v>0.35714285714285715</v>
      </c>
      <c r="AL25" s="141">
        <f>IF(SUM(AK4:AK19)&gt;0,COUNTBLANK(AL4:AL19)-COUNTBLANK($E4:$E19),0)</f>
        <v>5</v>
      </c>
      <c r="AM25" s="142"/>
      <c r="AN25" s="144">
        <f ca="1">IF($AR$2=0,AO25/OFFSET('Season Summary'!$D$3,$C$2,0),0)</f>
        <v>0.35714285714285715</v>
      </c>
      <c r="AO25" s="143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</v>
      </c>
      <c r="H26" s="150">
        <f ca="1">SUM('Season Summary'!F3:OFFSET('Season Summary'!F3,$C$2+$AR$2,0))</f>
        <v>90</v>
      </c>
      <c r="I26" s="151"/>
      <c r="J26" s="149">
        <f ca="1">IF($AR$3=0,0,K26/SUM('Season Summary'!$D3:OFFSET('Season Summary'!$D3,$C$2+$AR$2,0)))</f>
        <v>0.59333333333333338</v>
      </c>
      <c r="K26" s="150">
        <f ca="1">SUM('Season Summary'!I3:OFFSET('Season Summary'!I3,$C$2+$AR$2,0))</f>
        <v>89</v>
      </c>
      <c r="L26" s="151"/>
      <c r="M26" s="149">
        <f ca="1">IF($AR$3=0,0,N26/SUM('Season Summary'!$D3:OFFSET('Season Summary'!$D3,$C$2+$AR$2,0)))</f>
        <v>0.66</v>
      </c>
      <c r="N26" s="150">
        <f ca="1">SUM('Season Summary'!L3:OFFSET('Season Summary'!L3,$C$2+$AR$2,0))</f>
        <v>99</v>
      </c>
      <c r="O26" s="151"/>
      <c r="P26" s="149">
        <f ca="1">IF($AR$3=0,0,Q26/SUM('Season Summary'!$D3:OFFSET('Season Summary'!$D3,$C$2+$AR$2,0)))</f>
        <v>0.6333333333333333</v>
      </c>
      <c r="Q26" s="150">
        <f ca="1">SUM('Season Summary'!O3:OFFSET('Season Summary'!O3,$C$2+$AR$2,0))</f>
        <v>95</v>
      </c>
      <c r="R26" s="151"/>
      <c r="S26" s="149">
        <f ca="1">IF($AR$3=0,0,T26/SUM('Season Summary'!$D3:OFFSET('Season Summary'!$D3,$C$2+$AR$2,0)))</f>
        <v>0.62</v>
      </c>
      <c r="T26" s="150">
        <f ca="1">SUM('Season Summary'!R3:OFFSET('Season Summary'!R3,$C$2+$AR$2,0))</f>
        <v>93</v>
      </c>
      <c r="U26" s="151"/>
      <c r="V26" s="149">
        <f ca="1">IF($AR$3=0,0,W26/SUM('Season Summary'!$D3:OFFSET('Season Summary'!$D3,$C$2+$AR$2,0)))</f>
        <v>0.52666666666666662</v>
      </c>
      <c r="W26" s="150">
        <f ca="1">SUM('Season Summary'!U3:OFFSET('Season Summary'!U3,$C$2+$AR$2,0))</f>
        <v>79</v>
      </c>
      <c r="X26" s="151"/>
      <c r="Y26" s="149">
        <f ca="1">IF($AR$3=0,0,Z26/SUM('Season Summary'!$D3:OFFSET('Season Summary'!$D3,$C$2+$AR$2,0)))</f>
        <v>0.57333333333333336</v>
      </c>
      <c r="Z26" s="150">
        <f ca="1">SUM('Season Summary'!X3:OFFSET('Season Summary'!X3,$C$2+$AR$2,0))</f>
        <v>86</v>
      </c>
      <c r="AA26" s="151"/>
      <c r="AB26" s="149">
        <f ca="1">IF($AR$3=0,0,AC26/SUM('Season Summary'!$D3:OFFSET('Season Summary'!$D3,$C$2+$AR$2,0)))</f>
        <v>0.57999999999999996</v>
      </c>
      <c r="AC26" s="150">
        <f ca="1">SUM('Season Summary'!AA3:OFFSET('Season Summary'!AA3,$C$2+$AR$2,0))</f>
        <v>87</v>
      </c>
      <c r="AD26" s="151"/>
      <c r="AE26" s="149">
        <f ca="1">IF($AR$3=0,0,AF26/SUM('Season Summary'!$D3:OFFSET('Season Summary'!$D3,$C$2+$AR$2,0)))</f>
        <v>0.51333333333333331</v>
      </c>
      <c r="AF26" s="150">
        <f ca="1">SUM('Season Summary'!AD3:OFFSET('Season Summary'!AD3,$C$2+$AR$2,0))</f>
        <v>77</v>
      </c>
      <c r="AG26" s="151"/>
      <c r="AH26" s="149">
        <f ca="1">IF($AR$3=0,0,AI26/SUM('Season Summary'!$D3:OFFSET('Season Summary'!$D3,$C$2+$AR$2,0)))</f>
        <v>0.61333333333333329</v>
      </c>
      <c r="AI26" s="150">
        <f ca="1">SUM('Season Summary'!AG3:OFFSET('Season Summary'!AG3,$C$2+$AR$2,0))</f>
        <v>92</v>
      </c>
      <c r="AJ26" s="151"/>
      <c r="AK26" s="149">
        <f ca="1">IF($AR$3=0,0,AL26/SUM('Season Summary'!$D3:OFFSET('Season Summary'!$D3,$C$2+$AR$2,0)))</f>
        <v>0.56666666666666665</v>
      </c>
      <c r="AL26" s="150">
        <f ca="1">SUM('Season Summary'!AJ3:OFFSET('Season Summary'!AJ3,$C$2+$AR$2,0))</f>
        <v>85</v>
      </c>
      <c r="AM26" s="151"/>
      <c r="AN26" s="149">
        <f ca="1">IF($AR$3=0,0,AO26/SUM('Season Summary'!$D3:OFFSET('Season Summary'!$D3,$C$2+$AR$2,0)))</f>
        <v>0.62</v>
      </c>
      <c r="AO26" s="152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150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30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20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Bears, Bengals, Giants, Texans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w10_actual_mn_points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133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59"/>
      <c r="AU32" s="5">
        <f ca="1">SUM(AU4:AU19)</f>
        <v>133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59"/>
      <c r="AV34" s="41">
        <f ca="1">AV21</f>
        <v>59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89.777777777777771</v>
      </c>
      <c r="I35" s="159"/>
      <c r="J35" s="159"/>
      <c r="K35" s="386">
        <f t="shared" ca="1" si="25"/>
        <v>85.666666666666671</v>
      </c>
      <c r="L35" s="159"/>
      <c r="M35" s="159"/>
      <c r="N35" s="386">
        <f t="shared" ca="1" si="26"/>
        <v>93.888888888888886</v>
      </c>
      <c r="Q35" s="386">
        <f t="shared" ca="1" si="27"/>
        <v>92.777777777777771</v>
      </c>
      <c r="T35" s="386">
        <f t="shared" ca="1" si="28"/>
        <v>92.111111111111114</v>
      </c>
      <c r="W35" s="386">
        <f t="shared" ca="1" si="29"/>
        <v>82.888888888888886</v>
      </c>
      <c r="Z35" s="386">
        <f t="shared" ca="1" si="30"/>
        <v>82.888888888888886</v>
      </c>
      <c r="AC35" s="386">
        <f t="shared" ca="1" si="31"/>
        <v>86.777777777777771</v>
      </c>
      <c r="AF35" s="386">
        <f t="shared" ca="1" si="32"/>
        <v>72.222222222222229</v>
      </c>
      <c r="AI35" s="386">
        <f t="shared" ca="1" si="33"/>
        <v>87.888888888888886</v>
      </c>
      <c r="AL35" s="386">
        <f t="shared" ca="1" si="34"/>
        <v>80.666666666666671</v>
      </c>
      <c r="AO35" s="386">
        <f t="shared" ca="1" si="35"/>
        <v>95.222222222222229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808</v>
      </c>
      <c r="I36" s="159"/>
      <c r="J36" s="159"/>
      <c r="K36" s="386">
        <f t="shared" ca="1" si="25"/>
        <v>771</v>
      </c>
      <c r="L36" s="159"/>
      <c r="M36" s="159"/>
      <c r="N36" s="386">
        <f t="shared" ca="1" si="26"/>
        <v>845</v>
      </c>
      <c r="Q36" s="386">
        <f t="shared" ca="1" si="27"/>
        <v>835</v>
      </c>
      <c r="T36" s="386">
        <f t="shared" ca="1" si="28"/>
        <v>829</v>
      </c>
      <c r="W36" s="386">
        <f t="shared" ca="1" si="29"/>
        <v>746</v>
      </c>
      <c r="Z36" s="386">
        <f t="shared" ca="1" si="30"/>
        <v>746</v>
      </c>
      <c r="AC36" s="386">
        <f t="shared" ca="1" si="31"/>
        <v>781</v>
      </c>
      <c r="AF36" s="386">
        <f t="shared" ca="1" si="32"/>
        <v>650</v>
      </c>
      <c r="AI36" s="386">
        <f t="shared" ca="1" si="33"/>
        <v>791</v>
      </c>
      <c r="AL36" s="386">
        <f t="shared" ca="1" si="34"/>
        <v>726</v>
      </c>
      <c r="AO36" s="386">
        <f t="shared" ca="1" si="35"/>
        <v>857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47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6</v>
      </c>
      <c r="I38" s="159"/>
      <c r="J38" s="159"/>
      <c r="K38" s="386">
        <f t="shared" si="25"/>
        <v>6</v>
      </c>
      <c r="L38" s="159"/>
      <c r="M38" s="159"/>
      <c r="N38" s="386">
        <f t="shared" si="26"/>
        <v>8</v>
      </c>
      <c r="Q38" s="386">
        <f t="shared" si="27"/>
        <v>7</v>
      </c>
      <c r="T38" s="386">
        <f t="shared" si="28"/>
        <v>6</v>
      </c>
      <c r="W38" s="386">
        <f t="shared" si="29"/>
        <v>6</v>
      </c>
      <c r="Z38" s="386">
        <f t="shared" si="30"/>
        <v>5</v>
      </c>
      <c r="AC38" s="386">
        <f t="shared" si="31"/>
        <v>5</v>
      </c>
      <c r="AF38" s="386">
        <f t="shared" si="32"/>
        <v>7</v>
      </c>
      <c r="AI38" s="386">
        <f t="shared" si="33"/>
        <v>6</v>
      </c>
      <c r="AL38" s="386">
        <f t="shared" si="34"/>
        <v>5</v>
      </c>
      <c r="AO38" s="386">
        <f t="shared" si="35"/>
        <v>5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90</v>
      </c>
      <c r="I39" s="159"/>
      <c r="J39" s="159"/>
      <c r="K39" s="386">
        <f t="shared" ca="1" si="25"/>
        <v>89</v>
      </c>
      <c r="L39" s="159"/>
      <c r="M39" s="159"/>
      <c r="N39" s="386">
        <f t="shared" ca="1" si="26"/>
        <v>99</v>
      </c>
      <c r="Q39" s="386">
        <f t="shared" ca="1" si="27"/>
        <v>95</v>
      </c>
      <c r="T39" s="386">
        <f t="shared" ca="1" si="28"/>
        <v>93</v>
      </c>
      <c r="W39" s="386">
        <f t="shared" ca="1" si="29"/>
        <v>79</v>
      </c>
      <c r="Z39" s="386">
        <f t="shared" ca="1" si="30"/>
        <v>86</v>
      </c>
      <c r="AC39" s="386">
        <f t="shared" ca="1" si="31"/>
        <v>87</v>
      </c>
      <c r="AF39" s="386">
        <f t="shared" ca="1" si="32"/>
        <v>77</v>
      </c>
      <c r="AI39" s="386">
        <f t="shared" ca="1" si="33"/>
        <v>92</v>
      </c>
      <c r="AL39" s="386">
        <f t="shared" ca="1" si="34"/>
        <v>85</v>
      </c>
      <c r="AO39" s="386">
        <f t="shared" ca="1" si="35"/>
        <v>93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5</v>
      </c>
      <c r="H40" s="386"/>
      <c r="I40" s="159"/>
      <c r="J40" s="385">
        <f ca="1">J22</f>
        <v>8</v>
      </c>
      <c r="K40" s="386"/>
      <c r="L40" s="159"/>
      <c r="M40" s="385">
        <f ca="1">M22</f>
        <v>2</v>
      </c>
      <c r="N40" s="386"/>
      <c r="P40" s="385">
        <f ca="1">P22</f>
        <v>3</v>
      </c>
      <c r="Q40" s="386"/>
      <c r="S40" s="385">
        <f ca="1">S22</f>
        <v>4</v>
      </c>
      <c r="T40" s="386"/>
      <c r="V40" s="385">
        <f ca="1">V22</f>
        <v>9</v>
      </c>
      <c r="W40" s="386"/>
      <c r="Y40" s="385">
        <f ca="1">Y22</f>
        <v>9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11</v>
      </c>
      <c r="AL40" s="386"/>
      <c r="AN40" s="385">
        <f ca="1">AN22</f>
        <v>1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0.42857142857142855</v>
      </c>
      <c r="H41" s="159"/>
      <c r="I41" s="159"/>
      <c r="J41" s="385">
        <f ca="1">J25</f>
        <v>0.42857142857142855</v>
      </c>
      <c r="K41" s="159"/>
      <c r="L41" s="159"/>
      <c r="M41" s="385">
        <f ca="1">M25</f>
        <v>0.5714285714285714</v>
      </c>
      <c r="P41" s="385">
        <f ca="1">P25</f>
        <v>0.5</v>
      </c>
      <c r="S41" s="385">
        <f ca="1">S25</f>
        <v>0.42857142857142855</v>
      </c>
      <c r="V41" s="385">
        <f ca="1">V25</f>
        <v>0.42857142857142855</v>
      </c>
      <c r="Y41" s="385">
        <f ca="1">Y25</f>
        <v>0.35714285714285715</v>
      </c>
      <c r="AB41" s="385">
        <f ca="1">AB25</f>
        <v>0.35714285714285715</v>
      </c>
      <c r="AE41" s="385">
        <f ca="1">AE25</f>
        <v>0.5</v>
      </c>
      <c r="AH41" s="385">
        <f ca="1">AH25</f>
        <v>0.42857142857142855</v>
      </c>
      <c r="AK41" s="385">
        <f ca="1">AK25</f>
        <v>0.35714285714285715</v>
      </c>
      <c r="AN41" s="385">
        <f ca="1">AN25</f>
        <v>0.35714285714285715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</v>
      </c>
      <c r="H42" s="159"/>
      <c r="I42" s="159"/>
      <c r="J42" s="385">
        <f ca="1">J26</f>
        <v>0.59333333333333338</v>
      </c>
      <c r="K42" s="159"/>
      <c r="L42" s="159"/>
      <c r="M42" s="385">
        <f ca="1">M26</f>
        <v>0.66</v>
      </c>
      <c r="P42" s="385">
        <f ca="1">P26</f>
        <v>0.6333333333333333</v>
      </c>
      <c r="S42" s="385">
        <f ca="1">S26</f>
        <v>0.62</v>
      </c>
      <c r="V42" s="385">
        <f ca="1">V26</f>
        <v>0.52666666666666662</v>
      </c>
      <c r="Y42" s="385">
        <f ca="1">Y26</f>
        <v>0.57333333333333336</v>
      </c>
      <c r="AB42" s="385">
        <f ca="1">AB26</f>
        <v>0.57999999999999996</v>
      </c>
      <c r="AE42" s="385">
        <f ca="1">AE26</f>
        <v>0.51333333333333331</v>
      </c>
      <c r="AH42" s="385">
        <f ca="1">AH26</f>
        <v>0.61333333333333329</v>
      </c>
      <c r="AK42" s="385">
        <f ca="1">AK26</f>
        <v>0.56666666666666665</v>
      </c>
      <c r="AN42" s="385">
        <f ca="1">AN26</f>
        <v>0.62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"Rams at 49ers"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14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$D$60:$Q$60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11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11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11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Patriots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Falcons</v>
      </c>
      <c r="E4" s="360" t="s">
        <v>39</v>
      </c>
      <c r="F4" s="208" t="s">
        <v>39</v>
      </c>
      <c r="G4" s="177">
        <v>13</v>
      </c>
      <c r="H4" s="173" t="str">
        <f>IF(G4&gt;0,IF(ISTEXT($E4),IF($E4&lt;&gt;F4,G4-2*G4,""),""),"")</f>
        <v/>
      </c>
      <c r="I4" s="211" t="s">
        <v>39</v>
      </c>
      <c r="J4" s="177">
        <v>5</v>
      </c>
      <c r="K4" s="173" t="str">
        <f t="shared" ref="K4:K19" si="0">IF(J4&gt;0,IF(ISTEXT($E4),IF($E4&lt;&gt;I4,J4-2*J4,""),""),"")</f>
        <v/>
      </c>
      <c r="L4" s="211" t="s">
        <v>39</v>
      </c>
      <c r="M4" s="177">
        <v>12</v>
      </c>
      <c r="N4" s="173" t="str">
        <f t="shared" ref="N4:N19" si="1">IF(M4&gt;0,IF(ISTEXT($E4),IF($E4&lt;&gt;L4,M4-2*M4,""),""),"")</f>
        <v/>
      </c>
      <c r="O4" s="211" t="s">
        <v>39</v>
      </c>
      <c r="P4" s="177">
        <v>12</v>
      </c>
      <c r="Q4" s="173" t="str">
        <f t="shared" ref="Q4:Q19" si="2">IF(P4&gt;0,IF(ISTEXT($E4),IF($E4&lt;&gt;O4,P4-2*P4,""),""),"")</f>
        <v/>
      </c>
      <c r="R4" s="211" t="s">
        <v>39</v>
      </c>
      <c r="S4" s="177">
        <v>15</v>
      </c>
      <c r="T4" s="173" t="str">
        <f t="shared" ref="T4:T19" si="3">IF(S4&gt;0,IF(ISTEXT($E4),IF($E4&lt;&gt;R4,S4-2*S4,""),""),"")</f>
        <v/>
      </c>
      <c r="U4" s="211" t="s">
        <v>39</v>
      </c>
      <c r="V4" s="177">
        <v>10</v>
      </c>
      <c r="W4" s="173" t="str">
        <f t="shared" ref="W4:W19" si="4">IF(V4&gt;0,IF(ISTEXT($E4),IF($E4&lt;&gt;U4,V4-2*V4,""),""),"")</f>
        <v/>
      </c>
      <c r="X4" s="211" t="s">
        <v>39</v>
      </c>
      <c r="Y4" s="177">
        <v>13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11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15</v>
      </c>
      <c r="AF4" s="173">
        <f t="shared" ref="AF4:AF19" si="7">IF(AE4&gt;0,IF(ISTEXT($E4),IF($E4&lt;&gt;AD4,AE4-2*AE4,""),""),"")</f>
        <v>-15</v>
      </c>
      <c r="AG4" s="211" t="s">
        <v>39</v>
      </c>
      <c r="AH4" s="177">
        <v>12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13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7</v>
      </c>
      <c r="AO4" s="175">
        <f t="shared" ref="AO4:AO19" si="10">IF(AN4&gt;0,IF(ISTEXT($E4),IF($E4&lt;&gt;AM4,AN4-2*AN4,""),""),"")</f>
        <v>-7</v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10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2">
        <f ca="1">$M$21</f>
        <v>1</v>
      </c>
      <c r="BF4" s="79" t="str">
        <f>$L$2</f>
        <v>CP</v>
      </c>
      <c r="BG4" s="80">
        <f ca="1">$N$21</f>
        <v>96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93</v>
      </c>
      <c r="BQ4" s="336">
        <f ca="1">-$AR$3*'Season Summary'!$AO$3</f>
        <v>-33</v>
      </c>
      <c r="BR4" s="337">
        <f ca="1">IF(COUNTIF('Season Summary'!K$3:OFFSET('Season Summary'!K$3,$C$2+$AR$2,0),"=1")&gt;0,COUNTIF('Season Summary'!K$3:OFFSET('Season Summary'!K$3,$C$2+$AR$2,0),"=1"),"")</f>
        <v>3</v>
      </c>
      <c r="BS4" s="338">
        <f ca="1">IF(BR4="","",BR4*'Season Summary'!$AO$6)</f>
        <v>93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33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Colts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Bills</v>
      </c>
      <c r="E5" s="361" t="s">
        <v>39</v>
      </c>
      <c r="F5" s="217" t="s">
        <v>38</v>
      </c>
      <c r="G5" s="188">
        <v>12</v>
      </c>
      <c r="H5" s="184">
        <f>IF(G5&gt;0,IF(ISTEXT($E5),IF($E5&lt;&gt;F5,G5-2*G5,""),""),"")</f>
        <v>-12</v>
      </c>
      <c r="I5" s="220" t="s">
        <v>38</v>
      </c>
      <c r="J5" s="188">
        <v>11</v>
      </c>
      <c r="K5" s="184">
        <f>IF(J5&gt;0,IF(ISTEXT($E5),IF($E5&lt;&gt;I5,J5-2*J5,""),""),"")</f>
        <v>-11</v>
      </c>
      <c r="L5" s="220" t="s">
        <v>38</v>
      </c>
      <c r="M5" s="188">
        <v>13</v>
      </c>
      <c r="N5" s="184">
        <f>IF(M5&gt;0,IF(ISTEXT($E5),IF($E5&lt;&gt;L5,M5-2*M5,""),""),"")</f>
        <v>-13</v>
      </c>
      <c r="O5" s="220" t="s">
        <v>38</v>
      </c>
      <c r="P5" s="188">
        <v>14</v>
      </c>
      <c r="Q5" s="184">
        <f>IF(P5&gt;0,IF(ISTEXT($E5),IF($E5&lt;&gt;O5,P5-2*P5,""),""),"")</f>
        <v>-14</v>
      </c>
      <c r="R5" s="220" t="s">
        <v>38</v>
      </c>
      <c r="S5" s="188">
        <v>14</v>
      </c>
      <c r="T5" s="184">
        <f>IF(S5&gt;0,IF(ISTEXT($E5),IF($E5&lt;&gt;R5,S5-2*S5,""),""),"")</f>
        <v>-14</v>
      </c>
      <c r="U5" s="220" t="s">
        <v>38</v>
      </c>
      <c r="V5" s="188">
        <v>11</v>
      </c>
      <c r="W5" s="184">
        <f>IF(V5&gt;0,IF(ISTEXT($E5),IF($E5&lt;&gt;U5,V5-2*V5,""),""),"")</f>
        <v>-11</v>
      </c>
      <c r="X5" s="220" t="s">
        <v>38</v>
      </c>
      <c r="Y5" s="188">
        <v>12</v>
      </c>
      <c r="Z5" s="184">
        <f>IF(Y5&gt;0,IF(ISTEXT($E5),IF($E5&lt;&gt;X5,Y5-2*Y5,""),""),"")</f>
        <v>-12</v>
      </c>
      <c r="AA5" s="220" t="s">
        <v>38</v>
      </c>
      <c r="AB5" s="188">
        <v>12</v>
      </c>
      <c r="AC5" s="184">
        <f>IF(AB5&gt;0,IF(ISTEXT($E5),IF($E5&lt;&gt;AA5,AB5-2*AB5,""),""),"")</f>
        <v>-12</v>
      </c>
      <c r="AD5" s="220" t="s">
        <v>39</v>
      </c>
      <c r="AE5" s="188">
        <v>6</v>
      </c>
      <c r="AF5" s="184" t="str">
        <f>IF(AE5&gt;0,IF(ISTEXT($E5),IF($E5&lt;&gt;AD5,AE5-2*AE5,""),""),"")</f>
        <v/>
      </c>
      <c r="AG5" s="220" t="s">
        <v>38</v>
      </c>
      <c r="AH5" s="188">
        <v>13</v>
      </c>
      <c r="AI5" s="184">
        <f>IF(AH5&gt;0,IF(ISTEXT($E5),IF($E5&lt;&gt;AG5,AH5-2*AH5,""),""),"")</f>
        <v>-13</v>
      </c>
      <c r="AJ5" s="220" t="s">
        <v>38</v>
      </c>
      <c r="AK5" s="188">
        <v>14</v>
      </c>
      <c r="AL5" s="184">
        <f>IF(AK5&gt;0,IF(ISTEXT($E5),IF($E5&lt;&gt;AJ5,AK5-2*AK5,""),""),"")</f>
        <v>-14</v>
      </c>
      <c r="AM5" s="220" t="s">
        <v>38</v>
      </c>
      <c r="AN5" s="188">
        <v>15</v>
      </c>
      <c r="AO5" s="186">
        <f>IF(AN5&gt;0,IF(ISTEXT($E5),IF($E5&lt;&gt;AM5,AN5-2*AN5,""),""),"")</f>
        <v>-15</v>
      </c>
      <c r="AR5" s="8"/>
      <c r="AS5" s="341" t="str">
        <f ca="1">MID(CELL("filename",A1),FIND("]",CELL("filename",A1))+1,255)</f>
        <v>Week 11</v>
      </c>
      <c r="AT5" s="187" t="str">
        <f ca="1">IF($B5="","",IF(AX5&lt;0,"V","H"))</f>
        <v>H</v>
      </c>
      <c r="AU5" s="188">
        <f ca="1">IF($B5="","",RANK(BA5,BA$4:BA$19,1))</f>
        <v>15</v>
      </c>
      <c r="AV5" s="186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2">
        <f ca="1">$G$21</f>
        <v>2</v>
      </c>
      <c r="BF5" s="81" t="str">
        <f>$F$2</f>
        <v>BM</v>
      </c>
      <c r="BG5" s="82">
        <f ca="1">$H$21</f>
        <v>94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29</v>
      </c>
      <c r="BQ5" s="345">
        <f ca="1">-$AR$3*'Season Summary'!$AO$3</f>
        <v>-33</v>
      </c>
      <c r="BR5" s="346">
        <f ca="1">IF(COUNTIF('Season Summary'!AL$3:OFFSET('Season Summary'!AL$3,$C$2+$AR$2,0),"=1")&gt;0,COUNTIF('Season Summary'!AL$3:OFFSET('Season Summary'!AL$3,$C$2+$AR$2,0),"=1"),"")</f>
        <v>2</v>
      </c>
      <c r="BS5" s="347">
        <f ca="1">IF(BR5="","",BR5*'Season Summary'!$AO$6)</f>
        <v>62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Football Team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Panthers</v>
      </c>
      <c r="E6" s="361" t="s">
        <v>39</v>
      </c>
      <c r="F6" s="217" t="s">
        <v>38</v>
      </c>
      <c r="G6" s="188">
        <v>8</v>
      </c>
      <c r="H6" s="184">
        <f t="shared" ref="H6:H19" si="23">IF(G6&gt;0,IF(ISTEXT($E6),IF($E6&lt;&gt;F6,G6-2*G6,""),""),"")</f>
        <v>-8</v>
      </c>
      <c r="I6" s="220" t="s">
        <v>38</v>
      </c>
      <c r="J6" s="188">
        <v>13</v>
      </c>
      <c r="K6" s="184">
        <f t="shared" si="0"/>
        <v>-13</v>
      </c>
      <c r="L6" s="220" t="s">
        <v>38</v>
      </c>
      <c r="M6" s="188">
        <v>8</v>
      </c>
      <c r="N6" s="184">
        <f t="shared" si="1"/>
        <v>-8</v>
      </c>
      <c r="O6" s="220" t="s">
        <v>38</v>
      </c>
      <c r="P6" s="188">
        <v>9</v>
      </c>
      <c r="Q6" s="184">
        <f t="shared" si="2"/>
        <v>-9</v>
      </c>
      <c r="R6" s="220" t="s">
        <v>38</v>
      </c>
      <c r="S6" s="188">
        <v>10</v>
      </c>
      <c r="T6" s="184">
        <f t="shared" si="3"/>
        <v>-10</v>
      </c>
      <c r="U6" s="220" t="s">
        <v>39</v>
      </c>
      <c r="V6" s="188">
        <v>9</v>
      </c>
      <c r="W6" s="184" t="str">
        <f t="shared" si="4"/>
        <v/>
      </c>
      <c r="X6" s="220" t="s">
        <v>38</v>
      </c>
      <c r="Y6" s="188">
        <v>8</v>
      </c>
      <c r="Z6" s="184">
        <f t="shared" si="5"/>
        <v>-8</v>
      </c>
      <c r="AA6" s="220" t="s">
        <v>38</v>
      </c>
      <c r="AB6" s="188">
        <v>10</v>
      </c>
      <c r="AC6" s="184">
        <f t="shared" si="6"/>
        <v>-10</v>
      </c>
      <c r="AD6" s="220" t="s">
        <v>38</v>
      </c>
      <c r="AE6" s="188">
        <v>3</v>
      </c>
      <c r="AF6" s="184">
        <f t="shared" si="7"/>
        <v>-3</v>
      </c>
      <c r="AG6" s="220" t="s">
        <v>38</v>
      </c>
      <c r="AH6" s="188">
        <v>8</v>
      </c>
      <c r="AI6" s="184">
        <f t="shared" si="8"/>
        <v>-8</v>
      </c>
      <c r="AJ6" s="220" t="s">
        <v>38</v>
      </c>
      <c r="AK6" s="188">
        <v>8</v>
      </c>
      <c r="AL6" s="184">
        <f t="shared" si="9"/>
        <v>-8</v>
      </c>
      <c r="AM6" s="220" t="s">
        <v>38</v>
      </c>
      <c r="AN6" s="188">
        <v>11</v>
      </c>
      <c r="AO6" s="186">
        <f t="shared" si="10"/>
        <v>-11</v>
      </c>
      <c r="AR6" s="8"/>
      <c r="AS6" s="341" t="str">
        <f ca="1">RIGHT($AS$5,LEN($AS$5)-SEARCH(" ",$AS$5))</f>
        <v>11</v>
      </c>
      <c r="AT6" s="187" t="str">
        <f t="shared" ca="1" si="11"/>
        <v>H</v>
      </c>
      <c r="AU6" s="188">
        <f t="shared" ca="1" si="12"/>
        <v>9</v>
      </c>
      <c r="AV6" s="186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2">
        <f ca="1">$P$21</f>
        <v>3</v>
      </c>
      <c r="BF6" s="81" t="str">
        <f>$O$2</f>
        <v>DC</v>
      </c>
      <c r="BG6" s="82">
        <f ca="1">$Q$21</f>
        <v>93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20</v>
      </c>
      <c r="BQ6" s="345">
        <f ca="1">-$AR$3*'Season Summary'!$AO$3</f>
        <v>-33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>✓</v>
      </c>
      <c r="BW6" s="349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Ravens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Bears</v>
      </c>
      <c r="E7" s="361" t="s">
        <v>39</v>
      </c>
      <c r="F7" s="217" t="s">
        <v>39</v>
      </c>
      <c r="G7" s="188">
        <v>9</v>
      </c>
      <c r="H7" s="184" t="str">
        <f t="shared" si="23"/>
        <v/>
      </c>
      <c r="I7" s="220" t="s">
        <v>39</v>
      </c>
      <c r="J7" s="188">
        <v>15</v>
      </c>
      <c r="K7" s="184" t="str">
        <f t="shared" si="0"/>
        <v/>
      </c>
      <c r="L7" s="220" t="s">
        <v>39</v>
      </c>
      <c r="M7" s="188">
        <v>9</v>
      </c>
      <c r="N7" s="184" t="str">
        <f t="shared" si="1"/>
        <v/>
      </c>
      <c r="O7" s="220" t="s">
        <v>39</v>
      </c>
      <c r="P7" s="188">
        <v>11</v>
      </c>
      <c r="Q7" s="184" t="str">
        <f t="shared" si="2"/>
        <v/>
      </c>
      <c r="R7" s="220" t="s">
        <v>39</v>
      </c>
      <c r="S7" s="188">
        <v>9</v>
      </c>
      <c r="T7" s="184" t="str">
        <f t="shared" si="3"/>
        <v/>
      </c>
      <c r="U7" s="220" t="s">
        <v>39</v>
      </c>
      <c r="V7" s="188">
        <v>8</v>
      </c>
      <c r="W7" s="184" t="str">
        <f t="shared" si="4"/>
        <v/>
      </c>
      <c r="X7" s="220" t="s">
        <v>39</v>
      </c>
      <c r="Y7" s="188">
        <v>9</v>
      </c>
      <c r="Z7" s="184" t="str">
        <f t="shared" si="5"/>
        <v/>
      </c>
      <c r="AA7" s="220" t="s">
        <v>39</v>
      </c>
      <c r="AB7" s="188">
        <v>14</v>
      </c>
      <c r="AC7" s="184" t="str">
        <f t="shared" si="6"/>
        <v/>
      </c>
      <c r="AD7" s="220" t="s">
        <v>38</v>
      </c>
      <c r="AE7" s="188">
        <v>13</v>
      </c>
      <c r="AF7" s="184">
        <f t="shared" si="7"/>
        <v>-13</v>
      </c>
      <c r="AG7" s="220" t="s">
        <v>39</v>
      </c>
      <c r="AH7" s="188">
        <v>9</v>
      </c>
      <c r="AI7" s="184" t="str">
        <f t="shared" si="8"/>
        <v/>
      </c>
      <c r="AJ7" s="220" t="s">
        <v>39</v>
      </c>
      <c r="AK7" s="188">
        <v>12</v>
      </c>
      <c r="AL7" s="184" t="str">
        <f t="shared" si="9"/>
        <v/>
      </c>
      <c r="AM7" s="220" t="s">
        <v>39</v>
      </c>
      <c r="AN7" s="188">
        <v>14</v>
      </c>
      <c r="AO7" s="186" t="str">
        <f t="shared" si="10"/>
        <v/>
      </c>
      <c r="AS7" s="341" t="str">
        <f ca="1">"week_"&amp;$AS$6&amp;"_schedule"</f>
        <v>week_11_schedule</v>
      </c>
      <c r="AT7" s="187" t="str">
        <f t="shared" ca="1" si="11"/>
        <v>V</v>
      </c>
      <c r="AU7" s="188">
        <f t="shared" ca="1" si="12"/>
        <v>11</v>
      </c>
      <c r="AV7" s="186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2">
        <f ca="1">$Y$21</f>
        <v>4</v>
      </c>
      <c r="BF7" s="81" t="str">
        <f>$X$2</f>
        <v>JH</v>
      </c>
      <c r="BG7" s="82">
        <f ca="1">$Z$21</f>
        <v>92</v>
      </c>
      <c r="BH7" s="156"/>
      <c r="BI7" s="343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3"/>
      <c r="BN7" s="343">
        <f t="shared" ca="1" si="18"/>
        <v>4</v>
      </c>
      <c r="BO7" s="66" t="str">
        <f>$F$2</f>
        <v>BM</v>
      </c>
      <c r="BP7" s="344">
        <f t="shared" ca="1" si="19"/>
        <v>-2</v>
      </c>
      <c r="BQ7" s="345">
        <f ca="1">-$AR$3*'Season Summary'!$AO$3</f>
        <v>-33</v>
      </c>
      <c r="BR7" s="346">
        <f ca="1">IF(COUNTIF('Season Summary'!E$3:OFFSET('Season Summary'!E$3,$C$2+$AR$2,0),"=1")&gt;0,COUNTIF('Season Summary'!E$3:OFFSET('Season Summary'!E$3,$C$2+$AR$2,0),"=1"),"")</f>
        <v>1</v>
      </c>
      <c r="BS7" s="347">
        <f ca="1">IF(BR7="","",BR7*'Season Summary'!$AO$6)</f>
        <v>31</v>
      </c>
      <c r="BT7" s="348" t="str">
        <f ca="1">IF($G$22=1,"✓","")</f>
        <v/>
      </c>
      <c r="BU7" s="347" t="str">
        <f t="shared" ca="1" si="20"/>
        <v/>
      </c>
      <c r="BV7" s="348" t="str">
        <f ca="1">IF($G$22=2,"✓","")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Lions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Browns</v>
      </c>
      <c r="E8" s="361" t="s">
        <v>38</v>
      </c>
      <c r="F8" s="217" t="s">
        <v>38</v>
      </c>
      <c r="G8" s="188">
        <v>16</v>
      </c>
      <c r="H8" s="184" t="str">
        <f t="shared" si="23"/>
        <v/>
      </c>
      <c r="I8" s="220" t="s">
        <v>38</v>
      </c>
      <c r="J8" s="188">
        <v>16</v>
      </c>
      <c r="K8" s="184" t="str">
        <f t="shared" si="0"/>
        <v/>
      </c>
      <c r="L8" s="220" t="s">
        <v>38</v>
      </c>
      <c r="M8" s="188">
        <v>16</v>
      </c>
      <c r="N8" s="184" t="str">
        <f t="shared" si="1"/>
        <v/>
      </c>
      <c r="O8" s="220" t="s">
        <v>38</v>
      </c>
      <c r="P8" s="188">
        <v>15</v>
      </c>
      <c r="Q8" s="184" t="str">
        <f t="shared" si="2"/>
        <v/>
      </c>
      <c r="R8" s="220" t="s">
        <v>38</v>
      </c>
      <c r="S8" s="188">
        <v>11</v>
      </c>
      <c r="T8" s="184" t="str">
        <f t="shared" si="3"/>
        <v/>
      </c>
      <c r="U8" s="220" t="s">
        <v>38</v>
      </c>
      <c r="V8" s="188">
        <v>7</v>
      </c>
      <c r="W8" s="184" t="str">
        <f t="shared" si="4"/>
        <v/>
      </c>
      <c r="X8" s="220" t="s">
        <v>38</v>
      </c>
      <c r="Y8" s="188">
        <v>16</v>
      </c>
      <c r="Z8" s="184" t="str">
        <f t="shared" si="5"/>
        <v/>
      </c>
      <c r="AA8" s="220" t="s">
        <v>38</v>
      </c>
      <c r="AB8" s="188">
        <v>13</v>
      </c>
      <c r="AC8" s="184" t="str">
        <f t="shared" si="6"/>
        <v/>
      </c>
      <c r="AD8" s="220" t="s">
        <v>39</v>
      </c>
      <c r="AE8" s="188">
        <v>8</v>
      </c>
      <c r="AF8" s="184">
        <f t="shared" si="7"/>
        <v>-8</v>
      </c>
      <c r="AG8" s="220" t="s">
        <v>38</v>
      </c>
      <c r="AH8" s="188">
        <v>2</v>
      </c>
      <c r="AI8" s="184" t="str">
        <f t="shared" si="8"/>
        <v/>
      </c>
      <c r="AJ8" s="220" t="s">
        <v>38</v>
      </c>
      <c r="AK8" s="188">
        <v>15</v>
      </c>
      <c r="AL8" s="184" t="str">
        <f t="shared" si="9"/>
        <v/>
      </c>
      <c r="AM8" s="220" t="s">
        <v>38</v>
      </c>
      <c r="AN8" s="188">
        <v>13</v>
      </c>
      <c r="AO8" s="186" t="str">
        <f t="shared" si="10"/>
        <v/>
      </c>
      <c r="AS8" s="341" t="str">
        <f ca="1">"week_"&amp;$AS$6&amp;"_byes"</f>
        <v>week_11_byes</v>
      </c>
      <c r="AT8" s="187" t="str">
        <f t="shared" ca="1" si="11"/>
        <v>H</v>
      </c>
      <c r="AU8" s="188">
        <f t="shared" ca="1" si="12"/>
        <v>14</v>
      </c>
      <c r="AV8" s="186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2">
        <f ca="1">$AK$21</f>
        <v>5</v>
      </c>
      <c r="BF8" s="81" t="str">
        <f>$AJ$2</f>
        <v>MB</v>
      </c>
      <c r="BG8" s="82">
        <f ca="1">$AL$21</f>
        <v>91</v>
      </c>
      <c r="BH8" s="156"/>
      <c r="BI8" s="343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3"/>
      <c r="BN8" s="343">
        <f t="shared" ca="1" si="18"/>
        <v>4</v>
      </c>
      <c r="BO8" s="66" t="str">
        <f>$I$2</f>
        <v>CK</v>
      </c>
      <c r="BP8" s="344">
        <f t="shared" ca="1" si="19"/>
        <v>-2</v>
      </c>
      <c r="BQ8" s="345">
        <f ca="1">-$AR$3*'Season Summary'!$AO$3</f>
        <v>-33</v>
      </c>
      <c r="BR8" s="346">
        <f ca="1">IF(COUNTIF('Season Summary'!H$3:OFFSET('Season Summary'!H$3,$C$2+$AR$2,0),"=1")&gt;0,COUNTIF('Season Summary'!H$3:OFFSET('Season Summary'!H$3,$C$2+$AR$2,0),"=1"),"")</f>
        <v>1</v>
      </c>
      <c r="BS8" s="347">
        <f ca="1">IF(BR8="","",BR8*'Season Summary'!$AO$6)</f>
        <v>31</v>
      </c>
      <c r="BT8" s="348" t="str">
        <f ca="1">IF($J$22=1,"✓","")</f>
        <v/>
      </c>
      <c r="BU8" s="347" t="str">
        <f t="shared" ca="1" si="20"/>
        <v/>
      </c>
      <c r="BV8" s="348" t="str">
        <f ca="1">IF($J$22=2,"✓","")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49ers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Jaguars</v>
      </c>
      <c r="E9" s="361" t="s">
        <v>39</v>
      </c>
      <c r="F9" s="217" t="s">
        <v>39</v>
      </c>
      <c r="G9" s="188">
        <v>11</v>
      </c>
      <c r="H9" s="184" t="str">
        <f t="shared" si="23"/>
        <v/>
      </c>
      <c r="I9" s="220" t="s">
        <v>39</v>
      </c>
      <c r="J9" s="188">
        <v>9</v>
      </c>
      <c r="K9" s="184" t="str">
        <f t="shared" si="0"/>
        <v/>
      </c>
      <c r="L9" s="220" t="s">
        <v>39</v>
      </c>
      <c r="M9" s="188">
        <v>11</v>
      </c>
      <c r="N9" s="184" t="str">
        <f t="shared" si="1"/>
        <v/>
      </c>
      <c r="O9" s="220" t="s">
        <v>39</v>
      </c>
      <c r="P9" s="188">
        <v>10</v>
      </c>
      <c r="Q9" s="184" t="str">
        <f t="shared" si="2"/>
        <v/>
      </c>
      <c r="R9" s="220" t="s">
        <v>39</v>
      </c>
      <c r="S9" s="188">
        <v>13</v>
      </c>
      <c r="T9" s="184" t="str">
        <f t="shared" si="3"/>
        <v/>
      </c>
      <c r="U9" s="220" t="s">
        <v>39</v>
      </c>
      <c r="V9" s="188">
        <v>13</v>
      </c>
      <c r="W9" s="184" t="str">
        <f t="shared" si="4"/>
        <v/>
      </c>
      <c r="X9" s="220" t="s">
        <v>39</v>
      </c>
      <c r="Y9" s="188">
        <v>11</v>
      </c>
      <c r="Z9" s="184" t="str">
        <f t="shared" si="5"/>
        <v/>
      </c>
      <c r="AA9" s="220" t="s">
        <v>39</v>
      </c>
      <c r="AB9" s="188">
        <v>15</v>
      </c>
      <c r="AC9" s="184" t="str">
        <f t="shared" si="6"/>
        <v/>
      </c>
      <c r="AD9" s="220" t="s">
        <v>39</v>
      </c>
      <c r="AE9" s="188">
        <v>10</v>
      </c>
      <c r="AF9" s="184" t="str">
        <f t="shared" si="7"/>
        <v/>
      </c>
      <c r="AG9" s="220" t="s">
        <v>38</v>
      </c>
      <c r="AH9" s="188">
        <v>11</v>
      </c>
      <c r="AI9" s="184">
        <f t="shared" si="8"/>
        <v>-11</v>
      </c>
      <c r="AJ9" s="220" t="s">
        <v>39</v>
      </c>
      <c r="AK9" s="188">
        <v>11</v>
      </c>
      <c r="AL9" s="184" t="str">
        <f t="shared" si="9"/>
        <v/>
      </c>
      <c r="AM9" s="220" t="s">
        <v>39</v>
      </c>
      <c r="AN9" s="188">
        <v>12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12</v>
      </c>
      <c r="AV9" s="186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2">
        <f ca="1">$S$21</f>
        <v>6</v>
      </c>
      <c r="BF9" s="81" t="str">
        <f>$R$2</f>
        <v>DH</v>
      </c>
      <c r="BG9" s="82">
        <f ca="1">$T$21</f>
        <v>86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3"/>
      <c r="BN9" s="343">
        <f t="shared" ca="1" si="18"/>
        <v>4</v>
      </c>
      <c r="BO9" s="66" t="str">
        <f>$R$2</f>
        <v>DH</v>
      </c>
      <c r="BP9" s="344">
        <f t="shared" ca="1" si="19"/>
        <v>-2</v>
      </c>
      <c r="BQ9" s="345">
        <f ca="1">-$AR$3*'Season Summary'!$AO$3</f>
        <v>-33</v>
      </c>
      <c r="BR9" s="346">
        <f ca="1">IF(COUNTIF('Season Summary'!Q$3:OFFSET('Season Summary'!Q$3,$C$2+$AR$2,0),"=1")&gt;0,COUNTIF('Season Summary'!Q$3:OFFSET('Season Summary'!Q$3,$C$2+$AR$2,0),"=1"),"")</f>
        <v>1</v>
      </c>
      <c r="BS9" s="347">
        <f ca="1">IF(BR9="","",BR9*'Season Summary'!$AO$6)</f>
        <v>31</v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Packers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Vikings</v>
      </c>
      <c r="E10" s="361" t="s">
        <v>38</v>
      </c>
      <c r="F10" s="217" t="s">
        <v>39</v>
      </c>
      <c r="G10" s="188">
        <v>6</v>
      </c>
      <c r="H10" s="184">
        <f t="shared" si="23"/>
        <v>-6</v>
      </c>
      <c r="I10" s="220" t="s">
        <v>39</v>
      </c>
      <c r="J10" s="188">
        <v>7</v>
      </c>
      <c r="K10" s="184">
        <f t="shared" si="0"/>
        <v>-7</v>
      </c>
      <c r="L10" s="220" t="s">
        <v>39</v>
      </c>
      <c r="M10" s="188">
        <v>4</v>
      </c>
      <c r="N10" s="184">
        <f t="shared" si="1"/>
        <v>-4</v>
      </c>
      <c r="O10" s="220" t="s">
        <v>39</v>
      </c>
      <c r="P10" s="188">
        <v>6</v>
      </c>
      <c r="Q10" s="184">
        <f t="shared" si="2"/>
        <v>-6</v>
      </c>
      <c r="R10" s="220" t="s">
        <v>38</v>
      </c>
      <c r="S10" s="188">
        <v>2</v>
      </c>
      <c r="T10" s="184" t="str">
        <f t="shared" si="3"/>
        <v/>
      </c>
      <c r="U10" s="220" t="s">
        <v>39</v>
      </c>
      <c r="V10" s="188">
        <v>12</v>
      </c>
      <c r="W10" s="184">
        <f t="shared" si="4"/>
        <v>-12</v>
      </c>
      <c r="X10" s="220" t="s">
        <v>39</v>
      </c>
      <c r="Y10" s="188">
        <v>5</v>
      </c>
      <c r="Z10" s="184">
        <f t="shared" si="5"/>
        <v>-5</v>
      </c>
      <c r="AA10" s="220" t="s">
        <v>39</v>
      </c>
      <c r="AB10" s="188">
        <v>4</v>
      </c>
      <c r="AC10" s="184">
        <f t="shared" si="6"/>
        <v>-4</v>
      </c>
      <c r="AD10" s="220" t="s">
        <v>39</v>
      </c>
      <c r="AE10" s="188">
        <v>12</v>
      </c>
      <c r="AF10" s="184">
        <f t="shared" si="7"/>
        <v>-12</v>
      </c>
      <c r="AG10" s="220" t="s">
        <v>39</v>
      </c>
      <c r="AH10" s="188">
        <v>5</v>
      </c>
      <c r="AI10" s="184">
        <f t="shared" si="8"/>
        <v>-5</v>
      </c>
      <c r="AJ10" s="220" t="s">
        <v>39</v>
      </c>
      <c r="AK10" s="188">
        <v>6</v>
      </c>
      <c r="AL10" s="184">
        <f t="shared" si="9"/>
        <v>-6</v>
      </c>
      <c r="AM10" s="220" t="s">
        <v>39</v>
      </c>
      <c r="AN10" s="188">
        <v>10</v>
      </c>
      <c r="AO10" s="186">
        <f t="shared" si="10"/>
        <v>-10</v>
      </c>
      <c r="AT10" s="187" t="str">
        <f t="shared" ca="1" si="11"/>
        <v>V</v>
      </c>
      <c r="AU10" s="188">
        <f t="shared" ca="1" si="12"/>
        <v>8</v>
      </c>
      <c r="AV10" s="186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2">
        <f ca="1">$AB$21</f>
        <v>7</v>
      </c>
      <c r="BF10" s="81" t="str">
        <f>$AA$2</f>
        <v>JL</v>
      </c>
      <c r="BG10" s="82">
        <f ca="1">$AC$21</f>
        <v>84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3"/>
      <c r="BN10" s="343">
        <f t="shared" ca="1" si="18"/>
        <v>4</v>
      </c>
      <c r="BO10" s="66" t="str">
        <f>$X$2</f>
        <v>JH</v>
      </c>
      <c r="BP10" s="344">
        <f t="shared" ca="1" si="19"/>
        <v>-2</v>
      </c>
      <c r="BQ10" s="345">
        <f ca="1">-$AR$3*'Season Summary'!$AO$3</f>
        <v>-33</v>
      </c>
      <c r="BR10" s="346">
        <f ca="1">IF(COUNTIF('Season Summary'!W$3:OFFSET('Season Summary'!W$3,$C$2+$AR$2,0),"=1")&gt;0,COUNTIF('Season Summary'!W$3:OFFSET('Season Summary'!W$3,$C$2+$AR$2,0),"=1"),"")</f>
        <v>1</v>
      </c>
      <c r="BS10" s="347">
        <f ca="1">IF(BR10="","",BR10*'Season Summary'!$AO$6)</f>
        <v>31</v>
      </c>
      <c r="BT10" s="348" t="str">
        <f ca="1">IF($Y$22=1,"✓","")</f>
        <v/>
      </c>
      <c r="BU10" s="347" t="str">
        <f t="shared" ca="1" si="20"/>
        <v/>
      </c>
      <c r="BV10" s="348" t="str">
        <f ca="1">IF($Y$22=2,"✓","")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Dolphins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Jets</v>
      </c>
      <c r="E11" s="361" t="s">
        <v>39</v>
      </c>
      <c r="F11" s="217" t="s">
        <v>39</v>
      </c>
      <c r="G11" s="188">
        <v>7</v>
      </c>
      <c r="H11" s="184" t="str">
        <f t="shared" si="23"/>
        <v/>
      </c>
      <c r="I11" s="220" t="s">
        <v>38</v>
      </c>
      <c r="J11" s="188">
        <v>4</v>
      </c>
      <c r="K11" s="184">
        <f t="shared" si="0"/>
        <v>-4</v>
      </c>
      <c r="L11" s="220" t="s">
        <v>39</v>
      </c>
      <c r="M11" s="188">
        <v>7</v>
      </c>
      <c r="N11" s="184" t="str">
        <f t="shared" si="1"/>
        <v/>
      </c>
      <c r="O11" s="220" t="s">
        <v>39</v>
      </c>
      <c r="P11" s="188">
        <v>7</v>
      </c>
      <c r="Q11" s="184" t="str">
        <f t="shared" si="2"/>
        <v/>
      </c>
      <c r="R11" s="220" t="s">
        <v>39</v>
      </c>
      <c r="S11" s="188">
        <v>6</v>
      </c>
      <c r="T11" s="184" t="str">
        <f t="shared" si="3"/>
        <v/>
      </c>
      <c r="U11" s="220" t="s">
        <v>39</v>
      </c>
      <c r="V11" s="188">
        <v>6</v>
      </c>
      <c r="W11" s="184" t="str">
        <f t="shared" si="4"/>
        <v/>
      </c>
      <c r="X11" s="220" t="s">
        <v>39</v>
      </c>
      <c r="Y11" s="188">
        <v>4</v>
      </c>
      <c r="Z11" s="184" t="str">
        <f t="shared" si="5"/>
        <v/>
      </c>
      <c r="AA11" s="220" t="s">
        <v>39</v>
      </c>
      <c r="AB11" s="188">
        <v>8</v>
      </c>
      <c r="AC11" s="184" t="str">
        <f t="shared" si="6"/>
        <v/>
      </c>
      <c r="AD11" s="220" t="s">
        <v>38</v>
      </c>
      <c r="AE11" s="188">
        <v>4</v>
      </c>
      <c r="AF11" s="184">
        <f t="shared" si="7"/>
        <v>-4</v>
      </c>
      <c r="AG11" s="220" t="s">
        <v>39</v>
      </c>
      <c r="AH11" s="188">
        <v>7</v>
      </c>
      <c r="AI11" s="184" t="str">
        <f t="shared" si="8"/>
        <v/>
      </c>
      <c r="AJ11" s="220" t="s">
        <v>39</v>
      </c>
      <c r="AK11" s="188">
        <v>9</v>
      </c>
      <c r="AL11" s="184" t="str">
        <f t="shared" si="9"/>
        <v/>
      </c>
      <c r="AM11" s="220" t="s">
        <v>38</v>
      </c>
      <c r="AN11" s="188">
        <v>5</v>
      </c>
      <c r="AO11" s="186">
        <f t="shared" si="10"/>
        <v>-5</v>
      </c>
      <c r="AT11" s="187" t="str">
        <f t="shared" ca="1" si="11"/>
        <v>V</v>
      </c>
      <c r="AU11" s="188">
        <f t="shared" ca="1" si="12"/>
        <v>5</v>
      </c>
      <c r="AV11" s="186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2">
        <f ca="1">$AH$21</f>
        <v>8</v>
      </c>
      <c r="BF11" s="81" t="str">
        <f>$AG$2</f>
        <v>KK</v>
      </c>
      <c r="BG11" s="82">
        <f ca="1">$AI$21</f>
        <v>81</v>
      </c>
      <c r="BH11" s="156"/>
      <c r="BI11" s="343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3"/>
      <c r="BN11" s="343">
        <f t="shared" ca="1" si="18"/>
        <v>4</v>
      </c>
      <c r="BO11" s="66" t="str">
        <f>$AD$2</f>
        <v>KC</v>
      </c>
      <c r="BP11" s="344">
        <f t="shared" ca="1" si="19"/>
        <v>-2</v>
      </c>
      <c r="BQ11" s="345">
        <f ca="1">-$AR$3*'Season Summary'!$AO$3</f>
        <v>-33</v>
      </c>
      <c r="BR11" s="346">
        <f ca="1">IF(COUNTIF('Season Summary'!AC$3:OFFSET('Season Summary'!AC$3,$C$2+$AR$2,0),"=1")&gt;0,COUNTIF('Season Summary'!AC$3:OFFSET('Season Summary'!AC$3,$C$2+$AR$2,0),"=1"),"")</f>
        <v>1</v>
      </c>
      <c r="BS11" s="347">
        <f ca="1">IF(BR11="","",BR11*'Season Summary'!$AO$6)</f>
        <v>31</v>
      </c>
      <c r="BT11" s="348" t="str">
        <f ca="1">IF($AE$22=1,"✓","")</f>
        <v/>
      </c>
      <c r="BU11" s="347" t="str">
        <f t="shared" ca="1" si="20"/>
        <v/>
      </c>
      <c r="BV11" s="348" t="str">
        <f ca="1">IF($AE$22=2,"✓","")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Saints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Eagles</v>
      </c>
      <c r="E12" s="361" t="s">
        <v>38</v>
      </c>
      <c r="F12" s="217" t="s">
        <v>38</v>
      </c>
      <c r="G12" s="188">
        <v>4</v>
      </c>
      <c r="H12" s="184" t="str">
        <f t="shared" si="23"/>
        <v/>
      </c>
      <c r="I12" s="220" t="s">
        <v>38</v>
      </c>
      <c r="J12" s="188">
        <v>10</v>
      </c>
      <c r="K12" s="184" t="str">
        <f t="shared" si="0"/>
        <v/>
      </c>
      <c r="L12" s="220" t="s">
        <v>38</v>
      </c>
      <c r="M12" s="188">
        <v>3</v>
      </c>
      <c r="N12" s="184" t="str">
        <f t="shared" si="1"/>
        <v/>
      </c>
      <c r="O12" s="220" t="s">
        <v>38</v>
      </c>
      <c r="P12" s="188">
        <v>2</v>
      </c>
      <c r="Q12" s="184" t="str">
        <f t="shared" si="2"/>
        <v/>
      </c>
      <c r="R12" s="220" t="s">
        <v>39</v>
      </c>
      <c r="S12" s="188">
        <v>8</v>
      </c>
      <c r="T12" s="184">
        <f t="shared" si="3"/>
        <v>-8</v>
      </c>
      <c r="U12" s="220" t="s">
        <v>38</v>
      </c>
      <c r="V12" s="188">
        <v>2</v>
      </c>
      <c r="W12" s="184" t="str">
        <f t="shared" si="4"/>
        <v/>
      </c>
      <c r="X12" s="220" t="s">
        <v>39</v>
      </c>
      <c r="Y12" s="188">
        <v>3</v>
      </c>
      <c r="Z12" s="184">
        <f t="shared" si="5"/>
        <v>-3</v>
      </c>
      <c r="AA12" s="220" t="s">
        <v>38</v>
      </c>
      <c r="AB12" s="188">
        <v>5</v>
      </c>
      <c r="AC12" s="184" t="str">
        <f t="shared" si="6"/>
        <v/>
      </c>
      <c r="AD12" s="220" t="s">
        <v>39</v>
      </c>
      <c r="AE12" s="188">
        <v>11</v>
      </c>
      <c r="AF12" s="184">
        <f t="shared" si="7"/>
        <v>-11</v>
      </c>
      <c r="AG12" s="220" t="s">
        <v>38</v>
      </c>
      <c r="AH12" s="188">
        <v>4</v>
      </c>
      <c r="AI12" s="184" t="str">
        <f t="shared" si="8"/>
        <v/>
      </c>
      <c r="AJ12" s="220" t="s">
        <v>38</v>
      </c>
      <c r="AK12" s="188">
        <v>4</v>
      </c>
      <c r="AL12" s="184" t="str">
        <f t="shared" si="9"/>
        <v/>
      </c>
      <c r="AM12" s="220" t="s">
        <v>39</v>
      </c>
      <c r="AN12" s="188">
        <v>6</v>
      </c>
      <c r="AO12" s="186">
        <f t="shared" si="10"/>
        <v>-6</v>
      </c>
      <c r="AT12" s="187" t="str">
        <f t="shared" ca="1" si="11"/>
        <v>H</v>
      </c>
      <c r="AU12" s="188">
        <f t="shared" ca="1" si="12"/>
        <v>2</v>
      </c>
      <c r="AV12" s="186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2">
        <f ca="1">$V$21</f>
        <v>9</v>
      </c>
      <c r="BF12" s="81" t="str">
        <f>$U$2</f>
        <v>JG</v>
      </c>
      <c r="BG12" s="82">
        <f ca="1">$W$21</f>
        <v>76</v>
      </c>
      <c r="BH12" s="156"/>
      <c r="BI12" s="343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3"/>
      <c r="BN12" s="343">
        <f t="shared" ca="1" si="18"/>
        <v>9</v>
      </c>
      <c r="BO12" s="66" t="str">
        <f>$U$2</f>
        <v>JG</v>
      </c>
      <c r="BP12" s="344">
        <f t="shared" ca="1" si="19"/>
        <v>-33</v>
      </c>
      <c r="BQ12" s="345">
        <f ca="1">-$AR$3*'Season Summary'!$AO$3</f>
        <v>-33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Texans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Titans</v>
      </c>
      <c r="E13" s="361" t="s">
        <v>39</v>
      </c>
      <c r="F13" s="217" t="s">
        <v>38</v>
      </c>
      <c r="G13" s="188">
        <v>15</v>
      </c>
      <c r="H13" s="184">
        <f t="shared" si="23"/>
        <v>-15</v>
      </c>
      <c r="I13" s="220" t="s">
        <v>38</v>
      </c>
      <c r="J13" s="188">
        <v>14</v>
      </c>
      <c r="K13" s="184">
        <f t="shared" si="0"/>
        <v>-14</v>
      </c>
      <c r="L13" s="220" t="s">
        <v>38</v>
      </c>
      <c r="M13" s="188">
        <v>14</v>
      </c>
      <c r="N13" s="184">
        <f t="shared" si="1"/>
        <v>-14</v>
      </c>
      <c r="O13" s="220" t="s">
        <v>38</v>
      </c>
      <c r="P13" s="188">
        <v>13</v>
      </c>
      <c r="Q13" s="184">
        <f t="shared" si="2"/>
        <v>-13</v>
      </c>
      <c r="R13" s="220" t="s">
        <v>38</v>
      </c>
      <c r="S13" s="188">
        <v>12</v>
      </c>
      <c r="T13" s="184">
        <f t="shared" si="3"/>
        <v>-12</v>
      </c>
      <c r="U13" s="220" t="s">
        <v>38</v>
      </c>
      <c r="V13" s="188">
        <v>15</v>
      </c>
      <c r="W13" s="184">
        <f t="shared" si="4"/>
        <v>-15</v>
      </c>
      <c r="X13" s="220" t="s">
        <v>38</v>
      </c>
      <c r="Y13" s="188">
        <v>15</v>
      </c>
      <c r="Z13" s="184">
        <f t="shared" si="5"/>
        <v>-15</v>
      </c>
      <c r="AA13" s="220" t="s">
        <v>38</v>
      </c>
      <c r="AB13" s="188">
        <v>16</v>
      </c>
      <c r="AC13" s="184">
        <f t="shared" si="6"/>
        <v>-16</v>
      </c>
      <c r="AD13" s="220" t="s">
        <v>38</v>
      </c>
      <c r="AE13" s="188">
        <v>2</v>
      </c>
      <c r="AF13" s="184">
        <f t="shared" si="7"/>
        <v>-2</v>
      </c>
      <c r="AG13" s="220" t="s">
        <v>38</v>
      </c>
      <c r="AH13" s="188">
        <v>14</v>
      </c>
      <c r="AI13" s="184">
        <f t="shared" si="8"/>
        <v>-14</v>
      </c>
      <c r="AJ13" s="220" t="s">
        <v>38</v>
      </c>
      <c r="AK13" s="188">
        <v>16</v>
      </c>
      <c r="AL13" s="184">
        <f t="shared" si="9"/>
        <v>-16</v>
      </c>
      <c r="AM13" s="220" t="s">
        <v>38</v>
      </c>
      <c r="AN13" s="188">
        <v>9</v>
      </c>
      <c r="AO13" s="186">
        <f t="shared" si="10"/>
        <v>-9</v>
      </c>
      <c r="AT13" s="187" t="str">
        <f t="shared" ca="1" si="11"/>
        <v>H</v>
      </c>
      <c r="AU13" s="188">
        <f t="shared" ca="1" si="12"/>
        <v>16</v>
      </c>
      <c r="AV13" s="186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2">
        <f ca="1">$J$21</f>
        <v>10</v>
      </c>
      <c r="BF13" s="81" t="str">
        <f>$I$2</f>
        <v>CK</v>
      </c>
      <c r="BG13" s="82">
        <f ca="1">$K$21</f>
        <v>68</v>
      </c>
      <c r="BH13" s="156"/>
      <c r="BI13" s="343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3"/>
      <c r="BN13" s="343">
        <f t="shared" ca="1" si="18"/>
        <v>9</v>
      </c>
      <c r="BO13" s="66" t="str">
        <f>$AA$2</f>
        <v>JL</v>
      </c>
      <c r="BP13" s="344">
        <f t="shared" ca="1" si="19"/>
        <v>-33</v>
      </c>
      <c r="BQ13" s="345">
        <f ca="1">-$AR$3*'Season Summary'!$AO$3</f>
        <v>-33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Bengals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Raiders</v>
      </c>
      <c r="E14" s="361" t="s">
        <v>39</v>
      </c>
      <c r="F14" s="217" t="s">
        <v>39</v>
      </c>
      <c r="G14" s="188">
        <v>2</v>
      </c>
      <c r="H14" s="184" t="str">
        <f t="shared" si="23"/>
        <v/>
      </c>
      <c r="I14" s="220" t="s">
        <v>38</v>
      </c>
      <c r="J14" s="188">
        <v>12</v>
      </c>
      <c r="K14" s="184">
        <f t="shared" si="0"/>
        <v>-12</v>
      </c>
      <c r="L14" s="220" t="s">
        <v>39</v>
      </c>
      <c r="M14" s="188">
        <v>2</v>
      </c>
      <c r="N14" s="184" t="str">
        <f t="shared" si="1"/>
        <v/>
      </c>
      <c r="O14" s="220" t="s">
        <v>39</v>
      </c>
      <c r="P14" s="188">
        <v>3</v>
      </c>
      <c r="Q14" s="184" t="str">
        <f t="shared" si="2"/>
        <v/>
      </c>
      <c r="R14" s="220" t="s">
        <v>38</v>
      </c>
      <c r="S14" s="188">
        <v>5</v>
      </c>
      <c r="T14" s="184">
        <f t="shared" si="3"/>
        <v>-5</v>
      </c>
      <c r="U14" s="220" t="s">
        <v>38</v>
      </c>
      <c r="V14" s="188">
        <v>5</v>
      </c>
      <c r="W14" s="184">
        <f t="shared" si="4"/>
        <v>-5</v>
      </c>
      <c r="X14" s="220" t="s">
        <v>39</v>
      </c>
      <c r="Y14" s="188">
        <v>2</v>
      </c>
      <c r="Z14" s="184" t="str">
        <f t="shared" si="5"/>
        <v/>
      </c>
      <c r="AA14" s="220" t="s">
        <v>38</v>
      </c>
      <c r="AB14" s="188">
        <v>2</v>
      </c>
      <c r="AC14" s="184">
        <f t="shared" si="6"/>
        <v>-2</v>
      </c>
      <c r="AD14" s="220" t="s">
        <v>38</v>
      </c>
      <c r="AE14" s="188">
        <v>16</v>
      </c>
      <c r="AF14" s="184">
        <f t="shared" si="7"/>
        <v>-16</v>
      </c>
      <c r="AG14" s="220" t="s">
        <v>38</v>
      </c>
      <c r="AH14" s="188">
        <v>3</v>
      </c>
      <c r="AI14" s="184">
        <f t="shared" si="8"/>
        <v>-3</v>
      </c>
      <c r="AJ14" s="220" t="s">
        <v>39</v>
      </c>
      <c r="AK14" s="188">
        <v>3</v>
      </c>
      <c r="AL14" s="184" t="str">
        <f t="shared" si="9"/>
        <v/>
      </c>
      <c r="AM14" s="220" t="s">
        <v>38</v>
      </c>
      <c r="AN14" s="188">
        <v>8</v>
      </c>
      <c r="AO14" s="186">
        <f t="shared" si="10"/>
        <v>-8</v>
      </c>
      <c r="AT14" s="187" t="str">
        <f t="shared" ca="1" si="11"/>
        <v>H</v>
      </c>
      <c r="AU14" s="188">
        <f t="shared" ca="1" si="12"/>
        <v>4</v>
      </c>
      <c r="AV14" s="186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2">
        <f ca="1">$AN$21</f>
        <v>11</v>
      </c>
      <c r="BF14" s="81" t="str">
        <f>$AM$2</f>
        <v>RR</v>
      </c>
      <c r="BG14" s="82">
        <f ca="1">$AO$21</f>
        <v>62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3"/>
      <c r="BN14" s="343">
        <f t="shared" ca="1" si="18"/>
        <v>9</v>
      </c>
      <c r="BO14" s="66" t="str">
        <f>$AG$2</f>
        <v>KK</v>
      </c>
      <c r="BP14" s="344">
        <f t="shared" ca="1" si="19"/>
        <v>-33</v>
      </c>
      <c r="BQ14" s="345">
        <f ca="1">-$AR$3*'Season Summary'!$AO$3</f>
        <v>-33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Cowboys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Chiefs</v>
      </c>
      <c r="E15" s="361" t="s">
        <v>38</v>
      </c>
      <c r="F15" s="217" t="s">
        <v>38</v>
      </c>
      <c r="G15" s="188">
        <v>3</v>
      </c>
      <c r="H15" s="184" t="str">
        <f t="shared" si="23"/>
        <v/>
      </c>
      <c r="I15" s="220" t="s">
        <v>38</v>
      </c>
      <c r="J15" s="188">
        <v>3</v>
      </c>
      <c r="K15" s="184" t="str">
        <f t="shared" si="0"/>
        <v/>
      </c>
      <c r="L15" s="220" t="s">
        <v>38</v>
      </c>
      <c r="M15" s="188">
        <v>6</v>
      </c>
      <c r="N15" s="184" t="str">
        <f t="shared" si="1"/>
        <v/>
      </c>
      <c r="O15" s="220" t="s">
        <v>38</v>
      </c>
      <c r="P15" s="188">
        <v>4</v>
      </c>
      <c r="Q15" s="184" t="str">
        <f t="shared" si="2"/>
        <v/>
      </c>
      <c r="R15" s="220" t="s">
        <v>38</v>
      </c>
      <c r="S15" s="188">
        <v>3</v>
      </c>
      <c r="T15" s="184" t="str">
        <f t="shared" si="3"/>
        <v/>
      </c>
      <c r="U15" s="220" t="s">
        <v>38</v>
      </c>
      <c r="V15" s="188">
        <v>3</v>
      </c>
      <c r="W15" s="184" t="str">
        <f t="shared" si="4"/>
        <v/>
      </c>
      <c r="X15" s="220" t="s">
        <v>38</v>
      </c>
      <c r="Y15" s="188">
        <v>7</v>
      </c>
      <c r="Z15" s="184" t="str">
        <f t="shared" si="5"/>
        <v/>
      </c>
      <c r="AA15" s="220" t="s">
        <v>38</v>
      </c>
      <c r="AB15" s="188">
        <v>3</v>
      </c>
      <c r="AC15" s="184" t="str">
        <f t="shared" si="6"/>
        <v/>
      </c>
      <c r="AD15" s="220" t="s">
        <v>38</v>
      </c>
      <c r="AE15" s="188">
        <v>9</v>
      </c>
      <c r="AF15" s="184" t="str">
        <f t="shared" si="7"/>
        <v/>
      </c>
      <c r="AG15" s="220" t="s">
        <v>38</v>
      </c>
      <c r="AH15" s="188">
        <v>16</v>
      </c>
      <c r="AI15" s="184" t="str">
        <f t="shared" si="8"/>
        <v/>
      </c>
      <c r="AJ15" s="220" t="s">
        <v>38</v>
      </c>
      <c r="AK15" s="188">
        <v>5</v>
      </c>
      <c r="AL15" s="184" t="str">
        <f t="shared" si="9"/>
        <v/>
      </c>
      <c r="AM15" s="220" t="s">
        <v>38</v>
      </c>
      <c r="AN15" s="188">
        <v>3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6</v>
      </c>
      <c r="AV15" s="186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0">
        <f ca="1">$AE$21</f>
        <v>12</v>
      </c>
      <c r="BF15" s="83" t="str">
        <f>$AD$2</f>
        <v>KC</v>
      </c>
      <c r="BG15" s="84">
        <f ca="1">$AF$21</f>
        <v>37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3"/>
      <c r="BN15" s="351">
        <f t="shared" ca="1" si="18"/>
        <v>9</v>
      </c>
      <c r="BO15" s="67" t="str">
        <f>$AJ$2</f>
        <v>MB</v>
      </c>
      <c r="BP15" s="352">
        <f t="shared" ca="1" si="19"/>
        <v>-33</v>
      </c>
      <c r="BQ15" s="353">
        <f ca="1">-$AR$3*'Season Summary'!$AO$3</f>
        <v>-33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Cardinals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Seahawks</v>
      </c>
      <c r="E16" s="361" t="s">
        <v>39</v>
      </c>
      <c r="F16" s="217" t="s">
        <v>39</v>
      </c>
      <c r="G16" s="188">
        <v>5</v>
      </c>
      <c r="H16" s="184" t="str">
        <f t="shared" si="23"/>
        <v/>
      </c>
      <c r="I16" s="220" t="s">
        <v>38</v>
      </c>
      <c r="J16" s="188">
        <v>6</v>
      </c>
      <c r="K16" s="184">
        <f t="shared" si="0"/>
        <v>-6</v>
      </c>
      <c r="L16" s="220" t="s">
        <v>39</v>
      </c>
      <c r="M16" s="188">
        <v>5</v>
      </c>
      <c r="N16" s="184" t="str">
        <f t="shared" si="1"/>
        <v/>
      </c>
      <c r="O16" s="220" t="s">
        <v>39</v>
      </c>
      <c r="P16" s="188">
        <v>5</v>
      </c>
      <c r="Q16" s="184" t="str">
        <f t="shared" si="2"/>
        <v/>
      </c>
      <c r="R16" s="220" t="s">
        <v>39</v>
      </c>
      <c r="S16" s="188">
        <v>7</v>
      </c>
      <c r="T16" s="184" t="str">
        <f t="shared" si="3"/>
        <v/>
      </c>
      <c r="U16" s="220" t="s">
        <v>39</v>
      </c>
      <c r="V16" s="188">
        <v>4</v>
      </c>
      <c r="W16" s="184" t="str">
        <f t="shared" si="4"/>
        <v/>
      </c>
      <c r="X16" s="220" t="s">
        <v>39</v>
      </c>
      <c r="Y16" s="188">
        <v>6</v>
      </c>
      <c r="Z16" s="184" t="str">
        <f t="shared" si="5"/>
        <v/>
      </c>
      <c r="AA16" s="220" t="s">
        <v>38</v>
      </c>
      <c r="AB16" s="188">
        <v>7</v>
      </c>
      <c r="AC16" s="184">
        <f t="shared" si="6"/>
        <v>-7</v>
      </c>
      <c r="AD16" s="220" t="s">
        <v>39</v>
      </c>
      <c r="AE16" s="188">
        <v>7</v>
      </c>
      <c r="AF16" s="184" t="str">
        <f t="shared" si="7"/>
        <v/>
      </c>
      <c r="AG16" s="220" t="s">
        <v>39</v>
      </c>
      <c r="AH16" s="188">
        <v>6</v>
      </c>
      <c r="AI16" s="184" t="str">
        <f t="shared" si="8"/>
        <v/>
      </c>
      <c r="AJ16" s="220" t="s">
        <v>39</v>
      </c>
      <c r="AK16" s="188">
        <v>7</v>
      </c>
      <c r="AL16" s="184" t="str">
        <f t="shared" si="9"/>
        <v/>
      </c>
      <c r="AM16" s="220" t="s">
        <v>38</v>
      </c>
      <c r="AN16" s="188">
        <v>2</v>
      </c>
      <c r="AO16" s="186">
        <f t="shared" si="10"/>
        <v>-2</v>
      </c>
      <c r="AT16" s="187" t="str">
        <f t="shared" ca="1" si="11"/>
        <v>V</v>
      </c>
      <c r="AU16" s="188">
        <f t="shared" ca="1" si="12"/>
        <v>3</v>
      </c>
      <c r="AV16" s="186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Steelers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Chargers</v>
      </c>
      <c r="E17" s="361" t="s">
        <v>38</v>
      </c>
      <c r="F17" s="217" t="s">
        <v>38</v>
      </c>
      <c r="G17" s="188">
        <v>10</v>
      </c>
      <c r="H17" s="184" t="str">
        <f t="shared" si="23"/>
        <v/>
      </c>
      <c r="I17" s="220" t="s">
        <v>38</v>
      </c>
      <c r="J17" s="188">
        <v>8</v>
      </c>
      <c r="K17" s="184" t="str">
        <f t="shared" si="0"/>
        <v/>
      </c>
      <c r="L17" s="220" t="s">
        <v>38</v>
      </c>
      <c r="M17" s="188">
        <v>10</v>
      </c>
      <c r="N17" s="184" t="str">
        <f t="shared" si="1"/>
        <v/>
      </c>
      <c r="O17" s="220" t="s">
        <v>38</v>
      </c>
      <c r="P17" s="188">
        <v>8</v>
      </c>
      <c r="Q17" s="184" t="str">
        <f t="shared" si="2"/>
        <v/>
      </c>
      <c r="R17" s="220" t="s">
        <v>38</v>
      </c>
      <c r="S17" s="188">
        <v>4</v>
      </c>
      <c r="T17" s="184" t="str">
        <f t="shared" si="3"/>
        <v/>
      </c>
      <c r="U17" s="220" t="s">
        <v>39</v>
      </c>
      <c r="V17" s="188">
        <v>16</v>
      </c>
      <c r="W17" s="184">
        <f t="shared" si="4"/>
        <v>-16</v>
      </c>
      <c r="X17" s="220" t="s">
        <v>38</v>
      </c>
      <c r="Y17" s="188">
        <v>10</v>
      </c>
      <c r="Z17" s="184" t="str">
        <f t="shared" si="5"/>
        <v/>
      </c>
      <c r="AA17" s="220" t="s">
        <v>38</v>
      </c>
      <c r="AB17" s="188">
        <v>6</v>
      </c>
      <c r="AC17" s="184" t="str">
        <f t="shared" si="6"/>
        <v/>
      </c>
      <c r="AD17" s="220" t="s">
        <v>38</v>
      </c>
      <c r="AE17" s="188">
        <v>5</v>
      </c>
      <c r="AF17" s="184" t="str">
        <f t="shared" si="7"/>
        <v/>
      </c>
      <c r="AG17" s="220" t="s">
        <v>38</v>
      </c>
      <c r="AH17" s="188">
        <v>10</v>
      </c>
      <c r="AI17" s="184" t="str">
        <f t="shared" si="8"/>
        <v/>
      </c>
      <c r="AJ17" s="220" t="s">
        <v>38</v>
      </c>
      <c r="AK17" s="188">
        <v>10</v>
      </c>
      <c r="AL17" s="184" t="str">
        <f t="shared" si="9"/>
        <v/>
      </c>
      <c r="AM17" s="220" t="s">
        <v>38</v>
      </c>
      <c r="AN17" s="188">
        <v>4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7</v>
      </c>
      <c r="AV17" s="186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Giants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Buccaneers</v>
      </c>
      <c r="E19" s="361" t="s">
        <v>38</v>
      </c>
      <c r="F19" s="217" t="s">
        <v>38</v>
      </c>
      <c r="G19" s="188">
        <v>14</v>
      </c>
      <c r="H19" s="184" t="str">
        <f t="shared" si="23"/>
        <v/>
      </c>
      <c r="I19" s="220" t="s">
        <v>38</v>
      </c>
      <c r="J19" s="188">
        <v>2</v>
      </c>
      <c r="K19" s="184" t="str">
        <f t="shared" si="0"/>
        <v/>
      </c>
      <c r="L19" s="220" t="s">
        <v>38</v>
      </c>
      <c r="M19" s="188">
        <v>15</v>
      </c>
      <c r="N19" s="184" t="str">
        <f t="shared" si="1"/>
        <v/>
      </c>
      <c r="O19" s="220" t="s">
        <v>38</v>
      </c>
      <c r="P19" s="188">
        <v>16</v>
      </c>
      <c r="Q19" s="184" t="str">
        <f t="shared" si="2"/>
        <v/>
      </c>
      <c r="R19" s="220" t="s">
        <v>38</v>
      </c>
      <c r="S19" s="188">
        <v>16</v>
      </c>
      <c r="T19" s="184" t="str">
        <f t="shared" si="3"/>
        <v/>
      </c>
      <c r="U19" s="220" t="s">
        <v>38</v>
      </c>
      <c r="V19" s="188">
        <v>14</v>
      </c>
      <c r="W19" s="184" t="str">
        <f t="shared" si="4"/>
        <v/>
      </c>
      <c r="X19" s="220" t="s">
        <v>38</v>
      </c>
      <c r="Y19" s="188">
        <v>14</v>
      </c>
      <c r="Z19" s="184" t="str">
        <f t="shared" si="5"/>
        <v/>
      </c>
      <c r="AA19" s="220" t="s">
        <v>38</v>
      </c>
      <c r="AB19" s="188">
        <v>9</v>
      </c>
      <c r="AC19" s="184" t="str">
        <f t="shared" si="6"/>
        <v/>
      </c>
      <c r="AD19" s="220" t="s">
        <v>39</v>
      </c>
      <c r="AE19" s="188">
        <v>14</v>
      </c>
      <c r="AF19" s="184">
        <f t="shared" si="7"/>
        <v>-14</v>
      </c>
      <c r="AG19" s="220" t="s">
        <v>38</v>
      </c>
      <c r="AH19" s="188">
        <v>15</v>
      </c>
      <c r="AI19" s="184" t="str">
        <f t="shared" si="8"/>
        <v/>
      </c>
      <c r="AJ19" s="220" t="s">
        <v>38</v>
      </c>
      <c r="AK19" s="188">
        <v>2</v>
      </c>
      <c r="AL19" s="184" t="str">
        <f t="shared" si="9"/>
        <v/>
      </c>
      <c r="AM19" s="220" t="s">
        <v>38</v>
      </c>
      <c r="AN19" s="188">
        <v>16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13</v>
      </c>
      <c r="AV19" s="186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"Giants at Buccaneers" Total Points:  </v>
      </c>
      <c r="F20" s="358" t="s">
        <v>782</v>
      </c>
      <c r="G20" s="91">
        <v>48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47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49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54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43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51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95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52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63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38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2</v>
      </c>
      <c r="H21" s="197">
        <f ca="1">IF(SUM(G4:G19)&gt;0,SUM(H4:H19)+$F$31,0)</f>
        <v>94</v>
      </c>
      <c r="I21" s="198"/>
      <c r="J21" s="196">
        <f ca="1">RANK(K21,$H34:$AO34,0)+J52</f>
        <v>10</v>
      </c>
      <c r="K21" s="197">
        <f ca="1">IF(SUM(J4:J19)&gt;0,SUM(K4:K19)+$F$31,0)</f>
        <v>68</v>
      </c>
      <c r="L21" s="198"/>
      <c r="M21" s="196">
        <f ca="1">RANK(N21,$H34:$AO34,0)+M52</f>
        <v>1</v>
      </c>
      <c r="N21" s="197">
        <f ca="1">IF(SUM(M4:M19)&gt;0,SUM(N4:N19)+$F$31,0)</f>
        <v>96</v>
      </c>
      <c r="O21" s="198"/>
      <c r="P21" s="196">
        <f ca="1">RANK(Q21,$H34:$AO34,0)+P52</f>
        <v>3</v>
      </c>
      <c r="Q21" s="197">
        <f ca="1">IF(SUM(P4:P19)&gt;0,SUM(Q4:Q19)+$F$31,0)</f>
        <v>93</v>
      </c>
      <c r="R21" s="198"/>
      <c r="S21" s="196">
        <f ca="1">RANK(T21,$H34:$AO34,0)+S52</f>
        <v>6</v>
      </c>
      <c r="T21" s="197">
        <f ca="1">IF(SUM(S4:S19)&gt;0,SUM(T4:T19)+$F$31,0)</f>
        <v>86</v>
      </c>
      <c r="U21" s="198"/>
      <c r="V21" s="196">
        <f ca="1">RANK(W21,$H34:$AO34,0)+V52</f>
        <v>9</v>
      </c>
      <c r="W21" s="197">
        <f ca="1">IF(SUM(V4:V19)&gt;0,SUM(W4:W19)+$F$31,0)</f>
        <v>76</v>
      </c>
      <c r="X21" s="198"/>
      <c r="Y21" s="196">
        <f ca="1">RANK(Z21,$H34:$AO34,0)+Y52</f>
        <v>4</v>
      </c>
      <c r="Z21" s="197">
        <f ca="1">IF(SUM(Y4:Y19)&gt;0,SUM(Z4:Z19)+$F$31,0)</f>
        <v>92</v>
      </c>
      <c r="AA21" s="198"/>
      <c r="AB21" s="196">
        <f ca="1">RANK(AC21,$H34:$AO34,0)+AB52</f>
        <v>7</v>
      </c>
      <c r="AC21" s="197">
        <f ca="1">IF(SUM(AB4:AB19)&gt;0,SUM(AC4:AC19)+$F$31,0)</f>
        <v>84</v>
      </c>
      <c r="AD21" s="198"/>
      <c r="AE21" s="196">
        <f ca="1">RANK(AF21,$H34:$AO34,0)+AE52</f>
        <v>12</v>
      </c>
      <c r="AF21" s="197">
        <f ca="1">IF(SUM(AE4:AE19)&gt;0,SUM(AF4:AF19)+$F$31,0)</f>
        <v>37</v>
      </c>
      <c r="AG21" s="198"/>
      <c r="AH21" s="196">
        <f ca="1">RANK(AI21,$H34:$AO34,0)+AH52</f>
        <v>8</v>
      </c>
      <c r="AI21" s="197">
        <f ca="1">IF(SUM(AH4:AH19)&gt;0,SUM(AI4:AI19)+$F$31,0)</f>
        <v>81</v>
      </c>
      <c r="AJ21" s="198"/>
      <c r="AK21" s="196">
        <f ca="1">RANK(AL21,$H34:$AO34,0)+AK52</f>
        <v>5</v>
      </c>
      <c r="AL21" s="197">
        <f ca="1">IF(SUM(AK4:AK19)&gt;0,SUM(AL4:AL19)+$F$31,0)</f>
        <v>91</v>
      </c>
      <c r="AM21" s="198"/>
      <c r="AN21" s="196">
        <f ca="1">RANK(AO21,$H34:$AO34,0)+AN52</f>
        <v>11</v>
      </c>
      <c r="AO21" s="199">
        <f ca="1">IF(SUM(AN4:AN19)&gt;0,SUM(AO4:AO19)+$F$31,0)</f>
        <v>62</v>
      </c>
      <c r="AP21" s="3"/>
      <c r="AT21" s="200"/>
      <c r="AU21" s="201">
        <f ca="1">RANK(AV34,$H34:$AV34,0)</f>
        <v>8</v>
      </c>
      <c r="AV21" s="202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5</v>
      </c>
      <c r="H22" s="133">
        <f ca="1">IF($AR$3&lt;3,H23,H23/($AR$3-1))</f>
        <v>90.2</v>
      </c>
      <c r="I22" s="134"/>
      <c r="J22" s="132">
        <f ca="1">RANK(K35,($H35:$AO35),0)</f>
        <v>8</v>
      </c>
      <c r="K22" s="133">
        <f ca="1">IF($AR$3&lt;3,K23,K23/($AR$3-1))</f>
        <v>83.9</v>
      </c>
      <c r="L22" s="134"/>
      <c r="M22" s="132">
        <f ca="1">RANK(N35,($H35:$AO35),0)</f>
        <v>1</v>
      </c>
      <c r="N22" s="133">
        <f ca="1">IF($AR$3&lt;3,N23,N23/($AR$3-1))</f>
        <v>94.1</v>
      </c>
      <c r="O22" s="134"/>
      <c r="P22" s="132">
        <f ca="1">RANK(Q35,($H35:$AO35),0)</f>
        <v>2</v>
      </c>
      <c r="Q22" s="133">
        <f ca="1">IF($AR$3&lt;3,Q23,Q23/($AR$3-1))</f>
        <v>92.8</v>
      </c>
      <c r="R22" s="134"/>
      <c r="S22" s="132">
        <f ca="1">RANK(T35,($H35:$AO35),0)</f>
        <v>4</v>
      </c>
      <c r="T22" s="133">
        <f ca="1">IF($AR$3&lt;3,T23,T23/($AR$3-1))</f>
        <v>91.5</v>
      </c>
      <c r="U22" s="134"/>
      <c r="V22" s="132">
        <f ca="1">RANK(W35,($H35:$AO35),0)</f>
        <v>10</v>
      </c>
      <c r="W22" s="133">
        <f ca="1">IF($AR$3&lt;3,W23,W23/($AR$3-1))</f>
        <v>82.2</v>
      </c>
      <c r="X22" s="134"/>
      <c r="Y22" s="132">
        <f ca="1">RANK(Z35,($H35:$AO35),0)</f>
        <v>9</v>
      </c>
      <c r="Z22" s="133">
        <f ca="1">IF($AR$3&lt;3,Z23,Z23/($AR$3-1))</f>
        <v>83.8</v>
      </c>
      <c r="AA22" s="134"/>
      <c r="AB22" s="132">
        <f ca="1">RANK(AC35,($H35:$AO35),0)</f>
        <v>7</v>
      </c>
      <c r="AC22" s="133">
        <f ca="1">IF($AR$3&lt;3,AC23,AC23/($AR$3-1))</f>
        <v>86.5</v>
      </c>
      <c r="AD22" s="134"/>
      <c r="AE22" s="132">
        <f ca="1">RANK(AF35,($H35:$AO35),0)</f>
        <v>12</v>
      </c>
      <c r="AF22" s="133">
        <f ca="1">IF($AR$3&lt;3,AF23,AF23/($AR$3-1))</f>
        <v>69.7</v>
      </c>
      <c r="AG22" s="134"/>
      <c r="AH22" s="132">
        <f ca="1">RANK(AI35,($H35:$AO35),0)</f>
        <v>6</v>
      </c>
      <c r="AI22" s="133">
        <f ca="1">IF($AR$3&lt;3,AI23,AI23/($AR$3-1))</f>
        <v>87.2</v>
      </c>
      <c r="AJ22" s="134"/>
      <c r="AK22" s="132">
        <f ca="1">RANK(AL35,($H35:$AO35),0)</f>
        <v>11</v>
      </c>
      <c r="AL22" s="133">
        <f ca="1">IF($AR$3&lt;3,AL23,AL23/($AR$3-1))</f>
        <v>81.7</v>
      </c>
      <c r="AM22" s="134"/>
      <c r="AN22" s="132">
        <f ca="1">RANK(AO35,($H35:$AO35),0)</f>
        <v>3</v>
      </c>
      <c r="AO22" s="135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902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839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941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928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915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822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838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865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697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872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817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0.73333333333333328</v>
      </c>
      <c r="H25" s="141">
        <f>IF(SUM(G4:G19)&gt;0,COUNTBLANK(H4:H19)-COUNTBLANK($E4:$E19),0)</f>
        <v>11</v>
      </c>
      <c r="I25" s="142"/>
      <c r="J25" s="144">
        <f ca="1">IF($AR$2=0,K25/OFFSET('Season Summary'!$D$3,$C$2,0),0)</f>
        <v>0.53333333333333333</v>
      </c>
      <c r="K25" s="141">
        <f>IF(SUM(J4:J19)&gt;0,COUNTBLANK(K4:K19)-COUNTBLANK($E4:$E19),0)</f>
        <v>8</v>
      </c>
      <c r="L25" s="142"/>
      <c r="M25" s="144">
        <f ca="1">IF($AR$2=0,N25/OFFSET('Season Summary'!$D$3,$C$2,0),0)</f>
        <v>0.73333333333333328</v>
      </c>
      <c r="N25" s="141">
        <f>IF(SUM(M4:M19)&gt;0,COUNTBLANK(N4:N19)-COUNTBLANK($E4:$E19),0)</f>
        <v>11</v>
      </c>
      <c r="O25" s="142"/>
      <c r="P25" s="144">
        <f ca="1">IF($AR$2=0,Q25/OFFSET('Season Summary'!$D$3,$C$2,0),0)</f>
        <v>0.73333333333333328</v>
      </c>
      <c r="Q25" s="141">
        <f>IF(SUM(P4:P19)&gt;0,COUNTBLANK(Q4:Q19)-COUNTBLANK($E4:$E19),0)</f>
        <v>11</v>
      </c>
      <c r="R25" s="142"/>
      <c r="S25" s="144">
        <f ca="1">IF($AR$2=0,T25/OFFSET('Season Summary'!$D$3,$C$2,0),0)</f>
        <v>0.66666666666666663</v>
      </c>
      <c r="T25" s="141">
        <f>IF(SUM(S4:S19)&gt;0,COUNTBLANK(T4:T19)-COUNTBLANK($E4:$E19),0)</f>
        <v>10</v>
      </c>
      <c r="U25" s="142"/>
      <c r="V25" s="144">
        <f ca="1">IF($AR$2=0,W25/OFFSET('Season Summary'!$D$3,$C$2,0),0)</f>
        <v>0.66666666666666663</v>
      </c>
      <c r="W25" s="141">
        <f>IF(SUM(V4:V19)&gt;0,COUNTBLANK(W4:W19)-COUNTBLANK($E4:$E19),0)</f>
        <v>10</v>
      </c>
      <c r="X25" s="142"/>
      <c r="Y25" s="144">
        <f ca="1">IF($AR$2=0,Z25/OFFSET('Season Summary'!$D$3,$C$2,0),0)</f>
        <v>0.66666666666666663</v>
      </c>
      <c r="Z25" s="141">
        <f>IF(SUM(Y4:Y19)&gt;0,COUNTBLANK(Z4:Z19)-COUNTBLANK($E4:$E19),0)</f>
        <v>10</v>
      </c>
      <c r="AA25" s="142"/>
      <c r="AB25" s="144">
        <f ca="1">IF($AR$2=0,AC25/OFFSET('Season Summary'!$D$3,$C$2,0),0)</f>
        <v>0.6</v>
      </c>
      <c r="AC25" s="141">
        <f>IF(SUM(AB4:AB19)&gt;0,COUNTBLANK(AC4:AC19)-COUNTBLANK($E4:$E19),0)</f>
        <v>9</v>
      </c>
      <c r="AD25" s="142"/>
      <c r="AE25" s="144">
        <f ca="1">IF($AR$2=0,AF25/OFFSET('Season Summary'!$D$3,$C$2,0),0)</f>
        <v>0.33333333333333331</v>
      </c>
      <c r="AF25" s="141">
        <f>IF(SUM(AE4:AE19)&gt;0,COUNTBLANK(AF4:AF19)-COUNTBLANK($E4:$E19),0)</f>
        <v>5</v>
      </c>
      <c r="AG25" s="142"/>
      <c r="AH25" s="144">
        <f ca="1">IF($AR$2=0,AI25/OFFSET('Season Summary'!$D$3,$C$2,0),0)</f>
        <v>0.6</v>
      </c>
      <c r="AI25" s="141">
        <f>IF(SUM(AH4:AH19)&gt;0,COUNTBLANK(AI4:AI19)-COUNTBLANK($E4:$E19),0)</f>
        <v>9</v>
      </c>
      <c r="AJ25" s="142"/>
      <c r="AK25" s="144">
        <f ca="1">IF($AR$2=0,AL25/OFFSET('Season Summary'!$D$3,$C$2,0),0)</f>
        <v>0.73333333333333328</v>
      </c>
      <c r="AL25" s="141">
        <f>IF(SUM(AK4:AK19)&gt;0,COUNTBLANK(AL4:AL19)-COUNTBLANK($E4:$E19),0)</f>
        <v>11</v>
      </c>
      <c r="AM25" s="142"/>
      <c r="AN25" s="144">
        <f ca="1">IF($AR$2=0,AO25/OFFSET('Season Summary'!$D$3,$C$2,0),0)</f>
        <v>0.4</v>
      </c>
      <c r="AO25" s="143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0.61212121212121207</v>
      </c>
      <c r="H26" s="150">
        <f ca="1">SUM('Season Summary'!F3:OFFSET('Season Summary'!F3,$C$2+$AR$2,0))</f>
        <v>101</v>
      </c>
      <c r="I26" s="151"/>
      <c r="J26" s="149">
        <f ca="1">IF($AR$3=0,0,K26/SUM('Season Summary'!$D3:OFFSET('Season Summary'!$D3,$C$2+$AR$2,0)))</f>
        <v>0.58787878787878789</v>
      </c>
      <c r="K26" s="150">
        <f ca="1">SUM('Season Summary'!I3:OFFSET('Season Summary'!I3,$C$2+$AR$2,0))</f>
        <v>97</v>
      </c>
      <c r="L26" s="151"/>
      <c r="M26" s="149">
        <f ca="1">IF($AR$3=0,0,N26/SUM('Season Summary'!$D3:OFFSET('Season Summary'!$D3,$C$2+$AR$2,0)))</f>
        <v>0.66666666666666663</v>
      </c>
      <c r="N26" s="150">
        <f ca="1">SUM('Season Summary'!L3:OFFSET('Season Summary'!L3,$C$2+$AR$2,0))</f>
        <v>110</v>
      </c>
      <c r="O26" s="151"/>
      <c r="P26" s="149">
        <f ca="1">IF($AR$3=0,0,Q26/SUM('Season Summary'!$D3:OFFSET('Season Summary'!$D3,$C$2+$AR$2,0)))</f>
        <v>0.64242424242424245</v>
      </c>
      <c r="Q26" s="150">
        <f ca="1">SUM('Season Summary'!O3:OFFSET('Season Summary'!O3,$C$2+$AR$2,0))</f>
        <v>106</v>
      </c>
      <c r="R26" s="151"/>
      <c r="S26" s="149">
        <f ca="1">IF($AR$3=0,0,T26/SUM('Season Summary'!$D3:OFFSET('Season Summary'!$D3,$C$2+$AR$2,0)))</f>
        <v>0.62424242424242427</v>
      </c>
      <c r="T26" s="150">
        <f ca="1">SUM('Season Summary'!R3:OFFSET('Season Summary'!R3,$C$2+$AR$2,0))</f>
        <v>103</v>
      </c>
      <c r="U26" s="151"/>
      <c r="V26" s="149">
        <f ca="1">IF($AR$3=0,0,W26/SUM('Season Summary'!$D3:OFFSET('Season Summary'!$D3,$C$2+$AR$2,0)))</f>
        <v>0.53939393939393943</v>
      </c>
      <c r="W26" s="150">
        <f ca="1">SUM('Season Summary'!U3:OFFSET('Season Summary'!U3,$C$2+$AR$2,0))</f>
        <v>89</v>
      </c>
      <c r="X26" s="151"/>
      <c r="Y26" s="149">
        <f ca="1">IF($AR$3=0,0,Z26/SUM('Season Summary'!$D3:OFFSET('Season Summary'!$D3,$C$2+$AR$2,0)))</f>
        <v>0.58181818181818179</v>
      </c>
      <c r="Z26" s="150">
        <f ca="1">SUM('Season Summary'!X3:OFFSET('Season Summary'!X3,$C$2+$AR$2,0))</f>
        <v>96</v>
      </c>
      <c r="AA26" s="151"/>
      <c r="AB26" s="149">
        <f ca="1">IF($AR$3=0,0,AC26/SUM('Season Summary'!$D3:OFFSET('Season Summary'!$D3,$C$2+$AR$2,0)))</f>
        <v>0.58181818181818179</v>
      </c>
      <c r="AC26" s="150">
        <f ca="1">SUM('Season Summary'!AA3:OFFSET('Season Summary'!AA3,$C$2+$AR$2,0))</f>
        <v>96</v>
      </c>
      <c r="AD26" s="151"/>
      <c r="AE26" s="149">
        <f ca="1">IF($AR$3=0,0,AF26/SUM('Season Summary'!$D3:OFFSET('Season Summary'!$D3,$C$2+$AR$2,0)))</f>
        <v>0.49696969696969695</v>
      </c>
      <c r="AF26" s="150">
        <f ca="1">SUM('Season Summary'!AD3:OFFSET('Season Summary'!AD3,$C$2+$AR$2,0))</f>
        <v>82</v>
      </c>
      <c r="AG26" s="151"/>
      <c r="AH26" s="149">
        <f ca="1">IF($AR$3=0,0,AI26/SUM('Season Summary'!$D3:OFFSET('Season Summary'!$D3,$C$2+$AR$2,0)))</f>
        <v>0.61212121212121207</v>
      </c>
      <c r="AI26" s="150">
        <f ca="1">SUM('Season Summary'!AG3:OFFSET('Season Summary'!AG3,$C$2+$AR$2,0))</f>
        <v>101</v>
      </c>
      <c r="AJ26" s="151"/>
      <c r="AK26" s="149">
        <f ca="1">IF($AR$3=0,0,AL26/SUM('Season Summary'!$D3:OFFSET('Season Summary'!$D3,$C$2+$AR$2,0)))</f>
        <v>0.58181818181818179</v>
      </c>
      <c r="AL26" s="150">
        <f ca="1">SUM('Season Summary'!AJ3:OFFSET('Season Summary'!AJ3,$C$2+$AR$2,0))</f>
        <v>96</v>
      </c>
      <c r="AM26" s="151"/>
      <c r="AN26" s="149">
        <f ca="1">IF($AR$3=0,0,AO26/SUM('Season Summary'!$D3:OFFSET('Season Summary'!$D3,$C$2+$AR$2,0)))</f>
        <v>0.6</v>
      </c>
      <c r="AO26" s="152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165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33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22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Broncos, Rams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w11_actual_mn_points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135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59"/>
      <c r="AU32" s="5">
        <f ca="1">SUM(AU4:AU19)</f>
        <v>135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59"/>
      <c r="AV34" s="41">
        <f ca="1">AV21</f>
        <v>83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90.2</v>
      </c>
      <c r="I35" s="159"/>
      <c r="J35" s="159"/>
      <c r="K35" s="386">
        <f t="shared" ca="1" si="25"/>
        <v>83.9</v>
      </c>
      <c r="L35" s="159"/>
      <c r="M35" s="159"/>
      <c r="N35" s="386">
        <f t="shared" ca="1" si="26"/>
        <v>94.1</v>
      </c>
      <c r="Q35" s="386">
        <f t="shared" ca="1" si="27"/>
        <v>92.8</v>
      </c>
      <c r="T35" s="386">
        <f t="shared" ca="1" si="28"/>
        <v>91.5</v>
      </c>
      <c r="W35" s="386">
        <f t="shared" ca="1" si="29"/>
        <v>82.2</v>
      </c>
      <c r="Z35" s="386">
        <f t="shared" ca="1" si="30"/>
        <v>83.8</v>
      </c>
      <c r="AC35" s="386">
        <f t="shared" ca="1" si="31"/>
        <v>86.5</v>
      </c>
      <c r="AF35" s="386">
        <f t="shared" ca="1" si="32"/>
        <v>69.7</v>
      </c>
      <c r="AI35" s="386">
        <f t="shared" ca="1" si="33"/>
        <v>87.2</v>
      </c>
      <c r="AL35" s="386">
        <f t="shared" ca="1" si="34"/>
        <v>81.7</v>
      </c>
      <c r="AO35" s="386">
        <f t="shared" ca="1" si="35"/>
        <v>91.9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902</v>
      </c>
      <c r="I36" s="159"/>
      <c r="J36" s="159"/>
      <c r="K36" s="386">
        <f t="shared" ca="1" si="25"/>
        <v>839</v>
      </c>
      <c r="L36" s="159"/>
      <c r="M36" s="159"/>
      <c r="N36" s="386">
        <f t="shared" ca="1" si="26"/>
        <v>941</v>
      </c>
      <c r="Q36" s="386">
        <f t="shared" ca="1" si="27"/>
        <v>928</v>
      </c>
      <c r="T36" s="386">
        <f t="shared" ca="1" si="28"/>
        <v>915</v>
      </c>
      <c r="W36" s="386">
        <f t="shared" ca="1" si="29"/>
        <v>822</v>
      </c>
      <c r="Z36" s="386">
        <f t="shared" ca="1" si="30"/>
        <v>838</v>
      </c>
      <c r="AC36" s="386">
        <f t="shared" ca="1" si="31"/>
        <v>865</v>
      </c>
      <c r="AF36" s="386">
        <f t="shared" ca="1" si="32"/>
        <v>697</v>
      </c>
      <c r="AI36" s="386">
        <f t="shared" ca="1" si="33"/>
        <v>872</v>
      </c>
      <c r="AL36" s="386">
        <f t="shared" ca="1" si="34"/>
        <v>817</v>
      </c>
      <c r="AO36" s="386">
        <f t="shared" ca="1" si="35"/>
        <v>919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11</v>
      </c>
      <c r="I38" s="159"/>
      <c r="J38" s="159"/>
      <c r="K38" s="386">
        <f t="shared" si="25"/>
        <v>8</v>
      </c>
      <c r="L38" s="159"/>
      <c r="M38" s="159"/>
      <c r="N38" s="386">
        <f t="shared" si="26"/>
        <v>11</v>
      </c>
      <c r="Q38" s="386">
        <f t="shared" si="27"/>
        <v>11</v>
      </c>
      <c r="T38" s="386">
        <f t="shared" si="28"/>
        <v>10</v>
      </c>
      <c r="W38" s="386">
        <f t="shared" si="29"/>
        <v>10</v>
      </c>
      <c r="Z38" s="386">
        <f t="shared" si="30"/>
        <v>10</v>
      </c>
      <c r="AC38" s="386">
        <f t="shared" si="31"/>
        <v>9</v>
      </c>
      <c r="AF38" s="386">
        <f t="shared" si="32"/>
        <v>5</v>
      </c>
      <c r="AI38" s="386">
        <f t="shared" si="33"/>
        <v>9</v>
      </c>
      <c r="AL38" s="386">
        <f t="shared" si="34"/>
        <v>11</v>
      </c>
      <c r="AO38" s="386">
        <f t="shared" si="35"/>
        <v>6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101</v>
      </c>
      <c r="I39" s="159"/>
      <c r="J39" s="159"/>
      <c r="K39" s="386">
        <f t="shared" ca="1" si="25"/>
        <v>97</v>
      </c>
      <c r="L39" s="159"/>
      <c r="M39" s="159"/>
      <c r="N39" s="386">
        <f t="shared" ca="1" si="26"/>
        <v>110</v>
      </c>
      <c r="Q39" s="386">
        <f t="shared" ca="1" si="27"/>
        <v>106</v>
      </c>
      <c r="T39" s="386">
        <f t="shared" ca="1" si="28"/>
        <v>103</v>
      </c>
      <c r="W39" s="386">
        <f t="shared" ca="1" si="29"/>
        <v>89</v>
      </c>
      <c r="Z39" s="386">
        <f t="shared" ca="1" si="30"/>
        <v>96</v>
      </c>
      <c r="AC39" s="386">
        <f t="shared" ca="1" si="31"/>
        <v>96</v>
      </c>
      <c r="AF39" s="386">
        <f t="shared" ca="1" si="32"/>
        <v>82</v>
      </c>
      <c r="AI39" s="386">
        <f t="shared" ca="1" si="33"/>
        <v>101</v>
      </c>
      <c r="AL39" s="386">
        <f t="shared" ca="1" si="34"/>
        <v>96</v>
      </c>
      <c r="AO39" s="386">
        <f t="shared" ca="1" si="35"/>
        <v>99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5</v>
      </c>
      <c r="H40" s="386"/>
      <c r="I40" s="159"/>
      <c r="J40" s="385">
        <f ca="1">J22</f>
        <v>8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4</v>
      </c>
      <c r="T40" s="386"/>
      <c r="V40" s="385">
        <f ca="1">V22</f>
        <v>10</v>
      </c>
      <c r="W40" s="386"/>
      <c r="Y40" s="385">
        <f ca="1">Y22</f>
        <v>9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11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0.73333333333333328</v>
      </c>
      <c r="H41" s="159"/>
      <c r="I41" s="159"/>
      <c r="J41" s="385">
        <f ca="1">J25</f>
        <v>0.53333333333333333</v>
      </c>
      <c r="K41" s="159"/>
      <c r="L41" s="159"/>
      <c r="M41" s="385">
        <f ca="1">M25</f>
        <v>0.73333333333333328</v>
      </c>
      <c r="P41" s="385">
        <f ca="1">P25</f>
        <v>0.73333333333333328</v>
      </c>
      <c r="S41" s="385">
        <f ca="1">S25</f>
        <v>0.66666666666666663</v>
      </c>
      <c r="V41" s="385">
        <f ca="1">V25</f>
        <v>0.66666666666666663</v>
      </c>
      <c r="Y41" s="385">
        <f ca="1">Y25</f>
        <v>0.66666666666666663</v>
      </c>
      <c r="AB41" s="385">
        <f ca="1">AB25</f>
        <v>0.6</v>
      </c>
      <c r="AE41" s="385">
        <f ca="1">AE25</f>
        <v>0.33333333333333331</v>
      </c>
      <c r="AH41" s="385">
        <f ca="1">AH25</f>
        <v>0.6</v>
      </c>
      <c r="AK41" s="385">
        <f ca="1">AK25</f>
        <v>0.73333333333333328</v>
      </c>
      <c r="AN41" s="385">
        <f ca="1">AN25</f>
        <v>0.4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0.61212121212121207</v>
      </c>
      <c r="H42" s="159"/>
      <c r="I42" s="159"/>
      <c r="J42" s="385">
        <f ca="1">J26</f>
        <v>0.58787878787878789</v>
      </c>
      <c r="K42" s="159"/>
      <c r="L42" s="159"/>
      <c r="M42" s="385">
        <f ca="1">M26</f>
        <v>0.66666666666666663</v>
      </c>
      <c r="P42" s="385">
        <f ca="1">P26</f>
        <v>0.64242424242424245</v>
      </c>
      <c r="S42" s="385">
        <f ca="1">S26</f>
        <v>0.62424242424242427</v>
      </c>
      <c r="V42" s="385">
        <f ca="1">V26</f>
        <v>0.53939393939393943</v>
      </c>
      <c r="Y42" s="385">
        <f ca="1">Y26</f>
        <v>0.58181818181818179</v>
      </c>
      <c r="AB42" s="385">
        <f ca="1">AB26</f>
        <v>0.58181818181818179</v>
      </c>
      <c r="AE42" s="385">
        <f ca="1">AE26</f>
        <v>0.49696969696969695</v>
      </c>
      <c r="AH42" s="385">
        <f ca="1">AH26</f>
        <v>0.61212121212121207</v>
      </c>
      <c r="AK42" s="385">
        <f ca="1">AK26</f>
        <v>0.58181818181818179</v>
      </c>
      <c r="AN42" s="385">
        <f ca="1">AN26</f>
        <v>0.6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"Giants at Buccaneers"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15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$C$60:$Q$60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12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12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12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Bears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Lions</v>
      </c>
      <c r="E4" s="360" t="s">
        <v>39</v>
      </c>
      <c r="F4" s="208" t="s">
        <v>39</v>
      </c>
      <c r="G4" s="177">
        <v>5</v>
      </c>
      <c r="H4" s="173" t="str">
        <f>IF(G4&gt;0,IF(ISTEXT($E4),IF($E4&lt;&gt;F4,G4-2*G4,""),""),"")</f>
        <v/>
      </c>
      <c r="I4" s="211" t="s">
        <v>38</v>
      </c>
      <c r="J4" s="177">
        <v>2</v>
      </c>
      <c r="K4" s="173">
        <f t="shared" ref="K4:K19" si="0">IF(J4&gt;0,IF(ISTEXT($E4),IF($E4&lt;&gt;I4,J4-2*J4,""),""),"")</f>
        <v>-2</v>
      </c>
      <c r="L4" s="211" t="s">
        <v>39</v>
      </c>
      <c r="M4" s="177">
        <v>8</v>
      </c>
      <c r="N4" s="173" t="str">
        <f t="shared" ref="N4:N19" si="1">IF(M4&gt;0,IF(ISTEXT($E4),IF($E4&lt;&gt;L4,M4-2*M4,""),""),"")</f>
        <v/>
      </c>
      <c r="O4" s="211" t="s">
        <v>39</v>
      </c>
      <c r="P4" s="177">
        <v>9</v>
      </c>
      <c r="Q4" s="173" t="str">
        <f t="shared" ref="Q4:Q19" si="2">IF(P4&gt;0,IF(ISTEXT($E4),IF($E4&lt;&gt;O4,P4-2*P4,""),""),"")</f>
        <v/>
      </c>
      <c r="R4" s="211" t="s">
        <v>38</v>
      </c>
      <c r="S4" s="177">
        <v>6</v>
      </c>
      <c r="T4" s="173">
        <f t="shared" ref="T4:T19" si="3">IF(S4&gt;0,IF(ISTEXT($E4),IF($E4&lt;&gt;R4,S4-2*S4,""),""),"")</f>
        <v>-6</v>
      </c>
      <c r="U4" s="211" t="s">
        <v>38</v>
      </c>
      <c r="V4" s="177">
        <v>4</v>
      </c>
      <c r="W4" s="173">
        <f t="shared" ref="W4:W19" si="4">IF(V4&gt;0,IF(ISTEXT($E4),IF($E4&lt;&gt;U4,V4-2*V4,""),""),"")</f>
        <v>-4</v>
      </c>
      <c r="X4" s="211" t="s">
        <v>39</v>
      </c>
      <c r="Y4" s="177">
        <v>9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12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10</v>
      </c>
      <c r="AF4" s="173" t="str">
        <f t="shared" ref="AF4:AF19" si="7">IF(AE4&gt;0,IF(ISTEXT($E4),IF($E4&lt;&gt;AD4,AE4-2*AE4,""),""),"")</f>
        <v/>
      </c>
      <c r="AG4" s="211" t="s">
        <v>39</v>
      </c>
      <c r="AH4" s="177">
        <v>16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2</v>
      </c>
      <c r="AL4" s="173">
        <f t="shared" ref="AL4:AL19" si="9">IF(AK4&gt;0,IF(ISTEXT($E4),IF($E4&lt;&gt;AJ4,AK4-2*AK4,""),""),"")</f>
        <v>-2</v>
      </c>
      <c r="AM4" s="211" t="s">
        <v>39</v>
      </c>
      <c r="AN4" s="177">
        <v>13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7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2">
        <f ca="1">$M$21</f>
        <v>1</v>
      </c>
      <c r="BF4" s="79" t="str">
        <f>$L$2</f>
        <v>CP</v>
      </c>
      <c r="BG4" s="80">
        <f ca="1">$N$21</f>
        <v>93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-36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36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Raiders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Cowboys</v>
      </c>
      <c r="E5" s="361" t="s">
        <v>39</v>
      </c>
      <c r="F5" s="217" t="s">
        <v>38</v>
      </c>
      <c r="G5" s="188">
        <v>16</v>
      </c>
      <c r="H5" s="184">
        <f>IF(G5&gt;0,IF(ISTEXT($E5),IF($E5&lt;&gt;F5,G5-2*G5,""),""),"")</f>
        <v>-16</v>
      </c>
      <c r="I5" s="220" t="s">
        <v>38</v>
      </c>
      <c r="J5" s="188">
        <v>15</v>
      </c>
      <c r="K5" s="184">
        <f>IF(J5&gt;0,IF(ISTEXT($E5),IF($E5&lt;&gt;I5,J5-2*J5,""),""),"")</f>
        <v>-15</v>
      </c>
      <c r="L5" s="220" t="s">
        <v>38</v>
      </c>
      <c r="M5" s="188">
        <v>16</v>
      </c>
      <c r="N5" s="184">
        <f>IF(M5&gt;0,IF(ISTEXT($E5),IF($E5&lt;&gt;L5,M5-2*M5,""),""),"")</f>
        <v>-16</v>
      </c>
      <c r="O5" s="220" t="s">
        <v>38</v>
      </c>
      <c r="P5" s="188">
        <v>16</v>
      </c>
      <c r="Q5" s="184">
        <f>IF(P5&gt;0,IF(ISTEXT($E5),IF($E5&lt;&gt;O5,P5-2*P5,""),""),"")</f>
        <v>-16</v>
      </c>
      <c r="R5" s="220" t="s">
        <v>38</v>
      </c>
      <c r="S5" s="188">
        <v>15</v>
      </c>
      <c r="T5" s="184">
        <f>IF(S5&gt;0,IF(ISTEXT($E5),IF($E5&lt;&gt;R5,S5-2*S5,""),""),"")</f>
        <v>-15</v>
      </c>
      <c r="U5" s="220" t="s">
        <v>38</v>
      </c>
      <c r="V5" s="188">
        <v>5</v>
      </c>
      <c r="W5" s="184">
        <f>IF(V5&gt;0,IF(ISTEXT($E5),IF($E5&lt;&gt;U5,V5-2*V5,""),""),"")</f>
        <v>-5</v>
      </c>
      <c r="X5" s="220" t="s">
        <v>38</v>
      </c>
      <c r="Y5" s="188">
        <v>16</v>
      </c>
      <c r="Z5" s="184">
        <f>IF(Y5&gt;0,IF(ISTEXT($E5),IF($E5&lt;&gt;X5,Y5-2*Y5,""),""),"")</f>
        <v>-16</v>
      </c>
      <c r="AA5" s="220" t="s">
        <v>38</v>
      </c>
      <c r="AB5" s="188">
        <v>16</v>
      </c>
      <c r="AC5" s="184">
        <f>IF(AB5&gt;0,IF(ISTEXT($E5),IF($E5&lt;&gt;AA5,AB5-2*AB5,""),""),"")</f>
        <v>-16</v>
      </c>
      <c r="AD5" s="220" t="s">
        <v>38</v>
      </c>
      <c r="AE5" s="188">
        <v>16</v>
      </c>
      <c r="AF5" s="184">
        <f>IF(AE5&gt;0,IF(ISTEXT($E5),IF($E5&lt;&gt;AD5,AE5-2*AE5,""),""),"")</f>
        <v>-16</v>
      </c>
      <c r="AG5" s="220" t="s">
        <v>38</v>
      </c>
      <c r="AH5" s="188">
        <v>15</v>
      </c>
      <c r="AI5" s="184">
        <f>IF(AH5&gt;0,IF(ISTEXT($E5),IF($E5&lt;&gt;AG5,AH5-2*AH5,""),""),"")</f>
        <v>-15</v>
      </c>
      <c r="AJ5" s="220" t="s">
        <v>38</v>
      </c>
      <c r="AK5" s="188">
        <v>15</v>
      </c>
      <c r="AL5" s="184">
        <f>IF(AK5&gt;0,IF(ISTEXT($E5),IF($E5&lt;&gt;AJ5,AK5-2*AK5,""),""),"")</f>
        <v>-15</v>
      </c>
      <c r="AM5" s="220" t="s">
        <v>38</v>
      </c>
      <c r="AN5" s="188">
        <v>14</v>
      </c>
      <c r="AO5" s="186">
        <f>IF(AN5&gt;0,IF(ISTEXT($E5),IF($E5&lt;&gt;AM5,AN5-2*AN5,""),""),"")</f>
        <v>-14</v>
      </c>
      <c r="AR5" s="8"/>
      <c r="AS5" s="341" t="str">
        <f ca="1">MID(CELL("filename",A1),FIND("]",CELL("filename",A1))+1,255)</f>
        <v>Week 12</v>
      </c>
      <c r="AT5" s="187" t="str">
        <f ca="1">IF($B5="","",IF(AX5&lt;0,"V","H"))</f>
        <v>H</v>
      </c>
      <c r="AU5" s="188">
        <f ca="1">IF($B5="","",RANK(BA5,BA$4:BA$19,1))</f>
        <v>16</v>
      </c>
      <c r="AV5" s="186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2">
        <f ca="1">$P$21</f>
        <v>2</v>
      </c>
      <c r="BF5" s="81" t="str">
        <f>$O$2</f>
        <v>DC</v>
      </c>
      <c r="BG5" s="82">
        <f ca="1">$Q$21</f>
        <v>92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26</v>
      </c>
      <c r="BQ5" s="345">
        <f ca="1">-$AR$3*'Season Summary'!$AO$3</f>
        <v>-36</v>
      </c>
      <c r="BR5" s="346">
        <f ca="1">IF(COUNTIF('Season Summary'!AL$3:OFFSET('Season Summary'!AL$3,$C$2+$AR$2,0),"=1")&gt;0,COUNTIF('Season Summary'!AL$3:OFFSET('Season Summary'!AL$3,$C$2+$AR$2,0),"=1"),"")</f>
        <v>2</v>
      </c>
      <c r="BS5" s="347">
        <f ca="1">IF(BR5="","",BR5*'Season Summary'!$AO$6)</f>
        <v>62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Bills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Saints</v>
      </c>
      <c r="E6" s="361" t="s">
        <v>39</v>
      </c>
      <c r="F6" s="217" t="s">
        <v>39</v>
      </c>
      <c r="G6" s="188">
        <v>14</v>
      </c>
      <c r="H6" s="184" t="str">
        <f t="shared" ref="H6:H19" si="23">IF(G6&gt;0,IF(ISTEXT($E6),IF($E6&lt;&gt;F6,G6-2*G6,""),""),"")</f>
        <v/>
      </c>
      <c r="I6" s="220" t="s">
        <v>39</v>
      </c>
      <c r="J6" s="188">
        <v>10</v>
      </c>
      <c r="K6" s="184" t="str">
        <f t="shared" si="0"/>
        <v/>
      </c>
      <c r="L6" s="220" t="s">
        <v>39</v>
      </c>
      <c r="M6" s="188">
        <v>14</v>
      </c>
      <c r="N6" s="184" t="str">
        <f t="shared" si="1"/>
        <v/>
      </c>
      <c r="O6" s="220" t="s">
        <v>39</v>
      </c>
      <c r="P6" s="188">
        <v>14</v>
      </c>
      <c r="Q6" s="184" t="str">
        <f t="shared" si="2"/>
        <v/>
      </c>
      <c r="R6" s="220" t="s">
        <v>39</v>
      </c>
      <c r="S6" s="188">
        <v>11</v>
      </c>
      <c r="T6" s="184" t="str">
        <f t="shared" si="3"/>
        <v/>
      </c>
      <c r="U6" s="220" t="s">
        <v>39</v>
      </c>
      <c r="V6" s="188">
        <v>7</v>
      </c>
      <c r="W6" s="184" t="str">
        <f t="shared" si="4"/>
        <v/>
      </c>
      <c r="X6" s="220" t="s">
        <v>39</v>
      </c>
      <c r="Y6" s="188">
        <v>15</v>
      </c>
      <c r="Z6" s="184" t="str">
        <f t="shared" si="5"/>
        <v/>
      </c>
      <c r="AA6" s="220" t="s">
        <v>39</v>
      </c>
      <c r="AB6" s="188">
        <v>13</v>
      </c>
      <c r="AC6" s="184" t="str">
        <f t="shared" si="6"/>
        <v/>
      </c>
      <c r="AD6" s="220" t="s">
        <v>39</v>
      </c>
      <c r="AE6" s="188">
        <v>14</v>
      </c>
      <c r="AF6" s="184" t="str">
        <f t="shared" si="7"/>
        <v/>
      </c>
      <c r="AG6" s="220" t="s">
        <v>39</v>
      </c>
      <c r="AH6" s="188">
        <v>14</v>
      </c>
      <c r="AI6" s="184" t="str">
        <f t="shared" si="8"/>
        <v/>
      </c>
      <c r="AJ6" s="220" t="s">
        <v>38</v>
      </c>
      <c r="AK6" s="188">
        <v>5</v>
      </c>
      <c r="AL6" s="184">
        <f t="shared" si="9"/>
        <v>-5</v>
      </c>
      <c r="AM6" s="220" t="s">
        <v>39</v>
      </c>
      <c r="AN6" s="188">
        <v>9</v>
      </c>
      <c r="AO6" s="186" t="str">
        <f t="shared" si="10"/>
        <v/>
      </c>
      <c r="AR6" s="8"/>
      <c r="AS6" s="341" t="str">
        <f ca="1">RIGHT($AS$5,LEN($AS$5)-SEARCH(" ",$AS$5))</f>
        <v>12</v>
      </c>
      <c r="AT6" s="187" t="str">
        <f t="shared" ca="1" si="11"/>
        <v>V</v>
      </c>
      <c r="AU6" s="188">
        <f t="shared" ca="1" si="12"/>
        <v>14</v>
      </c>
      <c r="AV6" s="186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2">
        <f ca="1">$AN$21</f>
        <v>3</v>
      </c>
      <c r="BF6" s="81" t="str">
        <f>$AM$2</f>
        <v>RR</v>
      </c>
      <c r="BG6" s="82">
        <f ca="1">$AO$21</f>
        <v>91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19</v>
      </c>
      <c r="BQ6" s="345">
        <f ca="1">-$AR$3*'Season Summary'!$AO$3</f>
        <v>-36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>✓</v>
      </c>
      <c r="BW6" s="349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Steelers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Bengals</v>
      </c>
      <c r="E7" s="361" t="s">
        <v>38</v>
      </c>
      <c r="F7" s="217" t="s">
        <v>38</v>
      </c>
      <c r="G7" s="188">
        <v>13</v>
      </c>
      <c r="H7" s="184" t="str">
        <f t="shared" si="23"/>
        <v/>
      </c>
      <c r="I7" s="220" t="s">
        <v>38</v>
      </c>
      <c r="J7" s="188">
        <v>9</v>
      </c>
      <c r="K7" s="184" t="str">
        <f t="shared" si="0"/>
        <v/>
      </c>
      <c r="L7" s="220" t="s">
        <v>38</v>
      </c>
      <c r="M7" s="188">
        <v>13</v>
      </c>
      <c r="N7" s="184" t="str">
        <f t="shared" si="1"/>
        <v/>
      </c>
      <c r="O7" s="220" t="s">
        <v>38</v>
      </c>
      <c r="P7" s="188">
        <v>12</v>
      </c>
      <c r="Q7" s="184" t="str">
        <f t="shared" si="2"/>
        <v/>
      </c>
      <c r="R7" s="220" t="s">
        <v>38</v>
      </c>
      <c r="S7" s="188">
        <v>5</v>
      </c>
      <c r="T7" s="184" t="str">
        <f t="shared" si="3"/>
        <v/>
      </c>
      <c r="U7" s="220" t="s">
        <v>39</v>
      </c>
      <c r="V7" s="188">
        <v>16</v>
      </c>
      <c r="W7" s="184">
        <f t="shared" si="4"/>
        <v>-16</v>
      </c>
      <c r="X7" s="220" t="s">
        <v>38</v>
      </c>
      <c r="Y7" s="188">
        <v>14</v>
      </c>
      <c r="Z7" s="184" t="str">
        <f t="shared" si="5"/>
        <v/>
      </c>
      <c r="AA7" s="220" t="s">
        <v>39</v>
      </c>
      <c r="AB7" s="188">
        <v>2</v>
      </c>
      <c r="AC7" s="184">
        <f t="shared" si="6"/>
        <v>-2</v>
      </c>
      <c r="AD7" s="220" t="s">
        <v>38</v>
      </c>
      <c r="AE7" s="188">
        <v>13</v>
      </c>
      <c r="AF7" s="184" t="str">
        <f t="shared" si="7"/>
        <v/>
      </c>
      <c r="AG7" s="220" t="s">
        <v>38</v>
      </c>
      <c r="AH7" s="188">
        <v>11</v>
      </c>
      <c r="AI7" s="184" t="str">
        <f t="shared" si="8"/>
        <v/>
      </c>
      <c r="AJ7" s="220" t="s">
        <v>39</v>
      </c>
      <c r="AK7" s="188">
        <v>3</v>
      </c>
      <c r="AL7" s="184">
        <f t="shared" si="9"/>
        <v>-3</v>
      </c>
      <c r="AM7" s="220" t="s">
        <v>38</v>
      </c>
      <c r="AN7" s="188">
        <v>5</v>
      </c>
      <c r="AO7" s="186" t="str">
        <f t="shared" si="10"/>
        <v/>
      </c>
      <c r="AS7" s="341" t="str">
        <f ca="1">"week_"&amp;$AS$6&amp;"_schedule"</f>
        <v>week_12_schedule</v>
      </c>
      <c r="AT7" s="187" t="str">
        <f t="shared" ca="1" si="11"/>
        <v>H</v>
      </c>
      <c r="AU7" s="188">
        <f t="shared" ca="1" si="12"/>
        <v>8</v>
      </c>
      <c r="AV7" s="186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2">
        <f ca="1">$G$21</f>
        <v>4</v>
      </c>
      <c r="BF7" s="81" t="str">
        <f>$F$2</f>
        <v>BM</v>
      </c>
      <c r="BG7" s="82">
        <f ca="1">$H$21</f>
        <v>88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3"/>
      <c r="BN7" s="343">
        <f t="shared" ca="1" si="18"/>
        <v>4</v>
      </c>
      <c r="BO7" s="66" t="str">
        <f>$F$2</f>
        <v>BM</v>
      </c>
      <c r="BP7" s="344">
        <f t="shared" ca="1" si="19"/>
        <v>-5</v>
      </c>
      <c r="BQ7" s="345">
        <f ca="1">-$AR$3*'Season Summary'!$AO$3</f>
        <v>-36</v>
      </c>
      <c r="BR7" s="346">
        <f ca="1">IF(COUNTIF('Season Summary'!E$3:OFFSET('Season Summary'!E$3,$C$2+$AR$2,0),"=1")&gt;0,COUNTIF('Season Summary'!E$3:OFFSET('Season Summary'!E$3,$C$2+$AR$2,0),"=1"),"")</f>
        <v>1</v>
      </c>
      <c r="BS7" s="347">
        <f ca="1">IF(BR7="","",BR7*'Season Summary'!$AO$6)</f>
        <v>31</v>
      </c>
      <c r="BT7" s="348" t="str">
        <f ca="1">IF($G$22=1,"✓","")</f>
        <v/>
      </c>
      <c r="BU7" s="347" t="str">
        <f t="shared" ca="1" si="20"/>
        <v/>
      </c>
      <c r="BV7" s="348" t="str">
        <f ca="1">IF($G$22=2,"✓","")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Jets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Texans</v>
      </c>
      <c r="E8" s="361" t="s">
        <v>39</v>
      </c>
      <c r="F8" s="217" t="s">
        <v>38</v>
      </c>
      <c r="G8" s="188">
        <v>6</v>
      </c>
      <c r="H8" s="184">
        <f t="shared" si="23"/>
        <v>-6</v>
      </c>
      <c r="I8" s="220" t="s">
        <v>38</v>
      </c>
      <c r="J8" s="188">
        <v>14</v>
      </c>
      <c r="K8" s="184">
        <f t="shared" si="0"/>
        <v>-14</v>
      </c>
      <c r="L8" s="220" t="s">
        <v>38</v>
      </c>
      <c r="M8" s="188">
        <v>6</v>
      </c>
      <c r="N8" s="184">
        <f t="shared" si="1"/>
        <v>-6</v>
      </c>
      <c r="O8" s="220" t="s">
        <v>38</v>
      </c>
      <c r="P8" s="188">
        <v>6</v>
      </c>
      <c r="Q8" s="184">
        <f t="shared" si="2"/>
        <v>-6</v>
      </c>
      <c r="R8" s="220" t="s">
        <v>38</v>
      </c>
      <c r="S8" s="188">
        <v>7</v>
      </c>
      <c r="T8" s="184">
        <f t="shared" si="3"/>
        <v>-7</v>
      </c>
      <c r="U8" s="220" t="s">
        <v>38</v>
      </c>
      <c r="V8" s="188">
        <v>6</v>
      </c>
      <c r="W8" s="184">
        <f t="shared" si="4"/>
        <v>-6</v>
      </c>
      <c r="X8" s="220" t="s">
        <v>38</v>
      </c>
      <c r="Y8" s="188">
        <v>13</v>
      </c>
      <c r="Z8" s="184">
        <f t="shared" si="5"/>
        <v>-13</v>
      </c>
      <c r="AA8" s="220" t="s">
        <v>38</v>
      </c>
      <c r="AB8" s="188">
        <v>10</v>
      </c>
      <c r="AC8" s="184">
        <f t="shared" si="6"/>
        <v>-10</v>
      </c>
      <c r="AD8" s="220" t="s">
        <v>38</v>
      </c>
      <c r="AE8" s="188">
        <v>7</v>
      </c>
      <c r="AF8" s="184">
        <f t="shared" si="7"/>
        <v>-7</v>
      </c>
      <c r="AG8" s="220" t="s">
        <v>38</v>
      </c>
      <c r="AH8" s="188">
        <v>8</v>
      </c>
      <c r="AI8" s="184">
        <f t="shared" si="8"/>
        <v>-8</v>
      </c>
      <c r="AJ8" s="220" t="s">
        <v>38</v>
      </c>
      <c r="AK8" s="188">
        <v>14</v>
      </c>
      <c r="AL8" s="184">
        <f t="shared" si="9"/>
        <v>-14</v>
      </c>
      <c r="AM8" s="220" t="s">
        <v>38</v>
      </c>
      <c r="AN8" s="188">
        <v>8</v>
      </c>
      <c r="AO8" s="186">
        <f t="shared" si="10"/>
        <v>-8</v>
      </c>
      <c r="AS8" s="341" t="str">
        <f ca="1">"week_"&amp;$AS$6&amp;"_byes"</f>
        <v>week_12_byes</v>
      </c>
      <c r="AT8" s="187" t="str">
        <f t="shared" ca="1" si="11"/>
        <v>H</v>
      </c>
      <c r="AU8" s="188">
        <f t="shared" ca="1" si="12"/>
        <v>11</v>
      </c>
      <c r="AV8" s="186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2">
        <f ca="1">$AE$21</f>
        <v>4</v>
      </c>
      <c r="BF8" s="81" t="str">
        <f>$AD$2</f>
        <v>KC</v>
      </c>
      <c r="BG8" s="82">
        <f ca="1">$AF$21</f>
        <v>88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3"/>
      <c r="BN8" s="343">
        <f t="shared" ca="1" si="18"/>
        <v>4</v>
      </c>
      <c r="BO8" s="66" t="str">
        <f>$I$2</f>
        <v>CK</v>
      </c>
      <c r="BP8" s="344">
        <f t="shared" ca="1" si="19"/>
        <v>-5</v>
      </c>
      <c r="BQ8" s="345">
        <f ca="1">-$AR$3*'Season Summary'!$AO$3</f>
        <v>-36</v>
      </c>
      <c r="BR8" s="346">
        <f ca="1">IF(COUNTIF('Season Summary'!H$3:OFFSET('Season Summary'!H$3,$C$2+$AR$2,0),"=1")&gt;0,COUNTIF('Season Summary'!H$3:OFFSET('Season Summary'!H$3,$C$2+$AR$2,0),"=1"),"")</f>
        <v>1</v>
      </c>
      <c r="BS8" s="347">
        <f ca="1">IF(BR8="","",BR8*'Season Summary'!$AO$6)</f>
        <v>31</v>
      </c>
      <c r="BT8" s="348" t="str">
        <f ca="1">IF($J$22=1,"✓","")</f>
        <v/>
      </c>
      <c r="BU8" s="347" t="str">
        <f t="shared" ca="1" si="20"/>
        <v/>
      </c>
      <c r="BV8" s="348" t="str">
        <f ca="1">IF($J$22=2,"✓","")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Buccaneers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Colts</v>
      </c>
      <c r="E9" s="361" t="s">
        <v>39</v>
      </c>
      <c r="F9" s="217" t="s">
        <v>39</v>
      </c>
      <c r="G9" s="188">
        <v>7</v>
      </c>
      <c r="H9" s="184" t="str">
        <f t="shared" si="23"/>
        <v/>
      </c>
      <c r="I9" s="220" t="s">
        <v>39</v>
      </c>
      <c r="J9" s="188">
        <v>11</v>
      </c>
      <c r="K9" s="184" t="str">
        <f t="shared" si="0"/>
        <v/>
      </c>
      <c r="L9" s="220" t="s">
        <v>39</v>
      </c>
      <c r="M9" s="188">
        <v>9</v>
      </c>
      <c r="N9" s="184" t="str">
        <f t="shared" si="1"/>
        <v/>
      </c>
      <c r="O9" s="220" t="s">
        <v>39</v>
      </c>
      <c r="P9" s="188">
        <v>11</v>
      </c>
      <c r="Q9" s="184" t="str">
        <f t="shared" si="2"/>
        <v/>
      </c>
      <c r="R9" s="220" t="s">
        <v>39</v>
      </c>
      <c r="S9" s="188">
        <v>4</v>
      </c>
      <c r="T9" s="184" t="str">
        <f t="shared" si="3"/>
        <v/>
      </c>
      <c r="U9" s="220" t="s">
        <v>39</v>
      </c>
      <c r="V9" s="188">
        <v>15</v>
      </c>
      <c r="W9" s="184" t="str">
        <f t="shared" si="4"/>
        <v/>
      </c>
      <c r="X9" s="220" t="s">
        <v>38</v>
      </c>
      <c r="Y9" s="188">
        <v>10</v>
      </c>
      <c r="Z9" s="184">
        <f t="shared" si="5"/>
        <v>-10</v>
      </c>
      <c r="AA9" s="220" t="s">
        <v>38</v>
      </c>
      <c r="AB9" s="188">
        <v>4</v>
      </c>
      <c r="AC9" s="184">
        <f t="shared" si="6"/>
        <v>-4</v>
      </c>
      <c r="AD9" s="220" t="s">
        <v>39</v>
      </c>
      <c r="AE9" s="188">
        <v>8</v>
      </c>
      <c r="AF9" s="184" t="str">
        <f t="shared" si="7"/>
        <v/>
      </c>
      <c r="AG9" s="220" t="s">
        <v>39</v>
      </c>
      <c r="AH9" s="188">
        <v>6</v>
      </c>
      <c r="AI9" s="184" t="str">
        <f t="shared" si="8"/>
        <v/>
      </c>
      <c r="AJ9" s="220" t="s">
        <v>38</v>
      </c>
      <c r="AK9" s="188">
        <v>13</v>
      </c>
      <c r="AL9" s="184">
        <f t="shared" si="9"/>
        <v>-13</v>
      </c>
      <c r="AM9" s="220" t="s">
        <v>39</v>
      </c>
      <c r="AN9" s="188">
        <v>16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6</v>
      </c>
      <c r="AV9" s="186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2">
        <f ca="1">$AH$21</f>
        <v>6</v>
      </c>
      <c r="BF9" s="81" t="str">
        <f>$AG$2</f>
        <v>KK</v>
      </c>
      <c r="BG9" s="82">
        <f ca="1">$AI$21</f>
        <v>79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3"/>
      <c r="BN9" s="343">
        <f t="shared" ca="1" si="18"/>
        <v>4</v>
      </c>
      <c r="BO9" s="66" t="str">
        <f>$R$2</f>
        <v>DH</v>
      </c>
      <c r="BP9" s="344">
        <f t="shared" ca="1" si="19"/>
        <v>-5</v>
      </c>
      <c r="BQ9" s="345">
        <f ca="1">-$AR$3*'Season Summary'!$AO$3</f>
        <v>-36</v>
      </c>
      <c r="BR9" s="346">
        <f ca="1">IF(COUNTIF('Season Summary'!Q$3:OFFSET('Season Summary'!Q$3,$C$2+$AR$2,0),"=1")&gt;0,COUNTIF('Season Summary'!Q$3:OFFSET('Season Summary'!Q$3,$C$2+$AR$2,0),"=1"),"")</f>
        <v>1</v>
      </c>
      <c r="BS9" s="347">
        <f ca="1">IF(BR9="","",BR9*'Season Summary'!$AO$6)</f>
        <v>31</v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Falcons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Jaguars</v>
      </c>
      <c r="E10" s="361" t="s">
        <v>39</v>
      </c>
      <c r="F10" s="217" t="s">
        <v>39</v>
      </c>
      <c r="G10" s="188">
        <v>9</v>
      </c>
      <c r="H10" s="184" t="str">
        <f t="shared" si="23"/>
        <v/>
      </c>
      <c r="I10" s="220" t="s">
        <v>38</v>
      </c>
      <c r="J10" s="188">
        <v>4</v>
      </c>
      <c r="K10" s="184">
        <f t="shared" si="0"/>
        <v>-4</v>
      </c>
      <c r="L10" s="220" t="s">
        <v>39</v>
      </c>
      <c r="M10" s="188">
        <v>7</v>
      </c>
      <c r="N10" s="184" t="str">
        <f t="shared" si="1"/>
        <v/>
      </c>
      <c r="O10" s="220" t="s">
        <v>38</v>
      </c>
      <c r="P10" s="188">
        <v>2</v>
      </c>
      <c r="Q10" s="184">
        <f t="shared" si="2"/>
        <v>-2</v>
      </c>
      <c r="R10" s="220" t="s">
        <v>38</v>
      </c>
      <c r="S10" s="188">
        <v>9</v>
      </c>
      <c r="T10" s="184">
        <f t="shared" si="3"/>
        <v>-9</v>
      </c>
      <c r="U10" s="220" t="s">
        <v>39</v>
      </c>
      <c r="V10" s="188">
        <v>3</v>
      </c>
      <c r="W10" s="184" t="str">
        <f t="shared" si="4"/>
        <v/>
      </c>
      <c r="X10" s="220" t="s">
        <v>38</v>
      </c>
      <c r="Y10" s="188">
        <v>3</v>
      </c>
      <c r="Z10" s="184">
        <f t="shared" si="5"/>
        <v>-3</v>
      </c>
      <c r="AA10" s="220" t="s">
        <v>39</v>
      </c>
      <c r="AB10" s="188">
        <v>5</v>
      </c>
      <c r="AC10" s="184" t="str">
        <f t="shared" si="6"/>
        <v/>
      </c>
      <c r="AD10" s="220" t="s">
        <v>39</v>
      </c>
      <c r="AE10" s="188">
        <v>5</v>
      </c>
      <c r="AF10" s="184" t="str">
        <f t="shared" si="7"/>
        <v/>
      </c>
      <c r="AG10" s="220" t="s">
        <v>38</v>
      </c>
      <c r="AH10" s="188">
        <v>4</v>
      </c>
      <c r="AI10" s="184">
        <f t="shared" si="8"/>
        <v>-4</v>
      </c>
      <c r="AJ10" s="220" t="s">
        <v>39</v>
      </c>
      <c r="AK10" s="188">
        <v>12</v>
      </c>
      <c r="AL10" s="184" t="str">
        <f t="shared" si="9"/>
        <v/>
      </c>
      <c r="AM10" s="220" t="s">
        <v>39</v>
      </c>
      <c r="AN10" s="188">
        <v>15</v>
      </c>
      <c r="AO10" s="186" t="str">
        <f t="shared" si="10"/>
        <v/>
      </c>
      <c r="AT10" s="187" t="str">
        <f t="shared" ca="1" si="11"/>
        <v>V</v>
      </c>
      <c r="AU10" s="188">
        <f t="shared" ca="1" si="12"/>
        <v>5</v>
      </c>
      <c r="AV10" s="186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2">
        <f ca="1">$AB$21</f>
        <v>7</v>
      </c>
      <c r="BF10" s="81" t="str">
        <f>$AA$2</f>
        <v>JL</v>
      </c>
      <c r="BG10" s="82">
        <f ca="1">$AC$21</f>
        <v>72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3"/>
      <c r="BN10" s="343">
        <f t="shared" ca="1" si="18"/>
        <v>4</v>
      </c>
      <c r="BO10" s="66" t="str">
        <f>$X$2</f>
        <v>JH</v>
      </c>
      <c r="BP10" s="344">
        <f t="shared" ca="1" si="19"/>
        <v>-5</v>
      </c>
      <c r="BQ10" s="345">
        <f ca="1">-$AR$3*'Season Summary'!$AO$3</f>
        <v>-36</v>
      </c>
      <c r="BR10" s="346">
        <f ca="1">IF(COUNTIF('Season Summary'!W$3:OFFSET('Season Summary'!W$3,$C$2+$AR$2,0),"=1")&gt;0,COUNTIF('Season Summary'!W$3:OFFSET('Season Summary'!W$3,$C$2+$AR$2,0),"=1"),"")</f>
        <v>1</v>
      </c>
      <c r="BS10" s="347">
        <f ca="1">IF(BR10="","",BR10*'Season Summary'!$AO$6)</f>
        <v>31</v>
      </c>
      <c r="BT10" s="348" t="str">
        <f ca="1">IF($Y$22=1,"✓","")</f>
        <v/>
      </c>
      <c r="BU10" s="347" t="str">
        <f t="shared" ca="1" si="20"/>
        <v/>
      </c>
      <c r="BV10" s="348" t="str">
        <f ca="1">IF($Y$22=2,"✓","")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Panthers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Dolphins</v>
      </c>
      <c r="E11" s="361" t="s">
        <v>38</v>
      </c>
      <c r="F11" s="217" t="s">
        <v>39</v>
      </c>
      <c r="G11" s="188">
        <v>4</v>
      </c>
      <c r="H11" s="184">
        <f t="shared" si="23"/>
        <v>-4</v>
      </c>
      <c r="I11" s="220" t="s">
        <v>38</v>
      </c>
      <c r="J11" s="188">
        <v>3</v>
      </c>
      <c r="K11" s="184" t="str">
        <f t="shared" si="0"/>
        <v/>
      </c>
      <c r="L11" s="220" t="s">
        <v>39</v>
      </c>
      <c r="M11" s="188">
        <v>4</v>
      </c>
      <c r="N11" s="184">
        <f t="shared" si="1"/>
        <v>-4</v>
      </c>
      <c r="O11" s="220" t="s">
        <v>39</v>
      </c>
      <c r="P11" s="188">
        <v>4</v>
      </c>
      <c r="Q11" s="184">
        <f t="shared" si="2"/>
        <v>-4</v>
      </c>
      <c r="R11" s="220" t="s">
        <v>38</v>
      </c>
      <c r="S11" s="188">
        <v>8</v>
      </c>
      <c r="T11" s="184" t="str">
        <f t="shared" si="3"/>
        <v/>
      </c>
      <c r="U11" s="220" t="s">
        <v>38</v>
      </c>
      <c r="V11" s="188">
        <v>13</v>
      </c>
      <c r="W11" s="184" t="str">
        <f t="shared" si="4"/>
        <v/>
      </c>
      <c r="X11" s="220" t="s">
        <v>38</v>
      </c>
      <c r="Y11" s="188">
        <v>8</v>
      </c>
      <c r="Z11" s="184" t="str">
        <f t="shared" si="5"/>
        <v/>
      </c>
      <c r="AA11" s="220" t="s">
        <v>39</v>
      </c>
      <c r="AB11" s="188">
        <v>8</v>
      </c>
      <c r="AC11" s="184">
        <f t="shared" si="6"/>
        <v>-8</v>
      </c>
      <c r="AD11" s="220" t="s">
        <v>39</v>
      </c>
      <c r="AE11" s="188">
        <v>4</v>
      </c>
      <c r="AF11" s="184">
        <f t="shared" si="7"/>
        <v>-4</v>
      </c>
      <c r="AG11" s="220" t="s">
        <v>39</v>
      </c>
      <c r="AH11" s="188">
        <v>5</v>
      </c>
      <c r="AI11" s="184">
        <f t="shared" si="8"/>
        <v>-5</v>
      </c>
      <c r="AJ11" s="220" t="s">
        <v>38</v>
      </c>
      <c r="AK11" s="188">
        <v>6</v>
      </c>
      <c r="AL11" s="184" t="str">
        <f t="shared" si="9"/>
        <v/>
      </c>
      <c r="AM11" s="220" t="s">
        <v>39</v>
      </c>
      <c r="AN11" s="188">
        <v>11</v>
      </c>
      <c r="AO11" s="186">
        <f t="shared" si="10"/>
        <v>-11</v>
      </c>
      <c r="AT11" s="187" t="str">
        <f t="shared" ca="1" si="11"/>
        <v>V</v>
      </c>
      <c r="AU11" s="188">
        <f t="shared" ca="1" si="12"/>
        <v>2</v>
      </c>
      <c r="AV11" s="186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2">
        <f ca="1">$V$21</f>
        <v>8</v>
      </c>
      <c r="BF11" s="81" t="str">
        <f>$U$2</f>
        <v>JG</v>
      </c>
      <c r="BG11" s="82">
        <f ca="1">$W$21</f>
        <v>70</v>
      </c>
      <c r="BH11" s="156"/>
      <c r="BI11" s="343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3"/>
      <c r="BN11" s="343">
        <f t="shared" ca="1" si="18"/>
        <v>4</v>
      </c>
      <c r="BO11" s="66" t="str">
        <f>$AD$2</f>
        <v>KC</v>
      </c>
      <c r="BP11" s="344">
        <f t="shared" ca="1" si="19"/>
        <v>-5</v>
      </c>
      <c r="BQ11" s="345">
        <f ca="1">-$AR$3*'Season Summary'!$AO$3</f>
        <v>-36</v>
      </c>
      <c r="BR11" s="346">
        <f ca="1">IF(COUNTIF('Season Summary'!AC$3:OFFSET('Season Summary'!AC$3,$C$2+$AR$2,0),"=1")&gt;0,COUNTIF('Season Summary'!AC$3:OFFSET('Season Summary'!AC$3,$C$2+$AR$2,0),"=1"),"")</f>
        <v>1</v>
      </c>
      <c r="BS11" s="347">
        <f ca="1">IF(BR11="","",BR11*'Season Summary'!$AO$6)</f>
        <v>31</v>
      </c>
      <c r="BT11" s="348" t="str">
        <f ca="1">IF($AE$22=1,"✓","")</f>
        <v/>
      </c>
      <c r="BU11" s="347" t="str">
        <f t="shared" ca="1" si="20"/>
        <v/>
      </c>
      <c r="BV11" s="348" t="str">
        <f ca="1">IF($AE$22=2,"✓","")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Titans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Patriots</v>
      </c>
      <c r="E12" s="361" t="s">
        <v>38</v>
      </c>
      <c r="F12" s="217" t="s">
        <v>38</v>
      </c>
      <c r="G12" s="188">
        <v>15</v>
      </c>
      <c r="H12" s="184" t="str">
        <f t="shared" si="23"/>
        <v/>
      </c>
      <c r="I12" s="220" t="s">
        <v>38</v>
      </c>
      <c r="J12" s="188">
        <v>5</v>
      </c>
      <c r="K12" s="184" t="str">
        <f t="shared" si="0"/>
        <v/>
      </c>
      <c r="L12" s="220" t="s">
        <v>38</v>
      </c>
      <c r="M12" s="188">
        <v>15</v>
      </c>
      <c r="N12" s="184" t="str">
        <f t="shared" si="1"/>
        <v/>
      </c>
      <c r="O12" s="220" t="s">
        <v>38</v>
      </c>
      <c r="P12" s="188">
        <v>15</v>
      </c>
      <c r="Q12" s="184" t="str">
        <f t="shared" si="2"/>
        <v/>
      </c>
      <c r="R12" s="220" t="s">
        <v>38</v>
      </c>
      <c r="S12" s="188">
        <v>14</v>
      </c>
      <c r="T12" s="184" t="str">
        <f t="shared" si="3"/>
        <v/>
      </c>
      <c r="U12" s="220" t="s">
        <v>38</v>
      </c>
      <c r="V12" s="188">
        <v>12</v>
      </c>
      <c r="W12" s="184" t="str">
        <f t="shared" si="4"/>
        <v/>
      </c>
      <c r="X12" s="220" t="s">
        <v>39</v>
      </c>
      <c r="Y12" s="188">
        <v>4</v>
      </c>
      <c r="Z12" s="184">
        <f t="shared" si="5"/>
        <v>-4</v>
      </c>
      <c r="AA12" s="220" t="s">
        <v>38</v>
      </c>
      <c r="AB12" s="188">
        <v>15</v>
      </c>
      <c r="AC12" s="184" t="str">
        <f t="shared" si="6"/>
        <v/>
      </c>
      <c r="AD12" s="220" t="s">
        <v>38</v>
      </c>
      <c r="AE12" s="188">
        <v>15</v>
      </c>
      <c r="AF12" s="184" t="str">
        <f t="shared" si="7"/>
        <v/>
      </c>
      <c r="AG12" s="220" t="s">
        <v>38</v>
      </c>
      <c r="AH12" s="188">
        <v>10</v>
      </c>
      <c r="AI12" s="184" t="str">
        <f t="shared" si="8"/>
        <v/>
      </c>
      <c r="AJ12" s="220" t="s">
        <v>38</v>
      </c>
      <c r="AK12" s="188">
        <v>16</v>
      </c>
      <c r="AL12" s="184" t="str">
        <f t="shared" si="9"/>
        <v/>
      </c>
      <c r="AM12" s="220" t="s">
        <v>38</v>
      </c>
      <c r="AN12" s="188">
        <v>6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15</v>
      </c>
      <c r="AV12" s="186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2">
        <f ca="1">$Y$21</f>
        <v>9</v>
      </c>
      <c r="BF12" s="81" t="str">
        <f>$X$2</f>
        <v>JH</v>
      </c>
      <c r="BG12" s="82">
        <f ca="1">$Z$21</f>
        <v>69</v>
      </c>
      <c r="BH12" s="156"/>
      <c r="BI12" s="343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3"/>
      <c r="BN12" s="343">
        <f t="shared" ca="1" si="18"/>
        <v>9</v>
      </c>
      <c r="BO12" s="66" t="str">
        <f>$U$2</f>
        <v>JG</v>
      </c>
      <c r="BP12" s="344">
        <f t="shared" ca="1" si="19"/>
        <v>-36</v>
      </c>
      <c r="BQ12" s="345">
        <f ca="1">-$AR$3*'Season Summary'!$AO$3</f>
        <v>-36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Eagles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Giants</v>
      </c>
      <c r="E13" s="361" t="s">
        <v>38</v>
      </c>
      <c r="F13" s="217" t="s">
        <v>39</v>
      </c>
      <c r="G13" s="188">
        <v>11</v>
      </c>
      <c r="H13" s="184">
        <f t="shared" si="23"/>
        <v>-11</v>
      </c>
      <c r="I13" s="220" t="s">
        <v>39</v>
      </c>
      <c r="J13" s="188">
        <v>12</v>
      </c>
      <c r="K13" s="184">
        <f t="shared" si="0"/>
        <v>-12</v>
      </c>
      <c r="L13" s="220" t="s">
        <v>39</v>
      </c>
      <c r="M13" s="188">
        <v>11</v>
      </c>
      <c r="N13" s="184">
        <f t="shared" si="1"/>
        <v>-11</v>
      </c>
      <c r="O13" s="220" t="s">
        <v>39</v>
      </c>
      <c r="P13" s="188">
        <v>8</v>
      </c>
      <c r="Q13" s="184">
        <f t="shared" si="2"/>
        <v>-8</v>
      </c>
      <c r="R13" s="220" t="s">
        <v>39</v>
      </c>
      <c r="S13" s="188">
        <v>16</v>
      </c>
      <c r="T13" s="184">
        <f t="shared" si="3"/>
        <v>-16</v>
      </c>
      <c r="U13" s="220" t="s">
        <v>39</v>
      </c>
      <c r="V13" s="188">
        <v>9</v>
      </c>
      <c r="W13" s="184">
        <f t="shared" si="4"/>
        <v>-9</v>
      </c>
      <c r="X13" s="220" t="s">
        <v>39</v>
      </c>
      <c r="Y13" s="188">
        <v>12</v>
      </c>
      <c r="Z13" s="184">
        <f t="shared" si="5"/>
        <v>-12</v>
      </c>
      <c r="AA13" s="220" t="s">
        <v>39</v>
      </c>
      <c r="AB13" s="188">
        <v>11</v>
      </c>
      <c r="AC13" s="184">
        <f t="shared" si="6"/>
        <v>-11</v>
      </c>
      <c r="AD13" s="220" t="s">
        <v>39</v>
      </c>
      <c r="AE13" s="188">
        <v>11</v>
      </c>
      <c r="AF13" s="184">
        <f t="shared" si="7"/>
        <v>-11</v>
      </c>
      <c r="AG13" s="220" t="s">
        <v>39</v>
      </c>
      <c r="AH13" s="188">
        <v>12</v>
      </c>
      <c r="AI13" s="184">
        <f t="shared" si="8"/>
        <v>-12</v>
      </c>
      <c r="AJ13" s="220" t="s">
        <v>38</v>
      </c>
      <c r="AK13" s="188">
        <v>7</v>
      </c>
      <c r="AL13" s="184" t="str">
        <f t="shared" si="9"/>
        <v/>
      </c>
      <c r="AM13" s="220" t="s">
        <v>39</v>
      </c>
      <c r="AN13" s="188">
        <v>7</v>
      </c>
      <c r="AO13" s="186">
        <f t="shared" si="10"/>
        <v>-7</v>
      </c>
      <c r="AT13" s="187" t="str">
        <f t="shared" ca="1" si="11"/>
        <v>V</v>
      </c>
      <c r="AU13" s="188">
        <f t="shared" ca="1" si="12"/>
        <v>12</v>
      </c>
      <c r="AV13" s="186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2">
        <f ca="1">$S$21</f>
        <v>10</v>
      </c>
      <c r="BF13" s="81" t="str">
        <f>$R$2</f>
        <v>DH</v>
      </c>
      <c r="BG13" s="82">
        <f ca="1">$T$21</f>
        <v>68</v>
      </c>
      <c r="BH13" s="156"/>
      <c r="BI13" s="343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3"/>
      <c r="BN13" s="343">
        <f t="shared" ca="1" si="18"/>
        <v>9</v>
      </c>
      <c r="BO13" s="66" t="str">
        <f>$AA$2</f>
        <v>JL</v>
      </c>
      <c r="BP13" s="344">
        <f t="shared" ca="1" si="19"/>
        <v>-36</v>
      </c>
      <c r="BQ13" s="345">
        <f ca="1">-$AR$3*'Season Summary'!$AO$3</f>
        <v>-36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Chargers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Broncos</v>
      </c>
      <c r="E14" s="361" t="s">
        <v>38</v>
      </c>
      <c r="F14" s="217" t="s">
        <v>39</v>
      </c>
      <c r="G14" s="188">
        <v>8</v>
      </c>
      <c r="H14" s="184">
        <f t="shared" si="23"/>
        <v>-8</v>
      </c>
      <c r="I14" s="220" t="s">
        <v>39</v>
      </c>
      <c r="J14" s="188">
        <v>13</v>
      </c>
      <c r="K14" s="184">
        <f t="shared" si="0"/>
        <v>-13</v>
      </c>
      <c r="L14" s="220" t="s">
        <v>39</v>
      </c>
      <c r="M14" s="188">
        <v>5</v>
      </c>
      <c r="N14" s="184">
        <f t="shared" si="1"/>
        <v>-5</v>
      </c>
      <c r="O14" s="220" t="s">
        <v>39</v>
      </c>
      <c r="P14" s="188">
        <v>7</v>
      </c>
      <c r="Q14" s="184">
        <f t="shared" si="2"/>
        <v>-7</v>
      </c>
      <c r="R14" s="220" t="s">
        <v>39</v>
      </c>
      <c r="S14" s="188">
        <v>12</v>
      </c>
      <c r="T14" s="184">
        <f t="shared" si="3"/>
        <v>-12</v>
      </c>
      <c r="U14" s="220" t="s">
        <v>39</v>
      </c>
      <c r="V14" s="188">
        <v>14</v>
      </c>
      <c r="W14" s="184">
        <f t="shared" si="4"/>
        <v>-14</v>
      </c>
      <c r="X14" s="220" t="s">
        <v>39</v>
      </c>
      <c r="Y14" s="188">
        <v>6</v>
      </c>
      <c r="Z14" s="184">
        <f t="shared" si="5"/>
        <v>-6</v>
      </c>
      <c r="AA14" s="220" t="s">
        <v>39</v>
      </c>
      <c r="AB14" s="188">
        <v>9</v>
      </c>
      <c r="AC14" s="184">
        <f t="shared" si="6"/>
        <v>-9</v>
      </c>
      <c r="AD14" s="220" t="s">
        <v>39</v>
      </c>
      <c r="AE14" s="188">
        <v>6</v>
      </c>
      <c r="AF14" s="184">
        <f t="shared" si="7"/>
        <v>-6</v>
      </c>
      <c r="AG14" s="220" t="s">
        <v>39</v>
      </c>
      <c r="AH14" s="188">
        <v>7</v>
      </c>
      <c r="AI14" s="184">
        <f t="shared" si="8"/>
        <v>-7</v>
      </c>
      <c r="AJ14" s="220" t="s">
        <v>39</v>
      </c>
      <c r="AK14" s="188">
        <v>8</v>
      </c>
      <c r="AL14" s="184">
        <f t="shared" si="9"/>
        <v>-8</v>
      </c>
      <c r="AM14" s="220" t="s">
        <v>38</v>
      </c>
      <c r="AN14" s="188">
        <v>10</v>
      </c>
      <c r="AO14" s="186" t="str">
        <f t="shared" si="10"/>
        <v/>
      </c>
      <c r="AT14" s="187" t="str">
        <f t="shared" ca="1" si="11"/>
        <v>V</v>
      </c>
      <c r="AU14" s="188">
        <f t="shared" ca="1" si="12"/>
        <v>10</v>
      </c>
      <c r="AV14" s="186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2">
        <f ca="1">$AK$21</f>
        <v>11</v>
      </c>
      <c r="BF14" s="81" t="str">
        <f>$AJ$2</f>
        <v>MB</v>
      </c>
      <c r="BG14" s="82">
        <f ca="1">$AL$21</f>
        <v>60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3"/>
      <c r="BN14" s="343">
        <f t="shared" ca="1" si="18"/>
        <v>9</v>
      </c>
      <c r="BO14" s="66" t="str">
        <f>$AG$2</f>
        <v>KK</v>
      </c>
      <c r="BP14" s="344">
        <f t="shared" ca="1" si="19"/>
        <v>-36</v>
      </c>
      <c r="BQ14" s="345">
        <f ca="1">-$AR$3*'Season Summary'!$AO$3</f>
        <v>-36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Rams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Packers</v>
      </c>
      <c r="E15" s="361" t="s">
        <v>38</v>
      </c>
      <c r="F15" s="217" t="s">
        <v>38</v>
      </c>
      <c r="G15" s="188">
        <v>3</v>
      </c>
      <c r="H15" s="184" t="str">
        <f t="shared" si="23"/>
        <v/>
      </c>
      <c r="I15" s="220" t="s">
        <v>39</v>
      </c>
      <c r="J15" s="188">
        <v>7</v>
      </c>
      <c r="K15" s="184">
        <f t="shared" si="0"/>
        <v>-7</v>
      </c>
      <c r="L15" s="220" t="s">
        <v>38</v>
      </c>
      <c r="M15" s="188">
        <v>2</v>
      </c>
      <c r="N15" s="184" t="str">
        <f t="shared" si="1"/>
        <v/>
      </c>
      <c r="O15" s="220" t="s">
        <v>38</v>
      </c>
      <c r="P15" s="188">
        <v>3</v>
      </c>
      <c r="Q15" s="184" t="str">
        <f t="shared" si="2"/>
        <v/>
      </c>
      <c r="R15" s="220" t="s">
        <v>39</v>
      </c>
      <c r="S15" s="188">
        <v>2</v>
      </c>
      <c r="T15" s="184">
        <f t="shared" si="3"/>
        <v>-2</v>
      </c>
      <c r="U15" s="220" t="s">
        <v>39</v>
      </c>
      <c r="V15" s="188">
        <v>11</v>
      </c>
      <c r="W15" s="184">
        <f t="shared" si="4"/>
        <v>-11</v>
      </c>
      <c r="X15" s="220" t="s">
        <v>38</v>
      </c>
      <c r="Y15" s="188">
        <v>7</v>
      </c>
      <c r="Z15" s="184" t="str">
        <f t="shared" si="5"/>
        <v/>
      </c>
      <c r="AA15" s="220" t="s">
        <v>38</v>
      </c>
      <c r="AB15" s="188">
        <v>6</v>
      </c>
      <c r="AC15" s="184" t="str">
        <f t="shared" si="6"/>
        <v/>
      </c>
      <c r="AD15" s="220" t="s">
        <v>39</v>
      </c>
      <c r="AE15" s="188">
        <v>3</v>
      </c>
      <c r="AF15" s="184">
        <f t="shared" si="7"/>
        <v>-3</v>
      </c>
      <c r="AG15" s="220" t="s">
        <v>39</v>
      </c>
      <c r="AH15" s="188">
        <v>3</v>
      </c>
      <c r="AI15" s="184">
        <f t="shared" si="8"/>
        <v>-3</v>
      </c>
      <c r="AJ15" s="220" t="s">
        <v>39</v>
      </c>
      <c r="AK15" s="188">
        <v>11</v>
      </c>
      <c r="AL15" s="184">
        <f t="shared" si="9"/>
        <v>-11</v>
      </c>
      <c r="AM15" s="220" t="s">
        <v>38</v>
      </c>
      <c r="AN15" s="188">
        <v>2</v>
      </c>
      <c r="AO15" s="186" t="str">
        <f t="shared" si="10"/>
        <v/>
      </c>
      <c r="AT15" s="187" t="str">
        <f t="shared" ca="1" si="11"/>
        <v>V</v>
      </c>
      <c r="AU15" s="188">
        <f t="shared" ca="1" si="12"/>
        <v>4</v>
      </c>
      <c r="AV15" s="186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0">
        <f ca="1">$J$21</f>
        <v>12</v>
      </c>
      <c r="BF15" s="83" t="str">
        <f>$I$2</f>
        <v>CK</v>
      </c>
      <c r="BG15" s="84">
        <f ca="1">$K$21</f>
        <v>44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3"/>
      <c r="BN15" s="351">
        <f t="shared" ca="1" si="18"/>
        <v>9</v>
      </c>
      <c r="BO15" s="67" t="str">
        <f>$AJ$2</f>
        <v>MB</v>
      </c>
      <c r="BP15" s="352">
        <f t="shared" ca="1" si="19"/>
        <v>-36</v>
      </c>
      <c r="BQ15" s="353">
        <f ca="1">-$AR$3*'Season Summary'!$AO$3</f>
        <v>-36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Vikings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49ers</v>
      </c>
      <c r="E16" s="361" t="s">
        <v>38</v>
      </c>
      <c r="F16" s="217" t="s">
        <v>38</v>
      </c>
      <c r="G16" s="188">
        <v>10</v>
      </c>
      <c r="H16" s="184" t="str">
        <f t="shared" si="23"/>
        <v/>
      </c>
      <c r="I16" s="220" t="s">
        <v>39</v>
      </c>
      <c r="J16" s="188">
        <v>8</v>
      </c>
      <c r="K16" s="184">
        <f t="shared" si="0"/>
        <v>-8</v>
      </c>
      <c r="L16" s="220" t="s">
        <v>38</v>
      </c>
      <c r="M16" s="188">
        <v>10</v>
      </c>
      <c r="N16" s="184" t="str">
        <f t="shared" si="1"/>
        <v/>
      </c>
      <c r="O16" s="220" t="s">
        <v>38</v>
      </c>
      <c r="P16" s="188">
        <v>10</v>
      </c>
      <c r="Q16" s="184" t="str">
        <f t="shared" si="2"/>
        <v/>
      </c>
      <c r="R16" s="220" t="s">
        <v>38</v>
      </c>
      <c r="S16" s="188">
        <v>3</v>
      </c>
      <c r="T16" s="184" t="str">
        <f t="shared" si="3"/>
        <v/>
      </c>
      <c r="U16" s="220" t="s">
        <v>38</v>
      </c>
      <c r="V16" s="188">
        <v>10</v>
      </c>
      <c r="W16" s="184" t="str">
        <f t="shared" si="4"/>
        <v/>
      </c>
      <c r="X16" s="220" t="s">
        <v>38</v>
      </c>
      <c r="Y16" s="188">
        <v>11</v>
      </c>
      <c r="Z16" s="184" t="str">
        <f t="shared" si="5"/>
        <v/>
      </c>
      <c r="AA16" s="220" t="s">
        <v>39</v>
      </c>
      <c r="AB16" s="188">
        <v>3</v>
      </c>
      <c r="AC16" s="184">
        <f t="shared" si="6"/>
        <v>-3</v>
      </c>
      <c r="AD16" s="220" t="s">
        <v>38</v>
      </c>
      <c r="AE16" s="188">
        <v>9</v>
      </c>
      <c r="AF16" s="184" t="str">
        <f t="shared" si="7"/>
        <v/>
      </c>
      <c r="AG16" s="220" t="s">
        <v>38</v>
      </c>
      <c r="AH16" s="188">
        <v>9</v>
      </c>
      <c r="AI16" s="184" t="str">
        <f t="shared" si="8"/>
        <v/>
      </c>
      <c r="AJ16" s="220" t="s">
        <v>38</v>
      </c>
      <c r="AK16" s="188">
        <v>10</v>
      </c>
      <c r="AL16" s="184" t="str">
        <f t="shared" si="9"/>
        <v/>
      </c>
      <c r="AM16" s="220" t="s">
        <v>38</v>
      </c>
      <c r="AN16" s="188">
        <v>3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9</v>
      </c>
      <c r="AV16" s="186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Browns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Ravens</v>
      </c>
      <c r="E17" s="361" t="s">
        <v>38</v>
      </c>
      <c r="F17" s="217" t="s">
        <v>38</v>
      </c>
      <c r="G17" s="188">
        <v>12</v>
      </c>
      <c r="H17" s="184" t="str">
        <f t="shared" si="23"/>
        <v/>
      </c>
      <c r="I17" s="220" t="s">
        <v>38</v>
      </c>
      <c r="J17" s="188">
        <v>6</v>
      </c>
      <c r="K17" s="184" t="str">
        <f t="shared" si="0"/>
        <v/>
      </c>
      <c r="L17" s="220" t="s">
        <v>38</v>
      </c>
      <c r="M17" s="188">
        <v>12</v>
      </c>
      <c r="N17" s="184" t="str">
        <f t="shared" si="1"/>
        <v/>
      </c>
      <c r="O17" s="220" t="s">
        <v>38</v>
      </c>
      <c r="P17" s="188">
        <v>13</v>
      </c>
      <c r="Q17" s="184" t="str">
        <f t="shared" si="2"/>
        <v/>
      </c>
      <c r="R17" s="220" t="s">
        <v>38</v>
      </c>
      <c r="S17" s="188">
        <v>13</v>
      </c>
      <c r="T17" s="184" t="str">
        <f t="shared" si="3"/>
        <v/>
      </c>
      <c r="U17" s="220" t="s">
        <v>38</v>
      </c>
      <c r="V17" s="188">
        <v>8</v>
      </c>
      <c r="W17" s="184" t="str">
        <f t="shared" si="4"/>
        <v/>
      </c>
      <c r="X17" s="220" t="s">
        <v>39</v>
      </c>
      <c r="Y17" s="188">
        <v>2</v>
      </c>
      <c r="Z17" s="184">
        <f t="shared" si="5"/>
        <v>-2</v>
      </c>
      <c r="AA17" s="220" t="s">
        <v>38</v>
      </c>
      <c r="AB17" s="188">
        <v>14</v>
      </c>
      <c r="AC17" s="184" t="str">
        <f t="shared" si="6"/>
        <v/>
      </c>
      <c r="AD17" s="220" t="s">
        <v>38</v>
      </c>
      <c r="AE17" s="188">
        <v>12</v>
      </c>
      <c r="AF17" s="184" t="str">
        <f t="shared" si="7"/>
        <v/>
      </c>
      <c r="AG17" s="220" t="s">
        <v>38</v>
      </c>
      <c r="AH17" s="188">
        <v>13</v>
      </c>
      <c r="AI17" s="184" t="str">
        <f t="shared" si="8"/>
        <v/>
      </c>
      <c r="AJ17" s="220" t="s">
        <v>38</v>
      </c>
      <c r="AK17" s="188">
        <v>9</v>
      </c>
      <c r="AL17" s="184" t="str">
        <f t="shared" si="9"/>
        <v/>
      </c>
      <c r="AM17" s="220" t="s">
        <v>38</v>
      </c>
      <c r="AN17" s="188">
        <v>12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13</v>
      </c>
      <c r="AV17" s="186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Seahawks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Football Team</v>
      </c>
      <c r="E19" s="361" t="s">
        <v>38</v>
      </c>
      <c r="F19" s="217" t="s">
        <v>39</v>
      </c>
      <c r="G19" s="188">
        <v>2</v>
      </c>
      <c r="H19" s="184">
        <f t="shared" si="23"/>
        <v>-2</v>
      </c>
      <c r="I19" s="220" t="s">
        <v>39</v>
      </c>
      <c r="J19" s="188">
        <v>16</v>
      </c>
      <c r="K19" s="184">
        <f t="shared" si="0"/>
        <v>-16</v>
      </c>
      <c r="L19" s="220" t="s">
        <v>38</v>
      </c>
      <c r="M19" s="188">
        <v>3</v>
      </c>
      <c r="N19" s="184" t="str">
        <f t="shared" si="1"/>
        <v/>
      </c>
      <c r="O19" s="220" t="s">
        <v>38</v>
      </c>
      <c r="P19" s="188">
        <v>5</v>
      </c>
      <c r="Q19" s="184" t="str">
        <f t="shared" si="2"/>
        <v/>
      </c>
      <c r="R19" s="220" t="s">
        <v>38</v>
      </c>
      <c r="S19" s="188">
        <v>10</v>
      </c>
      <c r="T19" s="184" t="str">
        <f t="shared" si="3"/>
        <v/>
      </c>
      <c r="U19" s="220" t="s">
        <v>38</v>
      </c>
      <c r="V19" s="188">
        <v>2</v>
      </c>
      <c r="W19" s="184" t="str">
        <f t="shared" si="4"/>
        <v/>
      </c>
      <c r="X19" s="220" t="s">
        <v>38</v>
      </c>
      <c r="Y19" s="188">
        <v>5</v>
      </c>
      <c r="Z19" s="184" t="str">
        <f t="shared" si="5"/>
        <v/>
      </c>
      <c r="AA19" s="220" t="s">
        <v>38</v>
      </c>
      <c r="AB19" s="188">
        <v>7</v>
      </c>
      <c r="AC19" s="184" t="str">
        <f t="shared" si="6"/>
        <v/>
      </c>
      <c r="AD19" s="220" t="s">
        <v>38</v>
      </c>
      <c r="AE19" s="188">
        <v>2</v>
      </c>
      <c r="AF19" s="184" t="str">
        <f t="shared" si="7"/>
        <v/>
      </c>
      <c r="AG19" s="220" t="s">
        <v>39</v>
      </c>
      <c r="AH19" s="188">
        <v>2</v>
      </c>
      <c r="AI19" s="184">
        <f t="shared" si="8"/>
        <v>-2</v>
      </c>
      <c r="AJ19" s="220" t="s">
        <v>39</v>
      </c>
      <c r="AK19" s="188">
        <v>4</v>
      </c>
      <c r="AL19" s="184">
        <f t="shared" si="9"/>
        <v>-4</v>
      </c>
      <c r="AM19" s="220" t="s">
        <v>39</v>
      </c>
      <c r="AN19" s="188">
        <v>4</v>
      </c>
      <c r="AO19" s="186">
        <f t="shared" si="10"/>
        <v>-4</v>
      </c>
      <c r="AT19" s="187" t="str">
        <f ca="1">IF($B19="","",IF(AX19&lt;0,"V","H"))</f>
        <v>H</v>
      </c>
      <c r="AU19" s="188">
        <f ca="1">IF($B19="","",RANK(BA19,BA$4:BA$19,1))</f>
        <v>3</v>
      </c>
      <c r="AV19" s="186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"Seahawks at Football Team" Total Points:  </v>
      </c>
      <c r="F20" s="358" t="s">
        <v>782</v>
      </c>
      <c r="G20" s="91">
        <v>41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49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47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47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37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46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47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52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39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24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4</v>
      </c>
      <c r="H21" s="197">
        <f ca="1">IF(SUM(G4:G19)&gt;0,SUM(H4:H19)+$F$31,0)</f>
        <v>88</v>
      </c>
      <c r="I21" s="198"/>
      <c r="J21" s="196">
        <f ca="1">RANK(K21,$H34:$AO34,0)+J52</f>
        <v>12</v>
      </c>
      <c r="K21" s="197">
        <f ca="1">IF(SUM(J4:J19)&gt;0,SUM(K4:K19)+$F$31,0)</f>
        <v>44</v>
      </c>
      <c r="L21" s="198"/>
      <c r="M21" s="196">
        <f ca="1">RANK(N21,$H34:$AO34,0)+M52</f>
        <v>1</v>
      </c>
      <c r="N21" s="197">
        <f ca="1">IF(SUM(M4:M19)&gt;0,SUM(N4:N19)+$F$31,0)</f>
        <v>93</v>
      </c>
      <c r="O21" s="198"/>
      <c r="P21" s="196">
        <f ca="1">RANK(Q21,$H34:$AO34,0)+P52</f>
        <v>2</v>
      </c>
      <c r="Q21" s="197">
        <f ca="1">IF(SUM(P4:P19)&gt;0,SUM(Q4:Q19)+$F$31,0)</f>
        <v>92</v>
      </c>
      <c r="R21" s="198"/>
      <c r="S21" s="196">
        <f ca="1">RANK(T21,$H34:$AO34,0)+S52</f>
        <v>10</v>
      </c>
      <c r="T21" s="197">
        <f ca="1">IF(SUM(S4:S19)&gt;0,SUM(T4:T19)+$F$31,0)</f>
        <v>68</v>
      </c>
      <c r="U21" s="198"/>
      <c r="V21" s="196">
        <f ca="1">RANK(W21,$H34:$AO34,0)+V52</f>
        <v>8</v>
      </c>
      <c r="W21" s="197">
        <f ca="1">IF(SUM(V4:V19)&gt;0,SUM(W4:W19)+$F$31,0)</f>
        <v>70</v>
      </c>
      <c r="X21" s="198"/>
      <c r="Y21" s="196">
        <f ca="1">RANK(Z21,$H34:$AO34,0)+Y52</f>
        <v>9</v>
      </c>
      <c r="Z21" s="197">
        <f ca="1">IF(SUM(Y4:Y19)&gt;0,SUM(Z4:Z19)+$F$31,0)</f>
        <v>69</v>
      </c>
      <c r="AA21" s="198"/>
      <c r="AB21" s="196">
        <f ca="1">RANK(AC21,$H34:$AO34,0)+AB52</f>
        <v>7</v>
      </c>
      <c r="AC21" s="197">
        <f ca="1">IF(SUM(AB4:AB19)&gt;0,SUM(AC4:AC19)+$F$31,0)</f>
        <v>72</v>
      </c>
      <c r="AD21" s="198"/>
      <c r="AE21" s="196">
        <f ca="1">RANK(AF21,$H34:$AO34,0)+AE52</f>
        <v>4</v>
      </c>
      <c r="AF21" s="197">
        <f ca="1">IF(SUM(AE4:AE19)&gt;0,SUM(AF4:AF19)+$F$31,0)</f>
        <v>88</v>
      </c>
      <c r="AG21" s="198"/>
      <c r="AH21" s="196">
        <f ca="1">RANK(AI21,$H34:$AO34,0)+AH52</f>
        <v>6</v>
      </c>
      <c r="AI21" s="197">
        <f ca="1">IF(SUM(AH4:AH19)&gt;0,SUM(AI4:AI19)+$F$31,0)</f>
        <v>79</v>
      </c>
      <c r="AJ21" s="198"/>
      <c r="AK21" s="196">
        <f ca="1">RANK(AL21,$H34:$AO34,0)+AK52</f>
        <v>11</v>
      </c>
      <c r="AL21" s="197">
        <f ca="1">IF(SUM(AK4:AK19)&gt;0,SUM(AL4:AL19)+$F$31,0)</f>
        <v>60</v>
      </c>
      <c r="AM21" s="198"/>
      <c r="AN21" s="196">
        <f ca="1">RANK(AO21,$H34:$AO34,0)+AN52</f>
        <v>3</v>
      </c>
      <c r="AO21" s="199">
        <f ca="1">IF(SUM(AN4:AN19)&gt;0,SUM(AO4:AO19)+$F$31,0)</f>
        <v>91</v>
      </c>
      <c r="AP21" s="3"/>
      <c r="AT21" s="200"/>
      <c r="AU21" s="201">
        <f ca="1">RANK(AV34,$H34:$AV34,0)</f>
        <v>6</v>
      </c>
      <c r="AV21" s="202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90</v>
      </c>
      <c r="I22" s="134"/>
      <c r="J22" s="132">
        <f ca="1">RANK(K35,($H35:$AO35),0)</f>
        <v>10</v>
      </c>
      <c r="K22" s="133">
        <f ca="1">IF($AR$3&lt;3,K23,K23/($AR$3-1))</f>
        <v>80.272727272727266</v>
      </c>
      <c r="L22" s="134"/>
      <c r="M22" s="132">
        <f ca="1">RANK(N35,($H35:$AO35),0)</f>
        <v>1</v>
      </c>
      <c r="N22" s="133">
        <f ca="1">IF($AR$3&lt;3,N23,N23/($AR$3-1))</f>
        <v>94</v>
      </c>
      <c r="O22" s="134"/>
      <c r="P22" s="132">
        <f ca="1">RANK(Q35,($H35:$AO35),0)</f>
        <v>2</v>
      </c>
      <c r="Q22" s="133">
        <f ca="1">IF($AR$3&lt;3,Q23,Q23/($AR$3-1))</f>
        <v>92.727272727272734</v>
      </c>
      <c r="R22" s="134"/>
      <c r="S22" s="132">
        <f ca="1">RANK(T35,($H35:$AO35),0)</f>
        <v>5</v>
      </c>
      <c r="T22" s="133">
        <f ca="1">IF($AR$3&lt;3,T23,T23/($AR$3-1))</f>
        <v>89.36363636363636</v>
      </c>
      <c r="U22" s="134"/>
      <c r="V22" s="132">
        <f ca="1">RANK(W35,($H35:$AO35),0)</f>
        <v>9</v>
      </c>
      <c r="W22" s="133">
        <f ca="1">IF($AR$3&lt;3,W23,W23/($AR$3-1))</f>
        <v>81.090909090909093</v>
      </c>
      <c r="X22" s="134"/>
      <c r="Y22" s="132">
        <f ca="1">RANK(Z35,($H35:$AO35),0)</f>
        <v>8</v>
      </c>
      <c r="Z22" s="133">
        <f ca="1">IF($AR$3&lt;3,Z23,Z23/($AR$3-1))</f>
        <v>82.454545454545453</v>
      </c>
      <c r="AA22" s="134"/>
      <c r="AB22" s="132">
        <f ca="1">RANK(AC35,($H35:$AO35),0)</f>
        <v>7</v>
      </c>
      <c r="AC22" s="133">
        <f ca="1">IF($AR$3&lt;3,AC23,AC23/($AR$3-1))</f>
        <v>85.181818181818187</v>
      </c>
      <c r="AD22" s="134"/>
      <c r="AE22" s="132">
        <f ca="1">RANK(AF35,($H35:$AO35),0)</f>
        <v>12</v>
      </c>
      <c r="AF22" s="133">
        <f ca="1">IF($AR$3&lt;3,AF23,AF23/($AR$3-1))</f>
        <v>71.36363636363636</v>
      </c>
      <c r="AG22" s="134"/>
      <c r="AH22" s="132">
        <f ca="1">RANK(AI35,($H35:$AO35),0)</f>
        <v>6</v>
      </c>
      <c r="AI22" s="133">
        <f ca="1">IF($AR$3&lt;3,AI23,AI23/($AR$3-1))</f>
        <v>86.454545454545453</v>
      </c>
      <c r="AJ22" s="134"/>
      <c r="AK22" s="132">
        <f ca="1">RANK(AL35,($H35:$AO35),0)</f>
        <v>11</v>
      </c>
      <c r="AL22" s="133">
        <f ca="1">IF($AR$3&lt;3,AL23,AL23/($AR$3-1))</f>
        <v>79.727272727272734</v>
      </c>
      <c r="AM22" s="134"/>
      <c r="AN22" s="132">
        <f ca="1">RANK(AO35,($H35:$AO35),0)</f>
        <v>3</v>
      </c>
      <c r="AO22" s="135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990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883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1034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1020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983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892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907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937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785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951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877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0.4</v>
      </c>
      <c r="K25" s="141">
        <f>IF(SUM(J4:J19)&gt;0,COUNTBLANK(K4:K19)-COUNTBLANK($E4:$E19),0)</f>
        <v>6</v>
      </c>
      <c r="L25" s="142"/>
      <c r="M25" s="144">
        <f ca="1">IF($AR$2=0,N25/OFFSET('Season Summary'!$D$3,$C$2,0),0)</f>
        <v>0.66666666666666663</v>
      </c>
      <c r="N25" s="141">
        <f>IF(SUM(M4:M19)&gt;0,COUNTBLANK(N4:N19)-COUNTBLANK($E4:$E19),0)</f>
        <v>10</v>
      </c>
      <c r="O25" s="142"/>
      <c r="P25" s="144">
        <f ca="1">IF($AR$2=0,Q25/OFFSET('Season Summary'!$D$3,$C$2,0),0)</f>
        <v>0.6</v>
      </c>
      <c r="Q25" s="141">
        <f>IF(SUM(P4:P19)&gt;0,COUNTBLANK(Q4:Q19)-COUNTBLANK($E4:$E19),0)</f>
        <v>9</v>
      </c>
      <c r="R25" s="142"/>
      <c r="S25" s="144">
        <f ca="1">IF($AR$2=0,T25/OFFSET('Season Summary'!$D$3,$C$2,0),0)</f>
        <v>0.53333333333333333</v>
      </c>
      <c r="T25" s="141">
        <f>IF(SUM(S4:S19)&gt;0,COUNTBLANK(T4:T19)-COUNTBLANK($E4:$E19),0)</f>
        <v>8</v>
      </c>
      <c r="U25" s="142"/>
      <c r="V25" s="144">
        <f ca="1">IF($AR$2=0,W25/OFFSET('Season Summary'!$D$3,$C$2,0),0)</f>
        <v>0.53333333333333333</v>
      </c>
      <c r="W25" s="141">
        <f>IF(SUM(V4:V19)&gt;0,COUNTBLANK(W4:W19)-COUNTBLANK($E4:$E19),0)</f>
        <v>8</v>
      </c>
      <c r="X25" s="142"/>
      <c r="Y25" s="144">
        <f ca="1">IF($AR$2=0,Z25/OFFSET('Season Summary'!$D$3,$C$2,0),0)</f>
        <v>0.46666666666666667</v>
      </c>
      <c r="Z25" s="141">
        <f>IF(SUM(Y4:Y19)&gt;0,COUNTBLANK(Z4:Z19)-COUNTBLANK($E4:$E19),0)</f>
        <v>7</v>
      </c>
      <c r="AA25" s="142"/>
      <c r="AB25" s="144">
        <f ca="1">IF($AR$2=0,AC25/OFFSET('Season Summary'!$D$3,$C$2,0),0)</f>
        <v>0.46666666666666667</v>
      </c>
      <c r="AC25" s="141">
        <f>IF(SUM(AB4:AB19)&gt;0,COUNTBLANK(AC4:AC19)-COUNTBLANK($E4:$E19),0)</f>
        <v>7</v>
      </c>
      <c r="AD25" s="142"/>
      <c r="AE25" s="144">
        <f ca="1">IF($AR$2=0,AF25/OFFSET('Season Summary'!$D$3,$C$2,0),0)</f>
        <v>0.6</v>
      </c>
      <c r="AF25" s="141">
        <f>IF(SUM(AE4:AE19)&gt;0,COUNTBLANK(AF4:AF19)-COUNTBLANK($E4:$E19),0)</f>
        <v>9</v>
      </c>
      <c r="AG25" s="142"/>
      <c r="AH25" s="144">
        <f ca="1">IF($AR$2=0,AI25/OFFSET('Season Summary'!$D$3,$C$2,0),0)</f>
        <v>0.46666666666666667</v>
      </c>
      <c r="AI25" s="141">
        <f>IF(SUM(AH4:AH19)&gt;0,COUNTBLANK(AI4:AI19)-COUNTBLANK($E4:$E19),0)</f>
        <v>7</v>
      </c>
      <c r="AJ25" s="142"/>
      <c r="AK25" s="144">
        <f ca="1">IF($AR$2=0,AL25/OFFSET('Season Summary'!$D$3,$C$2,0),0)</f>
        <v>0.4</v>
      </c>
      <c r="AL25" s="141">
        <f>IF(SUM(AK4:AK19)&gt;0,COUNTBLANK(AL4:AL19)-COUNTBLANK($E4:$E19),0)</f>
        <v>6</v>
      </c>
      <c r="AM25" s="142"/>
      <c r="AN25" s="144">
        <f ca="1">IF($AR$2=0,AO25/OFFSET('Season Summary'!$D$3,$C$2,0),0)</f>
        <v>0.66666666666666663</v>
      </c>
      <c r="AO25" s="143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0.61111111111111116</v>
      </c>
      <c r="H26" s="150">
        <f ca="1">SUM('Season Summary'!F3:OFFSET('Season Summary'!F3,$C$2+$AR$2,0))</f>
        <v>110</v>
      </c>
      <c r="I26" s="151"/>
      <c r="J26" s="149">
        <f ca="1">IF($AR$3=0,0,K26/SUM('Season Summary'!$D3:OFFSET('Season Summary'!$D3,$C$2+$AR$2,0)))</f>
        <v>0.57222222222222219</v>
      </c>
      <c r="K26" s="150">
        <f ca="1">SUM('Season Summary'!I3:OFFSET('Season Summary'!I3,$C$2+$AR$2,0))</f>
        <v>103</v>
      </c>
      <c r="L26" s="151"/>
      <c r="M26" s="149">
        <f ca="1">IF($AR$3=0,0,N26/SUM('Season Summary'!$D3:OFFSET('Season Summary'!$D3,$C$2+$AR$2,0)))</f>
        <v>0.66666666666666663</v>
      </c>
      <c r="N26" s="150">
        <f ca="1">SUM('Season Summary'!L3:OFFSET('Season Summary'!L3,$C$2+$AR$2,0))</f>
        <v>120</v>
      </c>
      <c r="O26" s="151"/>
      <c r="P26" s="149">
        <f ca="1">IF($AR$3=0,0,Q26/SUM('Season Summary'!$D3:OFFSET('Season Summary'!$D3,$C$2+$AR$2,0)))</f>
        <v>0.63888888888888884</v>
      </c>
      <c r="Q26" s="150">
        <f ca="1">SUM('Season Summary'!O3:OFFSET('Season Summary'!O3,$C$2+$AR$2,0))</f>
        <v>115</v>
      </c>
      <c r="R26" s="151"/>
      <c r="S26" s="149">
        <f ca="1">IF($AR$3=0,0,T26/SUM('Season Summary'!$D3:OFFSET('Season Summary'!$D3,$C$2+$AR$2,0)))</f>
        <v>0.6166666666666667</v>
      </c>
      <c r="T26" s="150">
        <f ca="1">SUM('Season Summary'!R3:OFFSET('Season Summary'!R3,$C$2+$AR$2,0))</f>
        <v>111</v>
      </c>
      <c r="U26" s="151"/>
      <c r="V26" s="149">
        <f ca="1">IF($AR$3=0,0,W26/SUM('Season Summary'!$D3:OFFSET('Season Summary'!$D3,$C$2+$AR$2,0)))</f>
        <v>0.53888888888888886</v>
      </c>
      <c r="W26" s="150">
        <f ca="1">SUM('Season Summary'!U3:OFFSET('Season Summary'!U3,$C$2+$AR$2,0))</f>
        <v>97</v>
      </c>
      <c r="X26" s="151"/>
      <c r="Y26" s="149">
        <f ca="1">IF($AR$3=0,0,Z26/SUM('Season Summary'!$D3:OFFSET('Season Summary'!$D3,$C$2+$AR$2,0)))</f>
        <v>0.57222222222222219</v>
      </c>
      <c r="Z26" s="150">
        <f ca="1">SUM('Season Summary'!X3:OFFSET('Season Summary'!X3,$C$2+$AR$2,0))</f>
        <v>103</v>
      </c>
      <c r="AA26" s="151"/>
      <c r="AB26" s="149">
        <f ca="1">IF($AR$3=0,0,AC26/SUM('Season Summary'!$D3:OFFSET('Season Summary'!$D3,$C$2+$AR$2,0)))</f>
        <v>0.57222222222222219</v>
      </c>
      <c r="AC26" s="150">
        <f ca="1">SUM('Season Summary'!AA3:OFFSET('Season Summary'!AA3,$C$2+$AR$2,0))</f>
        <v>103</v>
      </c>
      <c r="AD26" s="151"/>
      <c r="AE26" s="149">
        <f ca="1">IF($AR$3=0,0,AF26/SUM('Season Summary'!$D3:OFFSET('Season Summary'!$D3,$C$2+$AR$2,0)))</f>
        <v>0.50555555555555554</v>
      </c>
      <c r="AF26" s="150">
        <f ca="1">SUM('Season Summary'!AD3:OFFSET('Season Summary'!AD3,$C$2+$AR$2,0))</f>
        <v>91</v>
      </c>
      <c r="AG26" s="151"/>
      <c r="AH26" s="149">
        <f ca="1">IF($AR$3=0,0,AI26/SUM('Season Summary'!$D3:OFFSET('Season Summary'!$D3,$C$2+$AR$2,0)))</f>
        <v>0.6</v>
      </c>
      <c r="AI26" s="150">
        <f ca="1">SUM('Season Summary'!AG3:OFFSET('Season Summary'!AG3,$C$2+$AR$2,0))</f>
        <v>108</v>
      </c>
      <c r="AJ26" s="151"/>
      <c r="AK26" s="149">
        <f ca="1">IF($AR$3=0,0,AL26/SUM('Season Summary'!$D3:OFFSET('Season Summary'!$D3,$C$2+$AR$2,0)))</f>
        <v>0.56666666666666665</v>
      </c>
      <c r="AL26" s="150">
        <f ca="1">SUM('Season Summary'!AJ3:OFFSET('Season Summary'!AJ3,$C$2+$AR$2,0))</f>
        <v>102</v>
      </c>
      <c r="AM26" s="151"/>
      <c r="AN26" s="149">
        <f ca="1">IF($AR$3=0,0,AO26/SUM('Season Summary'!$D3:OFFSET('Season Summary'!$D3,$C$2+$AR$2,0)))</f>
        <v>0.60555555555555551</v>
      </c>
      <c r="AO26" s="152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180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36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24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Cardinals, Chiefs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w12_actual_mn_points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135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59"/>
      <c r="AU32" s="5">
        <f ca="1">SUM(AU4:AU19)</f>
        <v>135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59"/>
      <c r="AV34" s="41">
        <f ca="1">AV21</f>
        <v>80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90</v>
      </c>
      <c r="I35" s="159"/>
      <c r="J35" s="159"/>
      <c r="K35" s="386">
        <f t="shared" ca="1" si="25"/>
        <v>80.272727272727266</v>
      </c>
      <c r="L35" s="159"/>
      <c r="M35" s="159"/>
      <c r="N35" s="386">
        <f t="shared" ca="1" si="26"/>
        <v>94</v>
      </c>
      <c r="Q35" s="386">
        <f t="shared" ca="1" si="27"/>
        <v>92.727272727272734</v>
      </c>
      <c r="T35" s="386">
        <f t="shared" ca="1" si="28"/>
        <v>89.36363636363636</v>
      </c>
      <c r="W35" s="386">
        <f t="shared" ca="1" si="29"/>
        <v>81.090909090909093</v>
      </c>
      <c r="Z35" s="386">
        <f t="shared" ca="1" si="30"/>
        <v>82.454545454545453</v>
      </c>
      <c r="AC35" s="386">
        <f t="shared" ca="1" si="31"/>
        <v>85.181818181818187</v>
      </c>
      <c r="AF35" s="386">
        <f t="shared" ca="1" si="32"/>
        <v>71.36363636363636</v>
      </c>
      <c r="AI35" s="386">
        <f t="shared" ca="1" si="33"/>
        <v>86.454545454545453</v>
      </c>
      <c r="AL35" s="386">
        <f t="shared" ca="1" si="34"/>
        <v>79.727272727272734</v>
      </c>
      <c r="AO35" s="386">
        <f t="shared" ca="1" si="35"/>
        <v>91.818181818181813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990</v>
      </c>
      <c r="I36" s="159"/>
      <c r="J36" s="159"/>
      <c r="K36" s="386">
        <f t="shared" ca="1" si="25"/>
        <v>883</v>
      </c>
      <c r="L36" s="159"/>
      <c r="M36" s="159"/>
      <c r="N36" s="386">
        <f t="shared" ca="1" si="26"/>
        <v>1034</v>
      </c>
      <c r="Q36" s="386">
        <f t="shared" ca="1" si="27"/>
        <v>1020</v>
      </c>
      <c r="T36" s="386">
        <f t="shared" ca="1" si="28"/>
        <v>983</v>
      </c>
      <c r="W36" s="386">
        <f t="shared" ca="1" si="29"/>
        <v>892</v>
      </c>
      <c r="Z36" s="386">
        <f t="shared" ca="1" si="30"/>
        <v>907</v>
      </c>
      <c r="AC36" s="386">
        <f t="shared" ca="1" si="31"/>
        <v>937</v>
      </c>
      <c r="AF36" s="386">
        <f t="shared" ca="1" si="32"/>
        <v>785</v>
      </c>
      <c r="AI36" s="386">
        <f t="shared" ca="1" si="33"/>
        <v>951</v>
      </c>
      <c r="AL36" s="386">
        <f t="shared" ca="1" si="34"/>
        <v>877</v>
      </c>
      <c r="AO36" s="386">
        <f t="shared" ca="1" si="35"/>
        <v>1010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6</v>
      </c>
      <c r="L38" s="159"/>
      <c r="M38" s="159"/>
      <c r="N38" s="386">
        <f t="shared" si="26"/>
        <v>10</v>
      </c>
      <c r="Q38" s="386">
        <f t="shared" si="27"/>
        <v>9</v>
      </c>
      <c r="T38" s="386">
        <f t="shared" si="28"/>
        <v>8</v>
      </c>
      <c r="W38" s="386">
        <f t="shared" si="29"/>
        <v>8</v>
      </c>
      <c r="Z38" s="386">
        <f t="shared" si="30"/>
        <v>7</v>
      </c>
      <c r="AC38" s="386">
        <f t="shared" si="31"/>
        <v>7</v>
      </c>
      <c r="AF38" s="386">
        <f t="shared" si="32"/>
        <v>9</v>
      </c>
      <c r="AI38" s="386">
        <f t="shared" si="33"/>
        <v>7</v>
      </c>
      <c r="AL38" s="386">
        <f t="shared" si="34"/>
        <v>6</v>
      </c>
      <c r="AO38" s="386">
        <f t="shared" si="35"/>
        <v>10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110</v>
      </c>
      <c r="I39" s="159"/>
      <c r="J39" s="159"/>
      <c r="K39" s="386">
        <f t="shared" ca="1" si="25"/>
        <v>103</v>
      </c>
      <c r="L39" s="159"/>
      <c r="M39" s="159"/>
      <c r="N39" s="386">
        <f t="shared" ca="1" si="26"/>
        <v>120</v>
      </c>
      <c r="Q39" s="386">
        <f t="shared" ca="1" si="27"/>
        <v>115</v>
      </c>
      <c r="T39" s="386">
        <f t="shared" ca="1" si="28"/>
        <v>111</v>
      </c>
      <c r="W39" s="386">
        <f t="shared" ca="1" si="29"/>
        <v>97</v>
      </c>
      <c r="Z39" s="386">
        <f t="shared" ca="1" si="30"/>
        <v>103</v>
      </c>
      <c r="AC39" s="386">
        <f t="shared" ca="1" si="31"/>
        <v>103</v>
      </c>
      <c r="AF39" s="386">
        <f t="shared" ca="1" si="32"/>
        <v>91</v>
      </c>
      <c r="AI39" s="386">
        <f t="shared" ca="1" si="33"/>
        <v>108</v>
      </c>
      <c r="AL39" s="386">
        <f t="shared" ca="1" si="34"/>
        <v>102</v>
      </c>
      <c r="AO39" s="386">
        <f t="shared" ca="1" si="35"/>
        <v>109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10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9</v>
      </c>
      <c r="W40" s="386"/>
      <c r="Y40" s="385">
        <f ca="1">Y22</f>
        <v>8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11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</v>
      </c>
      <c r="H41" s="159"/>
      <c r="I41" s="159"/>
      <c r="J41" s="385">
        <f ca="1">J25</f>
        <v>0.4</v>
      </c>
      <c r="K41" s="159"/>
      <c r="L41" s="159"/>
      <c r="M41" s="385">
        <f ca="1">M25</f>
        <v>0.66666666666666663</v>
      </c>
      <c r="P41" s="385">
        <f ca="1">P25</f>
        <v>0.6</v>
      </c>
      <c r="S41" s="385">
        <f ca="1">S25</f>
        <v>0.53333333333333333</v>
      </c>
      <c r="V41" s="385">
        <f ca="1">V25</f>
        <v>0.53333333333333333</v>
      </c>
      <c r="Y41" s="385">
        <f ca="1">Y25</f>
        <v>0.46666666666666667</v>
      </c>
      <c r="AB41" s="385">
        <f ca="1">AB25</f>
        <v>0.46666666666666667</v>
      </c>
      <c r="AE41" s="385">
        <f ca="1">AE25</f>
        <v>0.6</v>
      </c>
      <c r="AH41" s="385">
        <f ca="1">AH25</f>
        <v>0.46666666666666667</v>
      </c>
      <c r="AK41" s="385">
        <f ca="1">AK25</f>
        <v>0.4</v>
      </c>
      <c r="AN41" s="385">
        <f ca="1">AN25</f>
        <v>0.66666666666666663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0.61111111111111116</v>
      </c>
      <c r="H42" s="159"/>
      <c r="I42" s="159"/>
      <c r="J42" s="385">
        <f ca="1">J26</f>
        <v>0.57222222222222219</v>
      </c>
      <c r="K42" s="159"/>
      <c r="L42" s="159"/>
      <c r="M42" s="385">
        <f ca="1">M26</f>
        <v>0.66666666666666663</v>
      </c>
      <c r="P42" s="385">
        <f ca="1">P26</f>
        <v>0.63888888888888884</v>
      </c>
      <c r="S42" s="385">
        <f ca="1">S26</f>
        <v>0.6166666666666667</v>
      </c>
      <c r="V42" s="385">
        <f ca="1">V26</f>
        <v>0.53888888888888886</v>
      </c>
      <c r="Y42" s="385">
        <f ca="1">Y26</f>
        <v>0.57222222222222219</v>
      </c>
      <c r="AB42" s="385">
        <f ca="1">AB26</f>
        <v>0.57222222222222219</v>
      </c>
      <c r="AE42" s="385">
        <f ca="1">AE26</f>
        <v>0.50555555555555554</v>
      </c>
      <c r="AH42" s="385">
        <f ca="1">AH26</f>
        <v>0.6</v>
      </c>
      <c r="AK42" s="385">
        <f ca="1">AK26</f>
        <v>0.56666666666666665</v>
      </c>
      <c r="AN42" s="385">
        <f ca="1">AN26</f>
        <v>0.60555555555555551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"Seahawks at Football Team"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15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$C$60:$Q$60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13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13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13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Cowboys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Saints</v>
      </c>
      <c r="E4" s="360" t="s">
        <v>39</v>
      </c>
      <c r="F4" s="208" t="s">
        <v>39</v>
      </c>
      <c r="G4" s="177">
        <v>7</v>
      </c>
      <c r="H4" s="173" t="str">
        <f>IF(G4&gt;0,IF(ISTEXT($E4),IF($E4&lt;&gt;F4,G4-2*G4,""),""),"")</f>
        <v/>
      </c>
      <c r="I4" s="211" t="s">
        <v>39</v>
      </c>
      <c r="J4" s="177">
        <v>16</v>
      </c>
      <c r="K4" s="173" t="str">
        <f t="shared" ref="K4:K19" si="0">IF(J4&gt;0,IF(ISTEXT($E4),IF($E4&lt;&gt;I4,J4-2*J4,""),""),"")</f>
        <v/>
      </c>
      <c r="L4" s="211" t="s">
        <v>39</v>
      </c>
      <c r="M4" s="177">
        <v>9</v>
      </c>
      <c r="N4" s="173" t="str">
        <f t="shared" ref="N4:N19" si="1">IF(M4&gt;0,IF(ISTEXT($E4),IF($E4&lt;&gt;L4,M4-2*M4,""),""),"")</f>
        <v/>
      </c>
      <c r="O4" s="211" t="s">
        <v>39</v>
      </c>
      <c r="P4" s="177">
        <v>7</v>
      </c>
      <c r="Q4" s="173" t="str">
        <f t="shared" ref="Q4:Q19" si="2">IF(P4&gt;0,IF(ISTEXT($E4),IF($E4&lt;&gt;O4,P4-2*P4,""),""),"")</f>
        <v/>
      </c>
      <c r="R4" s="211" t="s">
        <v>39</v>
      </c>
      <c r="S4" s="177">
        <v>6</v>
      </c>
      <c r="T4" s="173" t="str">
        <f t="shared" ref="T4:T19" si="3">IF(S4&gt;0,IF(ISTEXT($E4),IF($E4&lt;&gt;R4,S4-2*S4,""),""),"")</f>
        <v/>
      </c>
      <c r="U4" s="211" t="s">
        <v>38</v>
      </c>
      <c r="V4" s="177">
        <v>3</v>
      </c>
      <c r="W4" s="173">
        <f t="shared" ref="W4:W19" si="4">IF(V4&gt;0,IF(ISTEXT($E4),IF($E4&lt;&gt;U4,V4-2*V4,""),""),"")</f>
        <v>-3</v>
      </c>
      <c r="X4" s="211" t="s">
        <v>39</v>
      </c>
      <c r="Y4" s="177">
        <v>6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11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8</v>
      </c>
      <c r="AF4" s="173" t="str">
        <f t="shared" ref="AF4:AF19" si="7">IF(AE4&gt;0,IF(ISTEXT($E4),IF($E4&lt;&gt;AD4,AE4-2*AE4,""),""),"")</f>
        <v/>
      </c>
      <c r="AG4" s="211" t="s">
        <v>39</v>
      </c>
      <c r="AH4" s="177">
        <v>9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6</v>
      </c>
      <c r="AL4" s="173" t="str">
        <f t="shared" ref="AL4:AL19" si="9">IF(AK4&gt;0,IF(ISTEXT($E4),IF($E4&lt;&gt;AJ4,AK4-2*AK4,""),""),"")</f>
        <v/>
      </c>
      <c r="AM4" s="211" t="s">
        <v>39</v>
      </c>
      <c r="AN4" s="177">
        <v>10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8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4">
        <f ca="1">ABS(AX4)+IF($B4="",-0.1,0)</f>
        <v>92</v>
      </c>
      <c r="AZ4" s="4">
        <f t="shared" ref="AZ4:AZ19" ca="1" si="15">AY4+IF(AT4="H",IF(BC4&gt;1,0.1*BC4-0.1,0),0)</f>
        <v>92</v>
      </c>
      <c r="BA4" s="4">
        <f t="shared" ref="BA4:BA19" ca="1" si="16">AZ4+IF(AT4="V",IF(BC4&gt;1,0.1*BC4-0.1,0),0)</f>
        <v>92</v>
      </c>
      <c r="BB4" s="4">
        <v>1</v>
      </c>
      <c r="BC4" s="4">
        <f ca="1">COUNTIF($AY$4:OFFSET($AY$4,0,0,BB4,1),AY4)</f>
        <v>1</v>
      </c>
      <c r="BE4" s="332">
        <f ca="1">$V$21</f>
        <v>1</v>
      </c>
      <c r="BF4" s="79" t="str">
        <f>$U$2</f>
        <v>JG</v>
      </c>
      <c r="BG4" s="80">
        <f ca="1">$W$21</f>
        <v>103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94.416666666666671</v>
      </c>
      <c r="BL4" s="74">
        <f ca="1">$N$23</f>
        <v>1133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-39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39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Buccaneers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Falcons</v>
      </c>
      <c r="E5" s="361" t="s">
        <v>39</v>
      </c>
      <c r="F5" s="217" t="s">
        <v>39</v>
      </c>
      <c r="G5" s="188">
        <v>15</v>
      </c>
      <c r="H5" s="184" t="str">
        <f>IF(G5&gt;0,IF(ISTEXT($E5),IF($E5&lt;&gt;F5,G5-2*G5,""),""),"")</f>
        <v/>
      </c>
      <c r="I5" s="220" t="s">
        <v>39</v>
      </c>
      <c r="J5" s="188">
        <v>5</v>
      </c>
      <c r="K5" s="184" t="str">
        <f>IF(J5&gt;0,IF(ISTEXT($E5),IF($E5&lt;&gt;I5,J5-2*J5,""),""),"")</f>
        <v/>
      </c>
      <c r="L5" s="220" t="s">
        <v>39</v>
      </c>
      <c r="M5" s="188">
        <v>15</v>
      </c>
      <c r="N5" s="184" t="str">
        <f>IF(M5&gt;0,IF(ISTEXT($E5),IF($E5&lt;&gt;L5,M5-2*M5,""),""),"")</f>
        <v/>
      </c>
      <c r="O5" s="220" t="s">
        <v>39</v>
      </c>
      <c r="P5" s="188">
        <v>15</v>
      </c>
      <c r="Q5" s="184" t="str">
        <f>IF(P5&gt;0,IF(ISTEXT($E5),IF($E5&lt;&gt;O5,P5-2*P5,""),""),"")</f>
        <v/>
      </c>
      <c r="R5" s="220" t="s">
        <v>39</v>
      </c>
      <c r="S5" s="188">
        <v>11</v>
      </c>
      <c r="T5" s="184" t="str">
        <f>IF(S5&gt;0,IF(ISTEXT($E5),IF($E5&lt;&gt;R5,S5-2*S5,""),""),"")</f>
        <v/>
      </c>
      <c r="U5" s="220" t="s">
        <v>39</v>
      </c>
      <c r="V5" s="188">
        <v>11</v>
      </c>
      <c r="W5" s="184" t="str">
        <f>IF(V5&gt;0,IF(ISTEXT($E5),IF($E5&lt;&gt;U5,V5-2*V5,""),""),"")</f>
        <v/>
      </c>
      <c r="X5" s="220" t="s">
        <v>39</v>
      </c>
      <c r="Y5" s="188">
        <v>14</v>
      </c>
      <c r="Z5" s="184" t="str">
        <f>IF(Y5&gt;0,IF(ISTEXT($E5),IF($E5&lt;&gt;X5,Y5-2*Y5,""),""),"")</f>
        <v/>
      </c>
      <c r="AA5" s="220" t="s">
        <v>39</v>
      </c>
      <c r="AB5" s="188">
        <v>14</v>
      </c>
      <c r="AC5" s="184" t="str">
        <f>IF(AB5&gt;0,IF(ISTEXT($E5),IF($E5&lt;&gt;AA5,AB5-2*AB5,""),""),"")</f>
        <v/>
      </c>
      <c r="AD5" s="220" t="s">
        <v>39</v>
      </c>
      <c r="AE5" s="188">
        <v>15</v>
      </c>
      <c r="AF5" s="184" t="str">
        <f>IF(AE5&gt;0,IF(ISTEXT($E5),IF($E5&lt;&gt;AD5,AE5-2*AE5,""),""),"")</f>
        <v/>
      </c>
      <c r="AG5" s="220" t="s">
        <v>39</v>
      </c>
      <c r="AH5" s="188">
        <v>15</v>
      </c>
      <c r="AI5" s="184" t="str">
        <f>IF(AH5&gt;0,IF(ISTEXT($E5),IF($E5&lt;&gt;AG5,AH5-2*AH5,""),""),"")</f>
        <v/>
      </c>
      <c r="AJ5" s="220" t="s">
        <v>39</v>
      </c>
      <c r="AK5" s="188">
        <v>16</v>
      </c>
      <c r="AL5" s="184" t="str">
        <f>IF(AK5&gt;0,IF(ISTEXT($E5),IF($E5&lt;&gt;AJ5,AK5-2*AK5,""),""),"")</f>
        <v/>
      </c>
      <c r="AM5" s="220" t="s">
        <v>39</v>
      </c>
      <c r="AN5" s="188">
        <v>11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13</v>
      </c>
      <c r="AT5" s="187" t="str">
        <f ca="1">IF($B5="","",IF(AX5&lt;0,"V","H"))</f>
        <v>V</v>
      </c>
      <c r="AU5" s="188">
        <f ca="1">IF($B5="","",RANK(BA5,BA$4:BA$19,1))</f>
        <v>15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4">
        <f t="shared" ref="AY5:AY19" ca="1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2">
        <f ca="1">$AK$21</f>
        <v>2</v>
      </c>
      <c r="BF5" s="81" t="str">
        <f>$AJ$2</f>
        <v>MB</v>
      </c>
      <c r="BG5" s="82">
        <f ca="1">$AL$21</f>
        <v>103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92.916666666666671</v>
      </c>
      <c r="BL5" s="76">
        <f ca="1">$Q$23</f>
        <v>1115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23</v>
      </c>
      <c r="BQ5" s="345">
        <f ca="1">-$AR$3*'Season Summary'!$AO$3</f>
        <v>-39</v>
      </c>
      <c r="BR5" s="346">
        <f ca="1">IF(COUNTIF('Season Summary'!AL$3:OFFSET('Season Summary'!AL$3,$C$2+$AR$2,0),"=1")&gt;0,COUNTIF('Season Summary'!AL$3:OFFSET('Season Summary'!AL$3,$C$2+$AR$2,0),"=1"),"")</f>
        <v>2</v>
      </c>
      <c r="BS5" s="347">
        <f ca="1">IF(BR5="","",BR5*'Season Summary'!$AO$6)</f>
        <v>62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Cardinals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Bears</v>
      </c>
      <c r="E6" s="361" t="s">
        <v>39</v>
      </c>
      <c r="F6" s="217" t="s">
        <v>39</v>
      </c>
      <c r="G6" s="188">
        <v>12</v>
      </c>
      <c r="H6" s="184" t="str">
        <f t="shared" ref="H6:H19" si="23">IF(G6&gt;0,IF(ISTEXT($E6),IF($E6&lt;&gt;F6,G6-2*G6,""),""),"")</f>
        <v/>
      </c>
      <c r="I6" s="220" t="s">
        <v>39</v>
      </c>
      <c r="J6" s="188">
        <v>7</v>
      </c>
      <c r="K6" s="184" t="str">
        <f t="shared" si="0"/>
        <v/>
      </c>
      <c r="L6" s="220" t="s">
        <v>39</v>
      </c>
      <c r="M6" s="188">
        <v>12</v>
      </c>
      <c r="N6" s="184" t="str">
        <f t="shared" si="1"/>
        <v/>
      </c>
      <c r="O6" s="220" t="s">
        <v>39</v>
      </c>
      <c r="P6" s="188">
        <v>13</v>
      </c>
      <c r="Q6" s="184" t="str">
        <f t="shared" si="2"/>
        <v/>
      </c>
      <c r="R6" s="220" t="s">
        <v>39</v>
      </c>
      <c r="S6" s="188">
        <v>12</v>
      </c>
      <c r="T6" s="184" t="str">
        <f t="shared" si="3"/>
        <v/>
      </c>
      <c r="U6" s="220" t="s">
        <v>39</v>
      </c>
      <c r="V6" s="188">
        <v>12</v>
      </c>
      <c r="W6" s="184" t="str">
        <f t="shared" si="4"/>
        <v/>
      </c>
      <c r="X6" s="220" t="s">
        <v>39</v>
      </c>
      <c r="Y6" s="188">
        <v>12</v>
      </c>
      <c r="Z6" s="184" t="str">
        <f t="shared" si="5"/>
        <v/>
      </c>
      <c r="AA6" s="220" t="s">
        <v>39</v>
      </c>
      <c r="AB6" s="188">
        <v>15</v>
      </c>
      <c r="AC6" s="184" t="str">
        <f t="shared" si="6"/>
        <v/>
      </c>
      <c r="AD6" s="220" t="s">
        <v>39</v>
      </c>
      <c r="AE6" s="188">
        <v>12</v>
      </c>
      <c r="AF6" s="184" t="str">
        <f t="shared" si="7"/>
        <v/>
      </c>
      <c r="AG6" s="220" t="s">
        <v>39</v>
      </c>
      <c r="AH6" s="188">
        <v>12</v>
      </c>
      <c r="AI6" s="184" t="str">
        <f t="shared" si="8"/>
        <v/>
      </c>
      <c r="AJ6" s="220" t="s">
        <v>39</v>
      </c>
      <c r="AK6" s="188">
        <v>14</v>
      </c>
      <c r="AL6" s="184" t="str">
        <f t="shared" si="9"/>
        <v/>
      </c>
      <c r="AM6" s="220" t="s">
        <v>39</v>
      </c>
      <c r="AN6" s="188">
        <v>15</v>
      </c>
      <c r="AO6" s="186" t="str">
        <f t="shared" si="10"/>
        <v/>
      </c>
      <c r="AR6" s="8"/>
      <c r="AS6" s="341" t="str">
        <f ca="1">RIGHT($AS$5,LEN($AS$5)-SEARCH(" ",$AS$5))</f>
        <v>13</v>
      </c>
      <c r="AT6" s="187" t="str">
        <f t="shared" ca="1" si="11"/>
        <v>V</v>
      </c>
      <c r="AU6" s="188">
        <f t="shared" ca="1" si="12"/>
        <v>13</v>
      </c>
      <c r="AV6" s="186" t="str">
        <f t="shared" ca="1" si="13"/>
        <v/>
      </c>
      <c r="AX6" s="4">
        <f t="shared" si="14"/>
        <v>-148</v>
      </c>
      <c r="AY6" s="4">
        <f t="shared" ca="1" si="22"/>
        <v>148</v>
      </c>
      <c r="AZ6" s="4">
        <f t="shared" ca="1" si="15"/>
        <v>148</v>
      </c>
      <c r="BA6" s="4">
        <f t="shared" ca="1" si="16"/>
        <v>148</v>
      </c>
      <c r="BB6" s="4">
        <v>3</v>
      </c>
      <c r="BC6" s="4">
        <f ca="1">COUNTIF($AY$4:OFFSET($AY$4,0,0,BB6,1),AY6)</f>
        <v>1</v>
      </c>
      <c r="BE6" s="342">
        <f ca="1">$G$21</f>
        <v>3</v>
      </c>
      <c r="BF6" s="81" t="str">
        <f>$F$2</f>
        <v>BM</v>
      </c>
      <c r="BG6" s="82">
        <f ca="1">$H$21</f>
        <v>100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91.416666666666671</v>
      </c>
      <c r="BL6" s="76">
        <f ca="1">$AO$23</f>
        <v>1097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18</v>
      </c>
      <c r="BQ6" s="345">
        <f ca="1">-$AR$3*'Season Summary'!$AO$3</f>
        <v>-39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>✓</v>
      </c>
      <c r="BW6" s="349">
        <f t="shared" ca="1" si="21"/>
        <v>26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Chargers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Bengals</v>
      </c>
      <c r="E7" s="361" t="s">
        <v>39</v>
      </c>
      <c r="F7" s="217" t="s">
        <v>38</v>
      </c>
      <c r="G7" s="188">
        <v>5</v>
      </c>
      <c r="H7" s="184">
        <f t="shared" si="23"/>
        <v>-5</v>
      </c>
      <c r="I7" s="220" t="s">
        <v>38</v>
      </c>
      <c r="J7" s="188">
        <v>9</v>
      </c>
      <c r="K7" s="184">
        <f t="shared" si="0"/>
        <v>-9</v>
      </c>
      <c r="L7" s="220" t="s">
        <v>38</v>
      </c>
      <c r="M7" s="188">
        <v>5</v>
      </c>
      <c r="N7" s="184">
        <f t="shared" si="1"/>
        <v>-5</v>
      </c>
      <c r="O7" s="220" t="s">
        <v>38</v>
      </c>
      <c r="P7" s="188">
        <v>5</v>
      </c>
      <c r="Q7" s="184">
        <f t="shared" si="2"/>
        <v>-5</v>
      </c>
      <c r="R7" s="220" t="s">
        <v>38</v>
      </c>
      <c r="S7" s="188">
        <v>7</v>
      </c>
      <c r="T7" s="184">
        <f t="shared" si="3"/>
        <v>-7</v>
      </c>
      <c r="U7" s="220" t="s">
        <v>38</v>
      </c>
      <c r="V7" s="188">
        <v>4</v>
      </c>
      <c r="W7" s="184">
        <f t="shared" si="4"/>
        <v>-4</v>
      </c>
      <c r="X7" s="220" t="s">
        <v>38</v>
      </c>
      <c r="Y7" s="188">
        <v>8</v>
      </c>
      <c r="Z7" s="184">
        <f t="shared" si="5"/>
        <v>-8</v>
      </c>
      <c r="AA7" s="220" t="s">
        <v>38</v>
      </c>
      <c r="AB7" s="188">
        <v>6</v>
      </c>
      <c r="AC7" s="184">
        <f t="shared" si="6"/>
        <v>-6</v>
      </c>
      <c r="AD7" s="220" t="s">
        <v>38</v>
      </c>
      <c r="AE7" s="188">
        <v>5</v>
      </c>
      <c r="AF7" s="184">
        <f t="shared" si="7"/>
        <v>-5</v>
      </c>
      <c r="AG7" s="220" t="s">
        <v>38</v>
      </c>
      <c r="AH7" s="188">
        <v>7</v>
      </c>
      <c r="AI7" s="184">
        <f t="shared" si="8"/>
        <v>-7</v>
      </c>
      <c r="AJ7" s="220" t="s">
        <v>39</v>
      </c>
      <c r="AK7" s="188">
        <v>7</v>
      </c>
      <c r="AL7" s="184" t="str">
        <f t="shared" si="9"/>
        <v/>
      </c>
      <c r="AM7" s="220" t="s">
        <v>38</v>
      </c>
      <c r="AN7" s="188">
        <v>9</v>
      </c>
      <c r="AO7" s="186">
        <f t="shared" si="10"/>
        <v>-9</v>
      </c>
      <c r="AS7" s="341" t="str">
        <f ca="1">"week_"&amp;$AS$6&amp;"_schedule"</f>
        <v>week_13_schedule</v>
      </c>
      <c r="AT7" s="187" t="str">
        <f t="shared" ca="1" si="11"/>
        <v>H</v>
      </c>
      <c r="AU7" s="188">
        <f t="shared" ca="1" si="12"/>
        <v>6</v>
      </c>
      <c r="AV7" s="186">
        <f t="shared" ca="1" si="13"/>
        <v>-6</v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2">
        <f ca="1">$M$21</f>
        <v>4</v>
      </c>
      <c r="BF7" s="81" t="str">
        <f>$L$2</f>
        <v>CP</v>
      </c>
      <c r="BG7" s="82">
        <f ca="1">$N$21</f>
        <v>99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90.833333333333329</v>
      </c>
      <c r="BL7" s="76">
        <f ca="1">$H$23</f>
        <v>1090</v>
      </c>
      <c r="BM7" s="153"/>
      <c r="BN7" s="343">
        <f t="shared" ca="1" si="18"/>
        <v>4</v>
      </c>
      <c r="BO7" s="66" t="str">
        <f>$F$2</f>
        <v>BM</v>
      </c>
      <c r="BP7" s="344">
        <f t="shared" ca="1" si="19"/>
        <v>-8</v>
      </c>
      <c r="BQ7" s="345">
        <f ca="1">-$AR$3*'Season Summary'!$AO$3</f>
        <v>-39</v>
      </c>
      <c r="BR7" s="346">
        <f ca="1">IF(COUNTIF('Season Summary'!E$3:OFFSET('Season Summary'!E$3,$C$2+$AR$2,0),"=1")&gt;0,COUNTIF('Season Summary'!E$3:OFFSET('Season Summary'!E$3,$C$2+$AR$2,0),"=1"),"")</f>
        <v>1</v>
      </c>
      <c r="BS7" s="347">
        <f ca="1">IF(BR7="","",BR7*'Season Summary'!$AO$6)</f>
        <v>31</v>
      </c>
      <c r="BT7" s="348" t="str">
        <f ca="1">IF($G$22=1,"✓","")</f>
        <v/>
      </c>
      <c r="BU7" s="347" t="str">
        <f t="shared" ca="1" si="20"/>
        <v/>
      </c>
      <c r="BV7" s="348" t="str">
        <f ca="1">IF($G$22=2,"✓","")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Vikings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Lions</v>
      </c>
      <c r="E8" s="361" t="s">
        <v>38</v>
      </c>
      <c r="F8" s="217" t="s">
        <v>39</v>
      </c>
      <c r="G8" s="188">
        <v>11</v>
      </c>
      <c r="H8" s="184">
        <f t="shared" si="23"/>
        <v>-11</v>
      </c>
      <c r="I8" s="220" t="s">
        <v>39</v>
      </c>
      <c r="J8" s="188">
        <v>8</v>
      </c>
      <c r="K8" s="184">
        <f t="shared" si="0"/>
        <v>-8</v>
      </c>
      <c r="L8" s="220" t="s">
        <v>39</v>
      </c>
      <c r="M8" s="188">
        <v>11</v>
      </c>
      <c r="N8" s="184">
        <f t="shared" si="1"/>
        <v>-11</v>
      </c>
      <c r="O8" s="220" t="s">
        <v>39</v>
      </c>
      <c r="P8" s="188">
        <v>11</v>
      </c>
      <c r="Q8" s="184">
        <f t="shared" si="2"/>
        <v>-11</v>
      </c>
      <c r="R8" s="220" t="s">
        <v>39</v>
      </c>
      <c r="S8" s="188">
        <v>10</v>
      </c>
      <c r="T8" s="184">
        <f t="shared" si="3"/>
        <v>-10</v>
      </c>
      <c r="U8" s="220" t="s">
        <v>39</v>
      </c>
      <c r="V8" s="188">
        <v>9</v>
      </c>
      <c r="W8" s="184">
        <f t="shared" si="4"/>
        <v>-9</v>
      </c>
      <c r="X8" s="220" t="s">
        <v>39</v>
      </c>
      <c r="Y8" s="188">
        <v>10</v>
      </c>
      <c r="Z8" s="184">
        <f t="shared" si="5"/>
        <v>-10</v>
      </c>
      <c r="AA8" s="220" t="s">
        <v>39</v>
      </c>
      <c r="AB8" s="188">
        <v>10</v>
      </c>
      <c r="AC8" s="184">
        <f t="shared" si="6"/>
        <v>-10</v>
      </c>
      <c r="AD8" s="220" t="s">
        <v>39</v>
      </c>
      <c r="AE8" s="188">
        <v>11</v>
      </c>
      <c r="AF8" s="184">
        <f t="shared" si="7"/>
        <v>-11</v>
      </c>
      <c r="AG8" s="220" t="s">
        <v>39</v>
      </c>
      <c r="AH8" s="188">
        <v>11</v>
      </c>
      <c r="AI8" s="184">
        <f t="shared" si="8"/>
        <v>-11</v>
      </c>
      <c r="AJ8" s="220" t="s">
        <v>39</v>
      </c>
      <c r="AK8" s="188">
        <v>13</v>
      </c>
      <c r="AL8" s="184">
        <f t="shared" si="9"/>
        <v>-13</v>
      </c>
      <c r="AM8" s="220" t="s">
        <v>39</v>
      </c>
      <c r="AN8" s="188">
        <v>14</v>
      </c>
      <c r="AO8" s="186">
        <f t="shared" si="10"/>
        <v>-14</v>
      </c>
      <c r="AS8" s="341" t="str">
        <f ca="1">"week_"&amp;$AS$6&amp;"_byes"</f>
        <v>week_13_byes</v>
      </c>
      <c r="AT8" s="187" t="str">
        <f t="shared" ca="1" si="11"/>
        <v>V</v>
      </c>
      <c r="AU8" s="188">
        <f t="shared" ca="1" si="12"/>
        <v>11</v>
      </c>
      <c r="AV8" s="186">
        <f t="shared" ca="1" si="13"/>
        <v>-11</v>
      </c>
      <c r="AX8" s="4">
        <f t="shared" si="14"/>
        <v>-129</v>
      </c>
      <c r="AY8" s="4">
        <f t="shared" ca="1" si="22"/>
        <v>129</v>
      </c>
      <c r="AZ8" s="4">
        <f t="shared" ca="1" si="15"/>
        <v>129</v>
      </c>
      <c r="BA8" s="4">
        <f t="shared" ca="1" si="16"/>
        <v>129</v>
      </c>
      <c r="BB8" s="4">
        <v>5</v>
      </c>
      <c r="BC8" s="4">
        <f ca="1">COUNTIF($AY$4:OFFSET($AY$4,0,0,BB8,1),AY8)</f>
        <v>1</v>
      </c>
      <c r="BE8" s="342">
        <f ca="1">$AH$21</f>
        <v>4</v>
      </c>
      <c r="BF8" s="81" t="str">
        <f>$AG$2</f>
        <v>KK</v>
      </c>
      <c r="BG8" s="82">
        <f ca="1">$AI$21</f>
        <v>99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3"/>
      <c r="BN8" s="343">
        <f t="shared" ca="1" si="18"/>
        <v>4</v>
      </c>
      <c r="BO8" s="66" t="str">
        <f>$I$2</f>
        <v>CK</v>
      </c>
      <c r="BP8" s="344">
        <f t="shared" ca="1" si="19"/>
        <v>-8</v>
      </c>
      <c r="BQ8" s="345">
        <f ca="1">-$AR$3*'Season Summary'!$AO$3</f>
        <v>-39</v>
      </c>
      <c r="BR8" s="346">
        <f ca="1">IF(COUNTIF('Season Summary'!H$3:OFFSET('Season Summary'!H$3,$C$2+$AR$2,0),"=1")&gt;0,COUNTIF('Season Summary'!H$3:OFFSET('Season Summary'!H$3,$C$2+$AR$2,0),"=1"),"")</f>
        <v>1</v>
      </c>
      <c r="BS8" s="347">
        <f ca="1">IF(BR8="","",BR8*'Season Summary'!$AO$6)</f>
        <v>31</v>
      </c>
      <c r="BT8" s="348" t="str">
        <f ca="1">IF($J$22=1,"✓","")</f>
        <v/>
      </c>
      <c r="BU8" s="347" t="str">
        <f t="shared" ca="1" si="20"/>
        <v/>
      </c>
      <c r="BV8" s="348" t="str">
        <f ca="1">IF($J$22=2,"✓","")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Colts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Texans</v>
      </c>
      <c r="E9" s="361" t="s">
        <v>39</v>
      </c>
      <c r="F9" s="217" t="s">
        <v>39</v>
      </c>
      <c r="G9" s="188">
        <v>13</v>
      </c>
      <c r="H9" s="184" t="str">
        <f t="shared" si="23"/>
        <v/>
      </c>
      <c r="I9" s="220" t="s">
        <v>39</v>
      </c>
      <c r="J9" s="188">
        <v>11</v>
      </c>
      <c r="K9" s="184" t="str">
        <f t="shared" si="0"/>
        <v/>
      </c>
      <c r="L9" s="220" t="s">
        <v>39</v>
      </c>
      <c r="M9" s="188">
        <v>13</v>
      </c>
      <c r="N9" s="184" t="str">
        <f t="shared" si="1"/>
        <v/>
      </c>
      <c r="O9" s="220" t="s">
        <v>39</v>
      </c>
      <c r="P9" s="188">
        <v>14</v>
      </c>
      <c r="Q9" s="184" t="str">
        <f t="shared" si="2"/>
        <v/>
      </c>
      <c r="R9" s="220" t="s">
        <v>39</v>
      </c>
      <c r="S9" s="188">
        <v>8</v>
      </c>
      <c r="T9" s="184" t="str">
        <f t="shared" si="3"/>
        <v/>
      </c>
      <c r="U9" s="220" t="s">
        <v>39</v>
      </c>
      <c r="V9" s="188">
        <v>10</v>
      </c>
      <c r="W9" s="184" t="str">
        <f t="shared" si="4"/>
        <v/>
      </c>
      <c r="X9" s="220" t="s">
        <v>39</v>
      </c>
      <c r="Y9" s="188">
        <v>13</v>
      </c>
      <c r="Z9" s="184" t="str">
        <f t="shared" si="5"/>
        <v/>
      </c>
      <c r="AA9" s="220" t="s">
        <v>39</v>
      </c>
      <c r="AB9" s="188">
        <v>13</v>
      </c>
      <c r="AC9" s="184" t="str">
        <f t="shared" si="6"/>
        <v/>
      </c>
      <c r="AD9" s="220" t="s">
        <v>39</v>
      </c>
      <c r="AE9" s="188">
        <v>13</v>
      </c>
      <c r="AF9" s="184" t="str">
        <f t="shared" si="7"/>
        <v/>
      </c>
      <c r="AG9" s="220" t="s">
        <v>39</v>
      </c>
      <c r="AH9" s="188">
        <v>13</v>
      </c>
      <c r="AI9" s="184" t="str">
        <f t="shared" si="8"/>
        <v/>
      </c>
      <c r="AJ9" s="220" t="s">
        <v>39</v>
      </c>
      <c r="AK9" s="188">
        <v>12</v>
      </c>
      <c r="AL9" s="184" t="str">
        <f t="shared" si="9"/>
        <v/>
      </c>
      <c r="AM9" s="220" t="s">
        <v>39</v>
      </c>
      <c r="AN9" s="188">
        <v>7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12</v>
      </c>
      <c r="AV9" s="186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2">
        <f ca="1">$Y$21</f>
        <v>6</v>
      </c>
      <c r="BF9" s="81" t="str">
        <f>$X$2</f>
        <v>JH</v>
      </c>
      <c r="BG9" s="82">
        <f ca="1">$Z$21</f>
        <v>97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87.5</v>
      </c>
      <c r="BL9" s="76">
        <f ca="1">$AI$23</f>
        <v>1050</v>
      </c>
      <c r="BM9" s="153"/>
      <c r="BN9" s="343">
        <f t="shared" ca="1" si="18"/>
        <v>4</v>
      </c>
      <c r="BO9" s="66" t="str">
        <f>$R$2</f>
        <v>DH</v>
      </c>
      <c r="BP9" s="344">
        <f t="shared" ca="1" si="19"/>
        <v>-8</v>
      </c>
      <c r="BQ9" s="345">
        <f ca="1">-$AR$3*'Season Summary'!$AO$3</f>
        <v>-39</v>
      </c>
      <c r="BR9" s="346">
        <f ca="1">IF(COUNTIF('Season Summary'!Q$3:OFFSET('Season Summary'!Q$3,$C$2+$AR$2,0),"=1")&gt;0,COUNTIF('Season Summary'!Q$3:OFFSET('Season Summary'!Q$3,$C$2+$AR$2,0),"=1"),"")</f>
        <v>1</v>
      </c>
      <c r="BS9" s="347">
        <f ca="1">IF(BR9="","",BR9*'Season Summary'!$AO$6)</f>
        <v>31</v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Broncos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Chiefs</v>
      </c>
      <c r="E10" s="361" t="s">
        <v>38</v>
      </c>
      <c r="F10" s="217" t="s">
        <v>38</v>
      </c>
      <c r="G10" s="188">
        <v>14</v>
      </c>
      <c r="H10" s="184" t="str">
        <f t="shared" si="23"/>
        <v/>
      </c>
      <c r="I10" s="220" t="s">
        <v>38</v>
      </c>
      <c r="J10" s="188">
        <v>10</v>
      </c>
      <c r="K10" s="184" t="str">
        <f t="shared" si="0"/>
        <v/>
      </c>
      <c r="L10" s="220" t="s">
        <v>38</v>
      </c>
      <c r="M10" s="188">
        <v>14</v>
      </c>
      <c r="N10" s="184" t="str">
        <f t="shared" si="1"/>
        <v/>
      </c>
      <c r="O10" s="220" t="s">
        <v>38</v>
      </c>
      <c r="P10" s="188">
        <v>12</v>
      </c>
      <c r="Q10" s="184" t="str">
        <f t="shared" si="2"/>
        <v/>
      </c>
      <c r="R10" s="220" t="s">
        <v>38</v>
      </c>
      <c r="S10" s="188">
        <v>13</v>
      </c>
      <c r="T10" s="184" t="str">
        <f t="shared" si="3"/>
        <v/>
      </c>
      <c r="U10" s="220" t="s">
        <v>38</v>
      </c>
      <c r="V10" s="188">
        <v>15</v>
      </c>
      <c r="W10" s="184" t="str">
        <f t="shared" si="4"/>
        <v/>
      </c>
      <c r="X10" s="220" t="s">
        <v>38</v>
      </c>
      <c r="Y10" s="188">
        <v>15</v>
      </c>
      <c r="Z10" s="184" t="str">
        <f t="shared" si="5"/>
        <v/>
      </c>
      <c r="AA10" s="220" t="s">
        <v>38</v>
      </c>
      <c r="AB10" s="188">
        <v>8</v>
      </c>
      <c r="AC10" s="184" t="str">
        <f t="shared" si="6"/>
        <v/>
      </c>
      <c r="AD10" s="220" t="s">
        <v>38</v>
      </c>
      <c r="AE10" s="188">
        <v>4</v>
      </c>
      <c r="AF10" s="184" t="str">
        <f t="shared" si="7"/>
        <v/>
      </c>
      <c r="AG10" s="220" t="s">
        <v>38</v>
      </c>
      <c r="AH10" s="188">
        <v>16</v>
      </c>
      <c r="AI10" s="184" t="str">
        <f t="shared" si="8"/>
        <v/>
      </c>
      <c r="AJ10" s="220" t="s">
        <v>38</v>
      </c>
      <c r="AK10" s="188">
        <v>15</v>
      </c>
      <c r="AL10" s="184" t="str">
        <f t="shared" si="9"/>
        <v/>
      </c>
      <c r="AM10" s="220" t="s">
        <v>38</v>
      </c>
      <c r="AN10" s="188">
        <v>13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14</v>
      </c>
      <c r="AV10" s="186" t="str">
        <f t="shared" ca="1" si="13"/>
        <v/>
      </c>
      <c r="AX10" s="4">
        <f t="shared" si="14"/>
        <v>149</v>
      </c>
      <c r="AY10" s="4">
        <f t="shared" ca="1" si="22"/>
        <v>149</v>
      </c>
      <c r="AZ10" s="4">
        <f t="shared" ca="1" si="15"/>
        <v>149</v>
      </c>
      <c r="BA10" s="4">
        <f t="shared" ca="1" si="16"/>
        <v>149</v>
      </c>
      <c r="BB10" s="4">
        <v>7</v>
      </c>
      <c r="BC10" s="4">
        <f ca="1">COUNTIF($AY$4:OFFSET($AY$4,0,0,BB10,1),AY10)</f>
        <v>1</v>
      </c>
      <c r="BE10" s="342">
        <f ca="1">$P$21</f>
        <v>7</v>
      </c>
      <c r="BF10" s="81" t="str">
        <f>$O$2</f>
        <v>DC</v>
      </c>
      <c r="BG10" s="82">
        <f ca="1">$Q$21</f>
        <v>95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85.166666666666671</v>
      </c>
      <c r="BL10" s="76">
        <f ca="1">$AC$23</f>
        <v>1022</v>
      </c>
      <c r="BM10" s="153"/>
      <c r="BN10" s="343">
        <f t="shared" ca="1" si="18"/>
        <v>4</v>
      </c>
      <c r="BO10" s="66" t="str">
        <f>$U$2</f>
        <v>JG</v>
      </c>
      <c r="BP10" s="344">
        <f t="shared" ca="1" si="19"/>
        <v>-8</v>
      </c>
      <c r="BQ10" s="345">
        <f ca="1">-$AR$3*'Season Summary'!$AO$3</f>
        <v>-39</v>
      </c>
      <c r="BR10" s="346">
        <f ca="1">IF(COUNTIF('Season Summary'!T$3:OFFSET('Season Summary'!T$3,$C$2+$AR$2,0),"=1")&gt;0,COUNTIF('Season Summary'!T$3:OFFSET('Season Summary'!T$3,$C$2+$AR$2,0),"=1"),"")</f>
        <v>1</v>
      </c>
      <c r="BS10" s="347">
        <f ca="1">IF(BR10="","",BR10*'Season Summary'!$AO$6)</f>
        <v>31</v>
      </c>
      <c r="BT10" s="348" t="str">
        <f ca="1">IF($V$22=1,"✓","")</f>
        <v/>
      </c>
      <c r="BU10" s="347" t="str">
        <f t="shared" ca="1" si="20"/>
        <v/>
      </c>
      <c r="BV10" s="348" t="str">
        <f ca="1">IF($V$22=2,"✓","")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Giants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Dolphins</v>
      </c>
      <c r="E11" s="361" t="s">
        <v>38</v>
      </c>
      <c r="F11" s="217" t="s">
        <v>38</v>
      </c>
      <c r="G11" s="188">
        <v>9</v>
      </c>
      <c r="H11" s="184" t="str">
        <f t="shared" si="23"/>
        <v/>
      </c>
      <c r="I11" s="220" t="s">
        <v>38</v>
      </c>
      <c r="J11" s="188">
        <v>3</v>
      </c>
      <c r="K11" s="184" t="str">
        <f t="shared" si="0"/>
        <v/>
      </c>
      <c r="L11" s="220" t="s">
        <v>38</v>
      </c>
      <c r="M11" s="188">
        <v>7</v>
      </c>
      <c r="N11" s="184" t="str">
        <f t="shared" si="1"/>
        <v/>
      </c>
      <c r="O11" s="220" t="s">
        <v>38</v>
      </c>
      <c r="P11" s="188">
        <v>8</v>
      </c>
      <c r="Q11" s="184" t="str">
        <f t="shared" si="2"/>
        <v/>
      </c>
      <c r="R11" s="220" t="s">
        <v>38</v>
      </c>
      <c r="S11" s="188">
        <v>14</v>
      </c>
      <c r="T11" s="184" t="str">
        <f t="shared" si="3"/>
        <v/>
      </c>
      <c r="U11" s="220" t="s">
        <v>38</v>
      </c>
      <c r="V11" s="188">
        <v>8</v>
      </c>
      <c r="W11" s="184" t="str">
        <f t="shared" si="4"/>
        <v/>
      </c>
      <c r="X11" s="220" t="s">
        <v>38</v>
      </c>
      <c r="Y11" s="188">
        <v>7</v>
      </c>
      <c r="Z11" s="184" t="str">
        <f t="shared" si="5"/>
        <v/>
      </c>
      <c r="AA11" s="220" t="s">
        <v>38</v>
      </c>
      <c r="AB11" s="188">
        <v>5</v>
      </c>
      <c r="AC11" s="184" t="str">
        <f t="shared" si="6"/>
        <v/>
      </c>
      <c r="AD11" s="220" t="s">
        <v>38</v>
      </c>
      <c r="AE11" s="188">
        <v>7</v>
      </c>
      <c r="AF11" s="184" t="str">
        <f t="shared" si="7"/>
        <v/>
      </c>
      <c r="AG11" s="220" t="s">
        <v>38</v>
      </c>
      <c r="AH11" s="188">
        <v>6</v>
      </c>
      <c r="AI11" s="184" t="str">
        <f t="shared" si="8"/>
        <v/>
      </c>
      <c r="AJ11" s="220" t="s">
        <v>38</v>
      </c>
      <c r="AK11" s="188">
        <v>11</v>
      </c>
      <c r="AL11" s="184" t="str">
        <f t="shared" si="9"/>
        <v/>
      </c>
      <c r="AM11" s="220" t="s">
        <v>38</v>
      </c>
      <c r="AN11" s="188">
        <v>8</v>
      </c>
      <c r="AO11" s="186" t="str">
        <f t="shared" si="10"/>
        <v/>
      </c>
      <c r="AT11" s="187" t="str">
        <f t="shared" ca="1" si="11"/>
        <v>H</v>
      </c>
      <c r="AU11" s="188">
        <f t="shared" ca="1" si="12"/>
        <v>9</v>
      </c>
      <c r="AV11" s="186" t="str">
        <f t="shared" ca="1" si="13"/>
        <v/>
      </c>
      <c r="AX11" s="4">
        <f t="shared" si="14"/>
        <v>93</v>
      </c>
      <c r="AY11" s="4">
        <f t="shared" ca="1" si="22"/>
        <v>93</v>
      </c>
      <c r="AZ11" s="4">
        <f t="shared" ca="1" si="15"/>
        <v>93</v>
      </c>
      <c r="BA11" s="4">
        <f t="shared" ca="1" si="16"/>
        <v>93</v>
      </c>
      <c r="BB11" s="4">
        <v>8</v>
      </c>
      <c r="BC11" s="4">
        <f ca="1">COUNTIF($AY$4:OFFSET($AY$4,0,0,BB11,1),AY11)</f>
        <v>1</v>
      </c>
      <c r="BE11" s="342">
        <f ca="1">$S$21</f>
        <v>7</v>
      </c>
      <c r="BF11" s="81" t="str">
        <f>$R$2</f>
        <v>DH</v>
      </c>
      <c r="BG11" s="82">
        <f ca="1">$T$21</f>
        <v>95</v>
      </c>
      <c r="BH11" s="156"/>
      <c r="BI11" s="343">
        <f t="shared" ca="1" si="17"/>
        <v>8</v>
      </c>
      <c r="BJ11" s="66" t="str">
        <f>$X$2</f>
        <v>JH</v>
      </c>
      <c r="BK11" s="75">
        <f ca="1">$Z$22</f>
        <v>83.666666666666671</v>
      </c>
      <c r="BL11" s="76">
        <f ca="1">$Z$23</f>
        <v>1004</v>
      </c>
      <c r="BM11" s="153"/>
      <c r="BN11" s="343">
        <f t="shared" ca="1" si="18"/>
        <v>4</v>
      </c>
      <c r="BO11" s="66" t="str">
        <f>$X$2</f>
        <v>JH</v>
      </c>
      <c r="BP11" s="344">
        <f t="shared" ca="1" si="19"/>
        <v>-8</v>
      </c>
      <c r="BQ11" s="345">
        <f ca="1">-$AR$3*'Season Summary'!$AO$3</f>
        <v>-39</v>
      </c>
      <c r="BR11" s="346">
        <f ca="1">IF(COUNTIF('Season Summary'!W$3:OFFSET('Season Summary'!W$3,$C$2+$AR$2,0),"=1")&gt;0,COUNTIF('Season Summary'!W$3:OFFSET('Season Summary'!W$3,$C$2+$AR$2,0),"=1"),"")</f>
        <v>1</v>
      </c>
      <c r="BS11" s="347">
        <f ca="1">IF(BR11="","",BR11*'Season Summary'!$AO$6)</f>
        <v>31</v>
      </c>
      <c r="BT11" s="348" t="str">
        <f ca="1">IF($Y$22=1,"✓","")</f>
        <v/>
      </c>
      <c r="BU11" s="347" t="str">
        <f t="shared" ca="1" si="20"/>
        <v/>
      </c>
      <c r="BV11" s="348" t="str">
        <f ca="1">IF($Y$22=2,"✓","")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Eagles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Jets</v>
      </c>
      <c r="E12" s="361" t="s">
        <v>39</v>
      </c>
      <c r="F12" s="217" t="s">
        <v>39</v>
      </c>
      <c r="G12" s="188">
        <v>4</v>
      </c>
      <c r="H12" s="184" t="str">
        <f t="shared" si="23"/>
        <v/>
      </c>
      <c r="I12" s="220" t="s">
        <v>39</v>
      </c>
      <c r="J12" s="188">
        <v>15</v>
      </c>
      <c r="K12" s="184" t="str">
        <f t="shared" si="0"/>
        <v/>
      </c>
      <c r="L12" s="220" t="s">
        <v>39</v>
      </c>
      <c r="M12" s="188">
        <v>10</v>
      </c>
      <c r="N12" s="184" t="str">
        <f t="shared" si="1"/>
        <v/>
      </c>
      <c r="O12" s="220" t="s">
        <v>39</v>
      </c>
      <c r="P12" s="188">
        <v>10</v>
      </c>
      <c r="Q12" s="184" t="str">
        <f t="shared" si="2"/>
        <v/>
      </c>
      <c r="R12" s="220" t="s">
        <v>39</v>
      </c>
      <c r="S12" s="188">
        <v>15</v>
      </c>
      <c r="T12" s="184" t="str">
        <f t="shared" si="3"/>
        <v/>
      </c>
      <c r="U12" s="220" t="s">
        <v>39</v>
      </c>
      <c r="V12" s="188">
        <v>7</v>
      </c>
      <c r="W12" s="184" t="str">
        <f t="shared" si="4"/>
        <v/>
      </c>
      <c r="X12" s="220" t="s">
        <v>39</v>
      </c>
      <c r="Y12" s="188">
        <v>11</v>
      </c>
      <c r="Z12" s="184" t="str">
        <f t="shared" si="5"/>
        <v/>
      </c>
      <c r="AA12" s="220" t="s">
        <v>39</v>
      </c>
      <c r="AB12" s="188">
        <v>3</v>
      </c>
      <c r="AC12" s="184" t="str">
        <f t="shared" si="6"/>
        <v/>
      </c>
      <c r="AD12" s="220" t="s">
        <v>39</v>
      </c>
      <c r="AE12" s="188">
        <v>10</v>
      </c>
      <c r="AF12" s="184" t="str">
        <f t="shared" si="7"/>
        <v/>
      </c>
      <c r="AG12" s="220" t="s">
        <v>39</v>
      </c>
      <c r="AH12" s="188">
        <v>10</v>
      </c>
      <c r="AI12" s="184" t="str">
        <f t="shared" si="8"/>
        <v/>
      </c>
      <c r="AJ12" s="220" t="s">
        <v>38</v>
      </c>
      <c r="AK12" s="188">
        <v>5</v>
      </c>
      <c r="AL12" s="184">
        <f t="shared" si="9"/>
        <v>-5</v>
      </c>
      <c r="AM12" s="220" t="s">
        <v>39</v>
      </c>
      <c r="AN12" s="188">
        <v>4</v>
      </c>
      <c r="AO12" s="186" t="str">
        <f t="shared" si="10"/>
        <v/>
      </c>
      <c r="AT12" s="187" t="str">
        <f t="shared" ca="1" si="11"/>
        <v>V</v>
      </c>
      <c r="AU12" s="188">
        <f t="shared" ca="1" si="12"/>
        <v>10</v>
      </c>
      <c r="AV12" s="186" t="str">
        <f t="shared" ca="1" si="13"/>
        <v/>
      </c>
      <c r="AX12" s="4">
        <f t="shared" si="14"/>
        <v>-94</v>
      </c>
      <c r="AY12" s="4">
        <f t="shared" ca="1" si="22"/>
        <v>94</v>
      </c>
      <c r="AZ12" s="4">
        <f t="shared" ca="1" si="15"/>
        <v>94</v>
      </c>
      <c r="BA12" s="4">
        <f t="shared" ca="1" si="16"/>
        <v>94</v>
      </c>
      <c r="BB12" s="4">
        <v>9</v>
      </c>
      <c r="BC12" s="4">
        <f ca="1">COUNTIF($AY$4:OFFSET($AY$4,0,0,BB12,1),AY12)</f>
        <v>1</v>
      </c>
      <c r="BE12" s="342">
        <f ca="1">$J$21</f>
        <v>9</v>
      </c>
      <c r="BF12" s="81" t="str">
        <f>$I$2</f>
        <v>CK</v>
      </c>
      <c r="BG12" s="82">
        <f ca="1">$K$21</f>
        <v>90</v>
      </c>
      <c r="BH12" s="156"/>
      <c r="BI12" s="343">
        <f t="shared" ca="1" si="17"/>
        <v>9</v>
      </c>
      <c r="BJ12" s="66" t="str">
        <f>$U$2</f>
        <v>JG</v>
      </c>
      <c r="BK12" s="75">
        <f ca="1">$W$22</f>
        <v>82.916666666666671</v>
      </c>
      <c r="BL12" s="76">
        <f ca="1">$W$23</f>
        <v>995</v>
      </c>
      <c r="BM12" s="153"/>
      <c r="BN12" s="343">
        <f t="shared" ca="1" si="18"/>
        <v>4</v>
      </c>
      <c r="BO12" s="66" t="str">
        <f>$AD$2</f>
        <v>KC</v>
      </c>
      <c r="BP12" s="344">
        <f t="shared" ca="1" si="19"/>
        <v>-8</v>
      </c>
      <c r="BQ12" s="345">
        <f ca="1">-$AR$3*'Season Summary'!$AO$3</f>
        <v>-39</v>
      </c>
      <c r="BR12" s="346">
        <f ca="1">IF(COUNTIF('Season Summary'!AC$3:OFFSET('Season Summary'!AC$3,$C$2+$AR$2,0),"=1")&gt;0,COUNTIF('Season Summary'!AC$3:OFFSET('Season Summary'!AC$3,$C$2+$AR$2,0),"=1"),"")</f>
        <v>1</v>
      </c>
      <c r="BS12" s="347">
        <f ca="1">IF(BR12="","",BR12*'Season Summary'!$AO$6)</f>
        <v>31</v>
      </c>
      <c r="BT12" s="348" t="str">
        <f ca="1">IF($AE$22=1,"✓","")</f>
        <v/>
      </c>
      <c r="BU12" s="347" t="str">
        <f t="shared" ca="1" si="20"/>
        <v/>
      </c>
      <c r="BV12" s="348" t="str">
        <f ca="1">IF($AE$22=2,"✓","")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Football Team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Raiders</v>
      </c>
      <c r="E13" s="361" t="s">
        <v>39</v>
      </c>
      <c r="F13" s="217" t="s">
        <v>38</v>
      </c>
      <c r="G13" s="188">
        <v>3</v>
      </c>
      <c r="H13" s="184">
        <f t="shared" si="23"/>
        <v>-3</v>
      </c>
      <c r="I13" s="220" t="s">
        <v>38</v>
      </c>
      <c r="J13" s="188">
        <v>14</v>
      </c>
      <c r="K13" s="184">
        <f t="shared" si="0"/>
        <v>-14</v>
      </c>
      <c r="L13" s="220" t="s">
        <v>38</v>
      </c>
      <c r="M13" s="188">
        <v>4</v>
      </c>
      <c r="N13" s="184">
        <f t="shared" si="1"/>
        <v>-4</v>
      </c>
      <c r="O13" s="220" t="s">
        <v>38</v>
      </c>
      <c r="P13" s="188">
        <v>4</v>
      </c>
      <c r="Q13" s="184">
        <f t="shared" si="2"/>
        <v>-4</v>
      </c>
      <c r="R13" s="220" t="s">
        <v>38</v>
      </c>
      <c r="S13" s="188">
        <v>5</v>
      </c>
      <c r="T13" s="184">
        <f t="shared" si="3"/>
        <v>-5</v>
      </c>
      <c r="U13" s="220" t="s">
        <v>39</v>
      </c>
      <c r="V13" s="188">
        <v>6</v>
      </c>
      <c r="W13" s="184" t="str">
        <f t="shared" si="4"/>
        <v/>
      </c>
      <c r="X13" s="220" t="s">
        <v>39</v>
      </c>
      <c r="Y13" s="188">
        <v>3</v>
      </c>
      <c r="Z13" s="184" t="str">
        <f t="shared" si="5"/>
        <v/>
      </c>
      <c r="AA13" s="220" t="s">
        <v>38</v>
      </c>
      <c r="AB13" s="188">
        <v>7</v>
      </c>
      <c r="AC13" s="184">
        <f t="shared" si="6"/>
        <v>-7</v>
      </c>
      <c r="AD13" s="220" t="s">
        <v>38</v>
      </c>
      <c r="AE13" s="188">
        <v>14</v>
      </c>
      <c r="AF13" s="184">
        <f t="shared" si="7"/>
        <v>-14</v>
      </c>
      <c r="AG13" s="220" t="s">
        <v>38</v>
      </c>
      <c r="AH13" s="188">
        <v>5</v>
      </c>
      <c r="AI13" s="184">
        <f t="shared" si="8"/>
        <v>-5</v>
      </c>
      <c r="AJ13" s="220" t="s">
        <v>39</v>
      </c>
      <c r="AK13" s="188">
        <v>8</v>
      </c>
      <c r="AL13" s="184" t="str">
        <f t="shared" si="9"/>
        <v/>
      </c>
      <c r="AM13" s="220" t="s">
        <v>38</v>
      </c>
      <c r="AN13" s="188">
        <v>12</v>
      </c>
      <c r="AO13" s="186">
        <f t="shared" si="10"/>
        <v>-12</v>
      </c>
      <c r="AT13" s="187" t="str">
        <f t="shared" ca="1" si="11"/>
        <v>H</v>
      </c>
      <c r="AU13" s="188">
        <f t="shared" ca="1" si="12"/>
        <v>5</v>
      </c>
      <c r="AV13" s="186">
        <f t="shared" ca="1" si="13"/>
        <v>-5</v>
      </c>
      <c r="AX13" s="4">
        <f t="shared" si="14"/>
        <v>51</v>
      </c>
      <c r="AY13" s="4">
        <f t="shared" ca="1" si="22"/>
        <v>51</v>
      </c>
      <c r="AZ13" s="4">
        <f t="shared" ca="1" si="15"/>
        <v>51</v>
      </c>
      <c r="BA13" s="4">
        <f t="shared" ca="1" si="16"/>
        <v>51</v>
      </c>
      <c r="BB13" s="4">
        <v>10</v>
      </c>
      <c r="BC13" s="4">
        <f ca="1">COUNTIF($AY$4:OFFSET($AY$4,0,0,BB13,1),AY13)</f>
        <v>1</v>
      </c>
      <c r="BE13" s="342">
        <f ca="1">$AN$21</f>
        <v>10</v>
      </c>
      <c r="BF13" s="81" t="str">
        <f>$AM$2</f>
        <v>RR</v>
      </c>
      <c r="BG13" s="82">
        <f ca="1">$AO$21</f>
        <v>87</v>
      </c>
      <c r="BH13" s="156"/>
      <c r="BI13" s="343">
        <f t="shared" ca="1" si="17"/>
        <v>10</v>
      </c>
      <c r="BJ13" s="66" t="str">
        <f>$AJ$2</f>
        <v>MB</v>
      </c>
      <c r="BK13" s="75">
        <f ca="1">$AL$22</f>
        <v>81.666666666666671</v>
      </c>
      <c r="BL13" s="76">
        <f ca="1">$AL$23</f>
        <v>980</v>
      </c>
      <c r="BM13" s="153"/>
      <c r="BN13" s="343">
        <f t="shared" ca="1" si="18"/>
        <v>10</v>
      </c>
      <c r="BO13" s="66" t="str">
        <f>$AA$2</f>
        <v>JL</v>
      </c>
      <c r="BP13" s="344">
        <f t="shared" ca="1" si="19"/>
        <v>-39</v>
      </c>
      <c r="BQ13" s="345">
        <f ca="1">-$AR$3*'Season Summary'!$AO$3</f>
        <v>-39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Jaguars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Rams</v>
      </c>
      <c r="E14" s="361" t="s">
        <v>38</v>
      </c>
      <c r="F14" s="217" t="s">
        <v>38</v>
      </c>
      <c r="G14" s="188">
        <v>16</v>
      </c>
      <c r="H14" s="184" t="str">
        <f t="shared" si="23"/>
        <v/>
      </c>
      <c r="I14" s="220" t="s">
        <v>38</v>
      </c>
      <c r="J14" s="188">
        <v>13</v>
      </c>
      <c r="K14" s="184" t="str">
        <f t="shared" si="0"/>
        <v/>
      </c>
      <c r="L14" s="220" t="s">
        <v>38</v>
      </c>
      <c r="M14" s="188">
        <v>16</v>
      </c>
      <c r="N14" s="184" t="str">
        <f t="shared" si="1"/>
        <v/>
      </c>
      <c r="O14" s="220" t="s">
        <v>38</v>
      </c>
      <c r="P14" s="188">
        <v>16</v>
      </c>
      <c r="Q14" s="184" t="str">
        <f t="shared" si="2"/>
        <v/>
      </c>
      <c r="R14" s="220" t="s">
        <v>38</v>
      </c>
      <c r="S14" s="188">
        <v>16</v>
      </c>
      <c r="T14" s="184" t="str">
        <f t="shared" si="3"/>
        <v/>
      </c>
      <c r="U14" s="220" t="s">
        <v>38</v>
      </c>
      <c r="V14" s="188">
        <v>13</v>
      </c>
      <c r="W14" s="184" t="str">
        <f t="shared" si="4"/>
        <v/>
      </c>
      <c r="X14" s="220" t="s">
        <v>38</v>
      </c>
      <c r="Y14" s="188">
        <v>16</v>
      </c>
      <c r="Z14" s="184" t="str">
        <f t="shared" si="5"/>
        <v/>
      </c>
      <c r="AA14" s="220" t="s">
        <v>38</v>
      </c>
      <c r="AB14" s="188">
        <v>16</v>
      </c>
      <c r="AC14" s="184" t="str">
        <f t="shared" si="6"/>
        <v/>
      </c>
      <c r="AD14" s="220" t="s">
        <v>38</v>
      </c>
      <c r="AE14" s="188">
        <v>16</v>
      </c>
      <c r="AF14" s="184" t="str">
        <f t="shared" si="7"/>
        <v/>
      </c>
      <c r="AG14" s="220" t="s">
        <v>38</v>
      </c>
      <c r="AH14" s="188">
        <v>14</v>
      </c>
      <c r="AI14" s="184" t="str">
        <f t="shared" si="8"/>
        <v/>
      </c>
      <c r="AJ14" s="220" t="s">
        <v>38</v>
      </c>
      <c r="AK14" s="188">
        <v>10</v>
      </c>
      <c r="AL14" s="184" t="str">
        <f t="shared" si="9"/>
        <v/>
      </c>
      <c r="AM14" s="220" t="s">
        <v>38</v>
      </c>
      <c r="AN14" s="188">
        <v>16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16</v>
      </c>
      <c r="AV14" s="186" t="str">
        <f t="shared" ca="1" si="13"/>
        <v/>
      </c>
      <c r="AX14" s="4">
        <f t="shared" si="14"/>
        <v>178</v>
      </c>
      <c r="AY14" s="4">
        <f t="shared" ca="1" si="22"/>
        <v>178</v>
      </c>
      <c r="AZ14" s="4">
        <f t="shared" ca="1" si="15"/>
        <v>178</v>
      </c>
      <c r="BA14" s="4">
        <f t="shared" ca="1" si="16"/>
        <v>178</v>
      </c>
      <c r="BB14" s="4">
        <v>11</v>
      </c>
      <c r="BC14" s="4">
        <f ca="1">COUNTIF($AY$4:OFFSET($AY$4,0,0,BB14,1),AY14)</f>
        <v>1</v>
      </c>
      <c r="BE14" s="342">
        <f ca="1">$AB$21</f>
        <v>11</v>
      </c>
      <c r="BF14" s="81" t="str">
        <f>$AA$2</f>
        <v>JL</v>
      </c>
      <c r="BG14" s="82">
        <f ca="1">$AC$21</f>
        <v>85</v>
      </c>
      <c r="BH14" s="156"/>
      <c r="BI14" s="343">
        <f t="shared" ca="1" si="17"/>
        <v>11</v>
      </c>
      <c r="BJ14" s="66" t="str">
        <f>$I$2</f>
        <v>CK</v>
      </c>
      <c r="BK14" s="75">
        <f ca="1">$K$22</f>
        <v>81.083333333333329</v>
      </c>
      <c r="BL14" s="76">
        <f ca="1">$K$23</f>
        <v>973</v>
      </c>
      <c r="BM14" s="153"/>
      <c r="BN14" s="343">
        <f t="shared" ca="1" si="18"/>
        <v>10</v>
      </c>
      <c r="BO14" s="66" t="str">
        <f>$AG$2</f>
        <v>KK</v>
      </c>
      <c r="BP14" s="344">
        <f t="shared" ca="1" si="19"/>
        <v>-39</v>
      </c>
      <c r="BQ14" s="345">
        <f ca="1">-$AR$3*'Season Summary'!$AO$3</f>
        <v>-39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Ravens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Steelers</v>
      </c>
      <c r="E15" s="361" t="s">
        <v>38</v>
      </c>
      <c r="F15" s="217" t="s">
        <v>39</v>
      </c>
      <c r="G15" s="188">
        <v>8</v>
      </c>
      <c r="H15" s="184">
        <f t="shared" si="23"/>
        <v>-8</v>
      </c>
      <c r="I15" s="220" t="s">
        <v>39</v>
      </c>
      <c r="J15" s="188">
        <v>12</v>
      </c>
      <c r="K15" s="184">
        <f t="shared" si="0"/>
        <v>-12</v>
      </c>
      <c r="L15" s="220" t="s">
        <v>39</v>
      </c>
      <c r="M15" s="188">
        <v>8</v>
      </c>
      <c r="N15" s="184">
        <f t="shared" si="1"/>
        <v>-8</v>
      </c>
      <c r="O15" s="220" t="s">
        <v>39</v>
      </c>
      <c r="P15" s="188">
        <v>9</v>
      </c>
      <c r="Q15" s="184">
        <f t="shared" si="2"/>
        <v>-9</v>
      </c>
      <c r="R15" s="220" t="s">
        <v>39</v>
      </c>
      <c r="S15" s="188">
        <v>4</v>
      </c>
      <c r="T15" s="184">
        <f t="shared" si="3"/>
        <v>-4</v>
      </c>
      <c r="U15" s="220" t="s">
        <v>38</v>
      </c>
      <c r="V15" s="188">
        <v>16</v>
      </c>
      <c r="W15" s="184" t="str">
        <f t="shared" si="4"/>
        <v/>
      </c>
      <c r="X15" s="220" t="s">
        <v>39</v>
      </c>
      <c r="Y15" s="188">
        <v>9</v>
      </c>
      <c r="Z15" s="184">
        <f t="shared" si="5"/>
        <v>-9</v>
      </c>
      <c r="AA15" s="220" t="s">
        <v>39</v>
      </c>
      <c r="AB15" s="188">
        <v>9</v>
      </c>
      <c r="AC15" s="184">
        <f t="shared" si="6"/>
        <v>-9</v>
      </c>
      <c r="AD15" s="220" t="s">
        <v>39</v>
      </c>
      <c r="AE15" s="188">
        <v>9</v>
      </c>
      <c r="AF15" s="184">
        <f t="shared" si="7"/>
        <v>-9</v>
      </c>
      <c r="AG15" s="220" t="s">
        <v>39</v>
      </c>
      <c r="AH15" s="188">
        <v>8</v>
      </c>
      <c r="AI15" s="184">
        <f t="shared" si="8"/>
        <v>-8</v>
      </c>
      <c r="AJ15" s="220" t="s">
        <v>39</v>
      </c>
      <c r="AK15" s="188">
        <v>9</v>
      </c>
      <c r="AL15" s="184">
        <f t="shared" si="9"/>
        <v>-9</v>
      </c>
      <c r="AM15" s="220" t="s">
        <v>39</v>
      </c>
      <c r="AN15" s="188">
        <v>6</v>
      </c>
      <c r="AO15" s="186">
        <f t="shared" si="10"/>
        <v>-6</v>
      </c>
      <c r="AT15" s="187" t="str">
        <f t="shared" ca="1" si="11"/>
        <v>V</v>
      </c>
      <c r="AU15" s="188">
        <f t="shared" ca="1" si="12"/>
        <v>7</v>
      </c>
      <c r="AV15" s="186">
        <f t="shared" ca="1" si="13"/>
        <v>-7</v>
      </c>
      <c r="AX15" s="4">
        <f t="shared" si="14"/>
        <v>-75</v>
      </c>
      <c r="AY15" s="4">
        <f t="shared" ca="1" si="22"/>
        <v>75</v>
      </c>
      <c r="AZ15" s="4">
        <f t="shared" ca="1" si="15"/>
        <v>75</v>
      </c>
      <c r="BA15" s="4">
        <f t="shared" ca="1" si="16"/>
        <v>75</v>
      </c>
      <c r="BB15" s="4">
        <v>12</v>
      </c>
      <c r="BC15" s="4">
        <f ca="1">COUNTIF($AY$4:OFFSET($AY$4,0,0,BB15,1),AY15)</f>
        <v>1</v>
      </c>
      <c r="BE15" s="350">
        <f ca="1">$AE$21</f>
        <v>11</v>
      </c>
      <c r="BF15" s="83" t="str">
        <f>$AD$2</f>
        <v>KC</v>
      </c>
      <c r="BG15" s="84">
        <f ca="1">$AF$21</f>
        <v>85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72.5</v>
      </c>
      <c r="BL15" s="78">
        <f ca="1">$AF$23</f>
        <v>870</v>
      </c>
      <c r="BM15" s="153"/>
      <c r="BN15" s="351">
        <f t="shared" ca="1" si="18"/>
        <v>10</v>
      </c>
      <c r="BO15" s="67" t="str">
        <f>$AJ$2</f>
        <v>MB</v>
      </c>
      <c r="BP15" s="352">
        <f t="shared" ca="1" si="19"/>
        <v>-39</v>
      </c>
      <c r="BQ15" s="353">
        <f ca="1">-$AR$3*'Season Summary'!$AO$3</f>
        <v>-39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49ers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Seahawks</v>
      </c>
      <c r="E16" s="361" t="s">
        <v>38</v>
      </c>
      <c r="F16" s="217" t="s">
        <v>39</v>
      </c>
      <c r="G16" s="188">
        <v>6</v>
      </c>
      <c r="H16" s="184">
        <f t="shared" si="23"/>
        <v>-6</v>
      </c>
      <c r="I16" s="220" t="s">
        <v>38</v>
      </c>
      <c r="J16" s="188">
        <v>6</v>
      </c>
      <c r="K16" s="184" t="str">
        <f t="shared" si="0"/>
        <v/>
      </c>
      <c r="L16" s="220" t="s">
        <v>39</v>
      </c>
      <c r="M16" s="188">
        <v>6</v>
      </c>
      <c r="N16" s="184">
        <f t="shared" si="1"/>
        <v>-6</v>
      </c>
      <c r="O16" s="220" t="s">
        <v>39</v>
      </c>
      <c r="P16" s="188">
        <v>6</v>
      </c>
      <c r="Q16" s="184">
        <f t="shared" si="2"/>
        <v>-6</v>
      </c>
      <c r="R16" s="220" t="s">
        <v>39</v>
      </c>
      <c r="S16" s="188">
        <v>3</v>
      </c>
      <c r="T16" s="184">
        <f t="shared" si="3"/>
        <v>-3</v>
      </c>
      <c r="U16" s="220" t="s">
        <v>39</v>
      </c>
      <c r="V16" s="188">
        <v>14</v>
      </c>
      <c r="W16" s="184">
        <f t="shared" si="4"/>
        <v>-14</v>
      </c>
      <c r="X16" s="220" t="s">
        <v>39</v>
      </c>
      <c r="Y16" s="188">
        <v>4</v>
      </c>
      <c r="Z16" s="184">
        <f t="shared" si="5"/>
        <v>-4</v>
      </c>
      <c r="AA16" s="220" t="s">
        <v>39</v>
      </c>
      <c r="AB16" s="188">
        <v>12</v>
      </c>
      <c r="AC16" s="184">
        <f t="shared" si="6"/>
        <v>-12</v>
      </c>
      <c r="AD16" s="220" t="s">
        <v>39</v>
      </c>
      <c r="AE16" s="188">
        <v>6</v>
      </c>
      <c r="AF16" s="184">
        <f t="shared" si="7"/>
        <v>-6</v>
      </c>
      <c r="AG16" s="220" t="s">
        <v>38</v>
      </c>
      <c r="AH16" s="188">
        <v>4</v>
      </c>
      <c r="AI16" s="184" t="str">
        <f t="shared" si="8"/>
        <v/>
      </c>
      <c r="AJ16" s="220" t="s">
        <v>38</v>
      </c>
      <c r="AK16" s="188">
        <v>4</v>
      </c>
      <c r="AL16" s="184" t="str">
        <f t="shared" si="9"/>
        <v/>
      </c>
      <c r="AM16" s="220" t="s">
        <v>39</v>
      </c>
      <c r="AN16" s="188">
        <v>5</v>
      </c>
      <c r="AO16" s="186">
        <f t="shared" si="10"/>
        <v>-5</v>
      </c>
      <c r="AT16" s="187" t="str">
        <f t="shared" ca="1" si="11"/>
        <v>V</v>
      </c>
      <c r="AU16" s="188">
        <f t="shared" ca="1" si="12"/>
        <v>4</v>
      </c>
      <c r="AV16" s="186">
        <f t="shared" ca="1" si="13"/>
        <v>-4</v>
      </c>
      <c r="AX16" s="4">
        <f t="shared" si="14"/>
        <v>-48</v>
      </c>
      <c r="AY16" s="4">
        <f t="shared" ca="1" si="22"/>
        <v>48</v>
      </c>
      <c r="AZ16" s="4">
        <f t="shared" ca="1" si="15"/>
        <v>48</v>
      </c>
      <c r="BA16" s="4">
        <f t="shared" ca="1" si="16"/>
        <v>48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Patriots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Bills</v>
      </c>
      <c r="E19" s="361" t="s">
        <v>39</v>
      </c>
      <c r="F19" s="217" t="s">
        <v>39</v>
      </c>
      <c r="G19" s="188">
        <v>10</v>
      </c>
      <c r="H19" s="184" t="str">
        <f t="shared" si="23"/>
        <v/>
      </c>
      <c r="I19" s="220" t="s">
        <v>39</v>
      </c>
      <c r="J19" s="188">
        <v>4</v>
      </c>
      <c r="K19" s="184" t="str">
        <f t="shared" si="0"/>
        <v/>
      </c>
      <c r="L19" s="220" t="s">
        <v>39</v>
      </c>
      <c r="M19" s="188">
        <v>3</v>
      </c>
      <c r="N19" s="184" t="str">
        <f t="shared" si="1"/>
        <v/>
      </c>
      <c r="O19" s="220" t="s">
        <v>38</v>
      </c>
      <c r="P19" s="188">
        <v>3</v>
      </c>
      <c r="Q19" s="184">
        <f t="shared" si="2"/>
        <v>-3</v>
      </c>
      <c r="R19" s="220" t="s">
        <v>38</v>
      </c>
      <c r="S19" s="188">
        <v>9</v>
      </c>
      <c r="T19" s="184">
        <f t="shared" si="3"/>
        <v>-9</v>
      </c>
      <c r="U19" s="220" t="s">
        <v>39</v>
      </c>
      <c r="V19" s="188">
        <v>5</v>
      </c>
      <c r="W19" s="184" t="str">
        <f t="shared" si="4"/>
        <v/>
      </c>
      <c r="X19" s="220" t="s">
        <v>38</v>
      </c>
      <c r="Y19" s="188">
        <v>5</v>
      </c>
      <c r="Z19" s="184">
        <f t="shared" si="5"/>
        <v>-5</v>
      </c>
      <c r="AA19" s="220" t="s">
        <v>38</v>
      </c>
      <c r="AB19" s="188">
        <v>4</v>
      </c>
      <c r="AC19" s="184">
        <f t="shared" si="6"/>
        <v>-4</v>
      </c>
      <c r="AD19" s="220" t="s">
        <v>38</v>
      </c>
      <c r="AE19" s="188">
        <v>3</v>
      </c>
      <c r="AF19" s="184">
        <f t="shared" si="7"/>
        <v>-3</v>
      </c>
      <c r="AG19" s="220" t="s">
        <v>38</v>
      </c>
      <c r="AH19" s="188">
        <v>3</v>
      </c>
      <c r="AI19" s="184">
        <f t="shared" si="8"/>
        <v>-3</v>
      </c>
      <c r="AJ19" s="220" t="s">
        <v>38</v>
      </c>
      <c r="AK19" s="188">
        <v>3</v>
      </c>
      <c r="AL19" s="184">
        <f t="shared" si="9"/>
        <v>-3</v>
      </c>
      <c r="AM19" s="220" t="s">
        <v>39</v>
      </c>
      <c r="AN19" s="188">
        <v>3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3</v>
      </c>
      <c r="AV19" s="186">
        <f t="shared" ca="1" si="13"/>
        <v>-3</v>
      </c>
      <c r="AX19" s="4">
        <f t="shared" si="14"/>
        <v>5</v>
      </c>
      <c r="AY19" s="4">
        <f t="shared" ca="1" si="22"/>
        <v>5</v>
      </c>
      <c r="AZ19" s="4">
        <f t="shared" ca="1" si="15"/>
        <v>5</v>
      </c>
      <c r="BA19" s="4">
        <f t="shared" ca="1" si="16"/>
        <v>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"Patriots at Bills" Total Points:  24  </v>
      </c>
      <c r="F20" s="358" t="s">
        <v>782</v>
      </c>
      <c r="G20" s="91">
        <v>43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48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44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41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>14 over</v>
      </c>
      <c r="X20" s="359" t="s">
        <v>782</v>
      </c>
      <c r="Y20" s="91">
        <v>44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53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44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46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52</v>
      </c>
      <c r="AL20" s="318" t="str">
        <f ca="1">IF(AND($F$46="Yes",AL21=$F$47,$C$44&lt;&gt;""),IF($C$44-AK20=0,"exact",IF($C$44-AK20&lt;0,ABS($C$44-AK20)&amp;" over",IF($C$44-AK20&gt;0,ABS($C$44-AK20)&amp;" under",""))),"")</f>
        <v>28 over</v>
      </c>
      <c r="AM20" s="359" t="s">
        <v>782</v>
      </c>
      <c r="AN20" s="91">
        <v>48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3</v>
      </c>
      <c r="H21" s="197">
        <f ca="1">IF(SUM(G4:G19)&gt;0,SUM(H4:H19)+$F$31,0)</f>
        <v>100</v>
      </c>
      <c r="I21" s="198"/>
      <c r="J21" s="196">
        <f ca="1">RANK(K21,$H34:$AO34,0)+J52</f>
        <v>9</v>
      </c>
      <c r="K21" s="197">
        <f ca="1">IF(SUM(J4:J19)&gt;0,SUM(K4:K19)+$F$31,0)</f>
        <v>90</v>
      </c>
      <c r="L21" s="198"/>
      <c r="M21" s="196">
        <f ca="1">RANK(N21,$H34:$AO34,0)+M52</f>
        <v>4</v>
      </c>
      <c r="N21" s="197">
        <f ca="1">IF(SUM(M4:M19)&gt;0,SUM(N4:N19)+$F$31,0)</f>
        <v>99</v>
      </c>
      <c r="O21" s="198"/>
      <c r="P21" s="196">
        <f ca="1">RANK(Q21,$H34:$AO34,0)+P52</f>
        <v>7</v>
      </c>
      <c r="Q21" s="197">
        <f ca="1">IF(SUM(P4:P19)&gt;0,SUM(Q4:Q19)+$F$31,0)</f>
        <v>95</v>
      </c>
      <c r="R21" s="198"/>
      <c r="S21" s="196">
        <f ca="1">RANK(T21,$H34:$AO34,0)+S52</f>
        <v>7</v>
      </c>
      <c r="T21" s="197">
        <f ca="1">IF(SUM(S4:S19)&gt;0,SUM(T4:T19)+$F$31,0)</f>
        <v>95</v>
      </c>
      <c r="U21" s="198"/>
      <c r="V21" s="196">
        <f ca="1">RANK(W21,$H34:$AO34,0)+V52</f>
        <v>1</v>
      </c>
      <c r="W21" s="197">
        <f ca="1">IF(SUM(V4:V19)&gt;0,SUM(W4:W19)+$F$31,0)</f>
        <v>103</v>
      </c>
      <c r="X21" s="198"/>
      <c r="Y21" s="196">
        <f ca="1">RANK(Z21,$H34:$AO34,0)+Y52</f>
        <v>6</v>
      </c>
      <c r="Z21" s="197">
        <f ca="1">IF(SUM(Y4:Y19)&gt;0,SUM(Z4:Z19)+$F$31,0)</f>
        <v>97</v>
      </c>
      <c r="AA21" s="198"/>
      <c r="AB21" s="196">
        <f ca="1">RANK(AC21,$H34:$AO34,0)+AB52</f>
        <v>11</v>
      </c>
      <c r="AC21" s="197">
        <f ca="1">IF(SUM(AB4:AB19)&gt;0,SUM(AC4:AC19)+$F$31,0)</f>
        <v>85</v>
      </c>
      <c r="AD21" s="198"/>
      <c r="AE21" s="196">
        <f ca="1">RANK(AF21,$H34:$AO34,0)+AE52</f>
        <v>11</v>
      </c>
      <c r="AF21" s="197">
        <f ca="1">IF(SUM(AE4:AE19)&gt;0,SUM(AF4:AF19)+$F$31,0)</f>
        <v>85</v>
      </c>
      <c r="AG21" s="198"/>
      <c r="AH21" s="196">
        <f ca="1">RANK(AI21,$H34:$AO34,0)+AH52</f>
        <v>4</v>
      </c>
      <c r="AI21" s="197">
        <f ca="1">IF(SUM(AH4:AH19)&gt;0,SUM(AI4:AI19)+$F$31,0)</f>
        <v>99</v>
      </c>
      <c r="AJ21" s="198"/>
      <c r="AK21" s="196">
        <f ca="1">RANK(AL21,$H34:$AO34,0)+AK52</f>
        <v>2</v>
      </c>
      <c r="AL21" s="197">
        <f ca="1">IF(SUM(AK4:AK19)&gt;0,SUM(AL4:AL19)+$F$31,0)</f>
        <v>103</v>
      </c>
      <c r="AM21" s="198"/>
      <c r="AN21" s="196">
        <f ca="1">RANK(AO21,$H34:$AO34,0)+AN52</f>
        <v>10</v>
      </c>
      <c r="AO21" s="199">
        <f ca="1">IF(SUM(AN4:AN19)&gt;0,SUM(AO4:AO19)+$F$31,0)</f>
        <v>87</v>
      </c>
      <c r="AP21" s="3"/>
      <c r="AT21" s="200"/>
      <c r="AU21" s="201">
        <f ca="1">RANK(AV34,$H34:$AV34,0)</f>
        <v>6</v>
      </c>
      <c r="AV21" s="202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90.833333333333329</v>
      </c>
      <c r="I22" s="134"/>
      <c r="J22" s="132">
        <f ca="1">RANK(K35,($H35:$AO35),0)</f>
        <v>11</v>
      </c>
      <c r="K22" s="133">
        <f ca="1">IF($AR$3&lt;3,K23,K23/($AR$3-1))</f>
        <v>81.083333333333329</v>
      </c>
      <c r="L22" s="134"/>
      <c r="M22" s="132">
        <f ca="1">RANK(N35,($H35:$AO35),0)</f>
        <v>1</v>
      </c>
      <c r="N22" s="133">
        <f ca="1">IF($AR$3&lt;3,N23,N23/($AR$3-1))</f>
        <v>94.416666666666671</v>
      </c>
      <c r="O22" s="134"/>
      <c r="P22" s="132">
        <f ca="1">RANK(Q35,($H35:$AO35),0)</f>
        <v>2</v>
      </c>
      <c r="Q22" s="133">
        <f ca="1">IF($AR$3&lt;3,Q23,Q23/($AR$3-1))</f>
        <v>92.916666666666671</v>
      </c>
      <c r="R22" s="134"/>
      <c r="S22" s="132">
        <f ca="1">RANK(T35,($H35:$AO35),0)</f>
        <v>5</v>
      </c>
      <c r="T22" s="133">
        <f ca="1">IF($AR$3&lt;3,T23,T23/($AR$3-1))</f>
        <v>89.833333333333329</v>
      </c>
      <c r="U22" s="134"/>
      <c r="V22" s="132">
        <f ca="1">RANK(W35,($H35:$AO35),0)</f>
        <v>9</v>
      </c>
      <c r="W22" s="133">
        <f ca="1">IF($AR$3&lt;3,W23,W23/($AR$3-1))</f>
        <v>82.916666666666671</v>
      </c>
      <c r="X22" s="134"/>
      <c r="Y22" s="132">
        <f ca="1">RANK(Z35,($H35:$AO35),0)</f>
        <v>8</v>
      </c>
      <c r="Z22" s="133">
        <f ca="1">IF($AR$3&lt;3,Z23,Z23/($AR$3-1))</f>
        <v>83.666666666666671</v>
      </c>
      <c r="AA22" s="134"/>
      <c r="AB22" s="132">
        <f ca="1">RANK(AC35,($H35:$AO35),0)</f>
        <v>7</v>
      </c>
      <c r="AC22" s="133">
        <f ca="1">IF($AR$3&lt;3,AC23,AC23/($AR$3-1))</f>
        <v>85.166666666666671</v>
      </c>
      <c r="AD22" s="134"/>
      <c r="AE22" s="132">
        <f ca="1">RANK(AF35,($H35:$AO35),0)</f>
        <v>12</v>
      </c>
      <c r="AF22" s="133">
        <f ca="1">IF($AR$3&lt;3,AF23,AF23/($AR$3-1))</f>
        <v>72.5</v>
      </c>
      <c r="AG22" s="134"/>
      <c r="AH22" s="132">
        <f ca="1">RANK(AI35,($H35:$AO35),0)</f>
        <v>6</v>
      </c>
      <c r="AI22" s="133">
        <f ca="1">IF($AR$3&lt;3,AI23,AI23/($AR$3-1))</f>
        <v>87.5</v>
      </c>
      <c r="AJ22" s="134"/>
      <c r="AK22" s="132">
        <f ca="1">RANK(AL35,($H35:$AO35),0)</f>
        <v>10</v>
      </c>
      <c r="AL22" s="133">
        <f ca="1">IF($AR$3&lt;3,AL23,AL23/($AR$3-1))</f>
        <v>81.666666666666671</v>
      </c>
      <c r="AM22" s="134"/>
      <c r="AN22" s="132">
        <f ca="1">RANK(AO35,($H35:$AO35),0)</f>
        <v>3</v>
      </c>
      <c r="AO22" s="135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1090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973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1133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1115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1078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995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1004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1022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870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1050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980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0.6428571428571429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0.7142857142857143</v>
      </c>
      <c r="K25" s="141">
        <f>IF(SUM(J4:J19)&gt;0,COUNTBLANK(K4:K19)-COUNTBLANK($E4:$E19),0)</f>
        <v>10</v>
      </c>
      <c r="L25" s="142"/>
      <c r="M25" s="144">
        <f ca="1">IF($AR$2=0,N25/OFFSET('Season Summary'!$D$3,$C$2,0),0)</f>
        <v>0.6428571428571429</v>
      </c>
      <c r="N25" s="141">
        <f>IF(SUM(M4:M19)&gt;0,COUNTBLANK(N4:N19)-COUNTBLANK($E4:$E19),0)</f>
        <v>9</v>
      </c>
      <c r="O25" s="142"/>
      <c r="P25" s="144">
        <f ca="1">IF($AR$2=0,Q25/OFFSET('Season Summary'!$D$3,$C$2,0),0)</f>
        <v>0.5714285714285714</v>
      </c>
      <c r="Q25" s="141">
        <f>IF(SUM(P4:P19)&gt;0,COUNTBLANK(Q4:Q19)-COUNTBLANK($E4:$E19),0)</f>
        <v>8</v>
      </c>
      <c r="R25" s="142"/>
      <c r="S25" s="144">
        <f ca="1">IF($AR$2=0,T25/OFFSET('Season Summary'!$D$3,$C$2,0),0)</f>
        <v>0.5714285714285714</v>
      </c>
      <c r="T25" s="141">
        <f>IF(SUM(S4:S19)&gt;0,COUNTBLANK(T4:T19)-COUNTBLANK($E4:$E19),0)</f>
        <v>8</v>
      </c>
      <c r="U25" s="142"/>
      <c r="V25" s="144">
        <f ca="1">IF($AR$2=0,W25/OFFSET('Season Summary'!$D$3,$C$2,0),0)</f>
        <v>0.7142857142857143</v>
      </c>
      <c r="W25" s="141">
        <f>IF(SUM(V4:V19)&gt;0,COUNTBLANK(W4:W19)-COUNTBLANK($E4:$E19),0)</f>
        <v>10</v>
      </c>
      <c r="X25" s="142"/>
      <c r="Y25" s="144">
        <f ca="1">IF($AR$2=0,Z25/OFFSET('Season Summary'!$D$3,$C$2,0),0)</f>
        <v>0.6428571428571429</v>
      </c>
      <c r="Z25" s="141">
        <f>IF(SUM(Y4:Y19)&gt;0,COUNTBLANK(Z4:Z19)-COUNTBLANK($E4:$E19),0)</f>
        <v>9</v>
      </c>
      <c r="AA25" s="142"/>
      <c r="AB25" s="144">
        <f ca="1">IF($AR$2=0,AC25/OFFSET('Season Summary'!$D$3,$C$2,0),0)</f>
        <v>0.5714285714285714</v>
      </c>
      <c r="AC25" s="141">
        <f>IF(SUM(AB4:AB19)&gt;0,COUNTBLANK(AC4:AC19)-COUNTBLANK($E4:$E19),0)</f>
        <v>8</v>
      </c>
      <c r="AD25" s="142"/>
      <c r="AE25" s="144">
        <f ca="1">IF($AR$2=0,AF25/OFFSET('Season Summary'!$D$3,$C$2,0),0)</f>
        <v>0.5714285714285714</v>
      </c>
      <c r="AF25" s="141">
        <f>IF(SUM(AE4:AE19)&gt;0,COUNTBLANK(AF4:AF19)-COUNTBLANK($E4:$E19),0)</f>
        <v>8</v>
      </c>
      <c r="AG25" s="142"/>
      <c r="AH25" s="144">
        <f ca="1">IF($AR$2=0,AI25/OFFSET('Season Summary'!$D$3,$C$2,0),0)</f>
        <v>0.6428571428571429</v>
      </c>
      <c r="AI25" s="141">
        <f>IF(SUM(AH4:AH19)&gt;0,COUNTBLANK(AI4:AI19)-COUNTBLANK($E4:$E19),0)</f>
        <v>9</v>
      </c>
      <c r="AJ25" s="142"/>
      <c r="AK25" s="144">
        <f ca="1">IF($AR$2=0,AL25/OFFSET('Season Summary'!$D$3,$C$2,0),0)</f>
        <v>0.7142857142857143</v>
      </c>
      <c r="AL25" s="141">
        <f>IF(SUM(AK4:AK19)&gt;0,COUNTBLANK(AL4:AL19)-COUNTBLANK($E4:$E19),0)</f>
        <v>10</v>
      </c>
      <c r="AM25" s="142"/>
      <c r="AN25" s="144">
        <f ca="1">IF($AR$2=0,AO25/OFFSET('Season Summary'!$D$3,$C$2,0),0)</f>
        <v>0.6428571428571429</v>
      </c>
      <c r="AO25" s="143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0.61340206185567014</v>
      </c>
      <c r="H26" s="150">
        <f ca="1">SUM('Season Summary'!F3:OFFSET('Season Summary'!F3,$C$2+$AR$2,0))</f>
        <v>119</v>
      </c>
      <c r="I26" s="151"/>
      <c r="J26" s="149">
        <f ca="1">IF($AR$3=0,0,K26/SUM('Season Summary'!$D3:OFFSET('Season Summary'!$D3,$C$2+$AR$2,0)))</f>
        <v>0.58247422680412375</v>
      </c>
      <c r="K26" s="150">
        <f ca="1">SUM('Season Summary'!I3:OFFSET('Season Summary'!I3,$C$2+$AR$2,0))</f>
        <v>113</v>
      </c>
      <c r="L26" s="151"/>
      <c r="M26" s="149">
        <f ca="1">IF($AR$3=0,0,N26/SUM('Season Summary'!$D3:OFFSET('Season Summary'!$D3,$C$2+$AR$2,0)))</f>
        <v>0.66494845360824739</v>
      </c>
      <c r="N26" s="150">
        <f ca="1">SUM('Season Summary'!L3:OFFSET('Season Summary'!L3,$C$2+$AR$2,0))</f>
        <v>129</v>
      </c>
      <c r="O26" s="151"/>
      <c r="P26" s="149">
        <f ca="1">IF($AR$3=0,0,Q26/SUM('Season Summary'!$D3:OFFSET('Season Summary'!$D3,$C$2+$AR$2,0)))</f>
        <v>0.634020618556701</v>
      </c>
      <c r="Q26" s="150">
        <f ca="1">SUM('Season Summary'!O3:OFFSET('Season Summary'!O3,$C$2+$AR$2,0))</f>
        <v>123</v>
      </c>
      <c r="R26" s="151"/>
      <c r="S26" s="149">
        <f ca="1">IF($AR$3=0,0,T26/SUM('Season Summary'!$D3:OFFSET('Season Summary'!$D3,$C$2+$AR$2,0)))</f>
        <v>0.61340206185567014</v>
      </c>
      <c r="T26" s="150">
        <f ca="1">SUM('Season Summary'!R3:OFFSET('Season Summary'!R3,$C$2+$AR$2,0))</f>
        <v>119</v>
      </c>
      <c r="U26" s="151"/>
      <c r="V26" s="149">
        <f ca="1">IF($AR$3=0,0,W26/SUM('Season Summary'!$D3:OFFSET('Season Summary'!$D3,$C$2+$AR$2,0)))</f>
        <v>0.55154639175257736</v>
      </c>
      <c r="W26" s="150">
        <f ca="1">SUM('Season Summary'!U3:OFFSET('Season Summary'!U3,$C$2+$AR$2,0))</f>
        <v>107</v>
      </c>
      <c r="X26" s="151"/>
      <c r="Y26" s="149">
        <f ca="1">IF($AR$3=0,0,Z26/SUM('Season Summary'!$D3:OFFSET('Season Summary'!$D3,$C$2+$AR$2,0)))</f>
        <v>0.57731958762886593</v>
      </c>
      <c r="Z26" s="150">
        <f ca="1">SUM('Season Summary'!X3:OFFSET('Season Summary'!X3,$C$2+$AR$2,0))</f>
        <v>112</v>
      </c>
      <c r="AA26" s="151"/>
      <c r="AB26" s="149">
        <f ca="1">IF($AR$3=0,0,AC26/SUM('Season Summary'!$D3:OFFSET('Season Summary'!$D3,$C$2+$AR$2,0)))</f>
        <v>0.57216494845360821</v>
      </c>
      <c r="AC26" s="150">
        <f ca="1">SUM('Season Summary'!AA3:OFFSET('Season Summary'!AA3,$C$2+$AR$2,0))</f>
        <v>111</v>
      </c>
      <c r="AD26" s="151"/>
      <c r="AE26" s="149">
        <f ca="1">IF($AR$3=0,0,AF26/SUM('Season Summary'!$D3:OFFSET('Season Summary'!$D3,$C$2+$AR$2,0)))</f>
        <v>0.51030927835051543</v>
      </c>
      <c r="AF26" s="150">
        <f ca="1">SUM('Season Summary'!AD3:OFFSET('Season Summary'!AD3,$C$2+$AR$2,0))</f>
        <v>99</v>
      </c>
      <c r="AG26" s="151"/>
      <c r="AH26" s="149">
        <f ca="1">IF($AR$3=0,0,AI26/SUM('Season Summary'!$D3:OFFSET('Season Summary'!$D3,$C$2+$AR$2,0)))</f>
        <v>0.60309278350515461</v>
      </c>
      <c r="AI26" s="150">
        <f ca="1">SUM('Season Summary'!AG3:OFFSET('Season Summary'!AG3,$C$2+$AR$2,0))</f>
        <v>117</v>
      </c>
      <c r="AJ26" s="151"/>
      <c r="AK26" s="149">
        <f ca="1">IF($AR$3=0,0,AL26/SUM('Season Summary'!$D3:OFFSET('Season Summary'!$D3,$C$2+$AR$2,0)))</f>
        <v>0.57731958762886593</v>
      </c>
      <c r="AL26" s="150">
        <f ca="1">SUM('Season Summary'!AJ3:OFFSET('Season Summary'!AJ3,$C$2+$AR$2,0))</f>
        <v>112</v>
      </c>
      <c r="AM26" s="151"/>
      <c r="AN26" s="149">
        <f ca="1">IF($AR$3=0,0,AO26/SUM('Season Summary'!$D3:OFFSET('Season Summary'!$D3,$C$2+$AR$2,0)))</f>
        <v>0.60824742268041232</v>
      </c>
      <c r="AO26" s="152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194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39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26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Browns, Packers, Panthers, Titans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w13_actual_mn_points = 24;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133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59"/>
      <c r="AU32" s="5">
        <f ca="1">SUM(AU4:AU19)</f>
        <v>133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100</v>
      </c>
      <c r="K34" s="41">
        <f t="shared" ref="K34:K39" ca="1" si="25">K21</f>
        <v>90</v>
      </c>
      <c r="N34" s="41">
        <f t="shared" ref="N34:N39" ca="1" si="26">N21</f>
        <v>99</v>
      </c>
      <c r="Q34" s="41">
        <f t="shared" ref="Q34:Q39" ca="1" si="27">Q21</f>
        <v>95</v>
      </c>
      <c r="T34" s="41">
        <f t="shared" ref="T34:T39" ca="1" si="28">T21</f>
        <v>95</v>
      </c>
      <c r="W34" s="41">
        <f t="shared" ref="W34:W39" ca="1" si="29">W21</f>
        <v>103</v>
      </c>
      <c r="Z34" s="41">
        <f t="shared" ref="Z34:Z39" ca="1" si="30">Z21</f>
        <v>97</v>
      </c>
      <c r="AC34" s="41">
        <f t="shared" ref="AC34:AC39" ca="1" si="31">AC21</f>
        <v>85</v>
      </c>
      <c r="AF34" s="41">
        <f t="shared" ref="AF34:AF39" ca="1" si="32">AF21</f>
        <v>85</v>
      </c>
      <c r="AI34" s="41">
        <f t="shared" ref="AI34:AI39" ca="1" si="33">AI21</f>
        <v>99</v>
      </c>
      <c r="AL34" s="41">
        <f t="shared" ref="AL34:AL39" ca="1" si="34">AL21</f>
        <v>103</v>
      </c>
      <c r="AO34" s="41">
        <f t="shared" ref="AO34:AO39" ca="1" si="35">AO21</f>
        <v>87</v>
      </c>
      <c r="AP34" s="159"/>
      <c r="AV34" s="41">
        <f ca="1">AV21</f>
        <v>97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90.833333333333329</v>
      </c>
      <c r="I35" s="159"/>
      <c r="J35" s="159"/>
      <c r="K35" s="386">
        <f t="shared" ca="1" si="25"/>
        <v>81.083333333333329</v>
      </c>
      <c r="L35" s="159"/>
      <c r="M35" s="159"/>
      <c r="N35" s="386">
        <f t="shared" ca="1" si="26"/>
        <v>94.416666666666671</v>
      </c>
      <c r="Q35" s="386">
        <f t="shared" ca="1" si="27"/>
        <v>92.916666666666671</v>
      </c>
      <c r="T35" s="386">
        <f t="shared" ca="1" si="28"/>
        <v>89.833333333333329</v>
      </c>
      <c r="W35" s="386">
        <f t="shared" ca="1" si="29"/>
        <v>82.916666666666671</v>
      </c>
      <c r="Z35" s="386">
        <f t="shared" ca="1" si="30"/>
        <v>83.666666666666671</v>
      </c>
      <c r="AC35" s="386">
        <f t="shared" ca="1" si="31"/>
        <v>85.166666666666671</v>
      </c>
      <c r="AF35" s="386">
        <f t="shared" ca="1" si="32"/>
        <v>72.5</v>
      </c>
      <c r="AI35" s="386">
        <f t="shared" ca="1" si="33"/>
        <v>87.5</v>
      </c>
      <c r="AL35" s="386">
        <f t="shared" ca="1" si="34"/>
        <v>81.666666666666671</v>
      </c>
      <c r="AO35" s="386">
        <f t="shared" ca="1" si="35"/>
        <v>91.416666666666671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1090</v>
      </c>
      <c r="I36" s="159"/>
      <c r="J36" s="159"/>
      <c r="K36" s="386">
        <f t="shared" ca="1" si="25"/>
        <v>973</v>
      </c>
      <c r="L36" s="159"/>
      <c r="M36" s="159"/>
      <c r="N36" s="386">
        <f t="shared" ca="1" si="26"/>
        <v>1133</v>
      </c>
      <c r="Q36" s="386">
        <f t="shared" ca="1" si="27"/>
        <v>1115</v>
      </c>
      <c r="T36" s="386">
        <f t="shared" ca="1" si="28"/>
        <v>1078</v>
      </c>
      <c r="W36" s="386">
        <f t="shared" ca="1" si="29"/>
        <v>995</v>
      </c>
      <c r="Z36" s="386">
        <f t="shared" ca="1" si="30"/>
        <v>1004</v>
      </c>
      <c r="AC36" s="386">
        <f t="shared" ca="1" si="31"/>
        <v>1022</v>
      </c>
      <c r="AF36" s="386">
        <f t="shared" ca="1" si="32"/>
        <v>870</v>
      </c>
      <c r="AI36" s="386">
        <f t="shared" ca="1" si="33"/>
        <v>1050</v>
      </c>
      <c r="AL36" s="386">
        <f t="shared" ca="1" si="34"/>
        <v>980</v>
      </c>
      <c r="AO36" s="386">
        <f t="shared" ca="1" si="35"/>
        <v>1097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10</v>
      </c>
      <c r="L38" s="159"/>
      <c r="M38" s="159"/>
      <c r="N38" s="386">
        <f t="shared" si="26"/>
        <v>9</v>
      </c>
      <c r="Q38" s="386">
        <f t="shared" si="27"/>
        <v>8</v>
      </c>
      <c r="T38" s="386">
        <f t="shared" si="28"/>
        <v>8</v>
      </c>
      <c r="W38" s="386">
        <f t="shared" si="29"/>
        <v>10</v>
      </c>
      <c r="Z38" s="386">
        <f t="shared" si="30"/>
        <v>9</v>
      </c>
      <c r="AC38" s="386">
        <f t="shared" si="31"/>
        <v>8</v>
      </c>
      <c r="AF38" s="386">
        <f t="shared" si="32"/>
        <v>8</v>
      </c>
      <c r="AI38" s="386">
        <f t="shared" si="33"/>
        <v>9</v>
      </c>
      <c r="AL38" s="386">
        <f t="shared" si="34"/>
        <v>10</v>
      </c>
      <c r="AO38" s="386">
        <f t="shared" si="35"/>
        <v>9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119</v>
      </c>
      <c r="I39" s="159"/>
      <c r="J39" s="159"/>
      <c r="K39" s="386">
        <f t="shared" ca="1" si="25"/>
        <v>113</v>
      </c>
      <c r="L39" s="159"/>
      <c r="M39" s="159"/>
      <c r="N39" s="386">
        <f t="shared" ca="1" si="26"/>
        <v>129</v>
      </c>
      <c r="Q39" s="386">
        <f t="shared" ca="1" si="27"/>
        <v>123</v>
      </c>
      <c r="T39" s="386">
        <f t="shared" ca="1" si="28"/>
        <v>119</v>
      </c>
      <c r="W39" s="386">
        <f t="shared" ca="1" si="29"/>
        <v>107</v>
      </c>
      <c r="Z39" s="386">
        <f t="shared" ca="1" si="30"/>
        <v>112</v>
      </c>
      <c r="AC39" s="386">
        <f t="shared" ca="1" si="31"/>
        <v>111</v>
      </c>
      <c r="AF39" s="386">
        <f t="shared" ca="1" si="32"/>
        <v>99</v>
      </c>
      <c r="AI39" s="386">
        <f t="shared" ca="1" si="33"/>
        <v>117</v>
      </c>
      <c r="AL39" s="386">
        <f t="shared" ca="1" si="34"/>
        <v>112</v>
      </c>
      <c r="AO39" s="386">
        <f t="shared" ca="1" si="35"/>
        <v>118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11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9</v>
      </c>
      <c r="W40" s="386"/>
      <c r="Y40" s="385">
        <f ca="1">Y22</f>
        <v>8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10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0.6428571428571429</v>
      </c>
      <c r="H41" s="159"/>
      <c r="I41" s="159"/>
      <c r="J41" s="385">
        <f ca="1">J25</f>
        <v>0.7142857142857143</v>
      </c>
      <c r="K41" s="159"/>
      <c r="L41" s="159"/>
      <c r="M41" s="385">
        <f ca="1">M25</f>
        <v>0.6428571428571429</v>
      </c>
      <c r="P41" s="385">
        <f ca="1">P25</f>
        <v>0.5714285714285714</v>
      </c>
      <c r="S41" s="385">
        <f ca="1">S25</f>
        <v>0.5714285714285714</v>
      </c>
      <c r="V41" s="385">
        <f ca="1">V25</f>
        <v>0.7142857142857143</v>
      </c>
      <c r="Y41" s="385">
        <f ca="1">Y25</f>
        <v>0.6428571428571429</v>
      </c>
      <c r="AB41" s="385">
        <f ca="1">AB25</f>
        <v>0.5714285714285714</v>
      </c>
      <c r="AE41" s="385">
        <f ca="1">AE25</f>
        <v>0.5714285714285714</v>
      </c>
      <c r="AH41" s="385">
        <f ca="1">AH25</f>
        <v>0.6428571428571429</v>
      </c>
      <c r="AK41" s="385">
        <f ca="1">AK25</f>
        <v>0.7142857142857143</v>
      </c>
      <c r="AN41" s="385">
        <f ca="1">AN25</f>
        <v>0.6428571428571429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0.61340206185567014</v>
      </c>
      <c r="H42" s="159"/>
      <c r="I42" s="159"/>
      <c r="J42" s="385">
        <f ca="1">J26</f>
        <v>0.58247422680412375</v>
      </c>
      <c r="K42" s="159"/>
      <c r="L42" s="159"/>
      <c r="M42" s="385">
        <f ca="1">M26</f>
        <v>0.66494845360824739</v>
      </c>
      <c r="P42" s="385">
        <f ca="1">P26</f>
        <v>0.634020618556701</v>
      </c>
      <c r="S42" s="385">
        <f ca="1">S26</f>
        <v>0.61340206185567014</v>
      </c>
      <c r="V42" s="385">
        <f ca="1">V26</f>
        <v>0.55154639175257736</v>
      </c>
      <c r="Y42" s="385">
        <f ca="1">Y26</f>
        <v>0.57731958762886593</v>
      </c>
      <c r="AB42" s="385">
        <f ca="1">AB26</f>
        <v>0.57216494845360821</v>
      </c>
      <c r="AE42" s="385">
        <f ca="1">AE26</f>
        <v>0.51030927835051543</v>
      </c>
      <c r="AH42" s="385">
        <f ca="1">AH26</f>
        <v>0.60309278350515461</v>
      </c>
      <c r="AK42" s="385">
        <f ca="1">AK26</f>
        <v>0.57731958762886593</v>
      </c>
      <c r="AN42" s="385">
        <f ca="1">AN26</f>
        <v>0.60824742268041232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>
        <v>24</v>
      </c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"Patriots at Bills"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Yes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>
        <f ca="1">IF(ISNUMBER($C$44),MAX($H34:$AO34),"")</f>
        <v>103</v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>
        <f ca="1">IF(ISNUMBER($C$44),COUNTIF($H34:$AO34,$F$47),"")</f>
        <v>2</v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 ca="1">IF(ISNUMBER($C$44),IF(COUNTIF(G58:AN58,"&gt;1")&gt;0,"No","Yes"),"")</f>
        <v>Yes</v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1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>
        <f ca="1">IF(V56="Yes",ABS($C$44-V20)+IF(V54="Over",0.25,0),"")</f>
        <v>14.25</v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>
        <f ca="1">IF(AK56="Yes",ABS($C$44-AK20)+IF(AK54="Over",0.25,0),"")</f>
        <v>28.25</v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>Over</v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>Over</v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>
        <f ca="1">IF(V56="Yes",RANK(V53,$G53:$AN53,1),"")</f>
        <v>1</v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>Yes</v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>Yes</v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14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$D$60:$Q$60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14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14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14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Steelers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Vikings</v>
      </c>
      <c r="E4" s="360" t="s">
        <v>38</v>
      </c>
      <c r="F4" s="208" t="s">
        <v>38</v>
      </c>
      <c r="G4" s="177">
        <v>7</v>
      </c>
      <c r="H4" s="173" t="str">
        <f>IF(G4&gt;0,IF(ISTEXT($E4),IF($E4&lt;&gt;F4,G4-2*G4,""),""),"")</f>
        <v/>
      </c>
      <c r="I4" s="211" t="s">
        <v>39</v>
      </c>
      <c r="J4" s="177">
        <v>9</v>
      </c>
      <c r="K4" s="173">
        <f t="shared" ref="K4:K19" si="0">IF(J4&gt;0,IF(ISTEXT($E4),IF($E4&lt;&gt;I4,J4-2*J4,""),""),"")</f>
        <v>-9</v>
      </c>
      <c r="L4" s="211" t="s">
        <v>38</v>
      </c>
      <c r="M4" s="177">
        <v>7</v>
      </c>
      <c r="N4" s="173" t="str">
        <f t="shared" ref="N4:N19" si="1">IF(M4&gt;0,IF(ISTEXT($E4),IF($E4&lt;&gt;L4,M4-2*M4,""),""),"")</f>
        <v/>
      </c>
      <c r="O4" s="211" t="s">
        <v>38</v>
      </c>
      <c r="P4" s="177">
        <v>7</v>
      </c>
      <c r="Q4" s="173" t="str">
        <f t="shared" ref="Q4:Q19" si="2">IF(P4&gt;0,IF(ISTEXT($E4),IF($E4&lt;&gt;O4,P4-2*P4,""),""),"")</f>
        <v/>
      </c>
      <c r="R4" s="211" t="s">
        <v>39</v>
      </c>
      <c r="S4" s="177">
        <v>8</v>
      </c>
      <c r="T4" s="173">
        <f t="shared" ref="T4:T19" si="3">IF(S4&gt;0,IF(ISTEXT($E4),IF($E4&lt;&gt;R4,S4-2*S4,""),""),"")</f>
        <v>-8</v>
      </c>
      <c r="U4" s="211" t="s">
        <v>39</v>
      </c>
      <c r="V4" s="177">
        <v>16</v>
      </c>
      <c r="W4" s="173">
        <f t="shared" ref="W4:W19" si="4">IF(V4&gt;0,IF(ISTEXT($E4),IF($E4&lt;&gt;U4,V4-2*V4,""),""),"")</f>
        <v>-16</v>
      </c>
      <c r="X4" s="211" t="s">
        <v>39</v>
      </c>
      <c r="Y4" s="177">
        <v>3</v>
      </c>
      <c r="Z4" s="173">
        <f t="shared" ref="Z4:Z19" si="5">IF(Y4&gt;0,IF(ISTEXT($E4),IF($E4&lt;&gt;X4,Y4-2*Y4,""),""),"")</f>
        <v>-3</v>
      </c>
      <c r="AA4" s="211" t="s">
        <v>39</v>
      </c>
      <c r="AB4" s="177">
        <v>4</v>
      </c>
      <c r="AC4" s="173">
        <f t="shared" ref="AC4:AC19" si="6">IF(AB4&gt;0,IF(ISTEXT($E4),IF($E4&lt;&gt;AA4,AB4-2*AB4,""),""),"")</f>
        <v>-4</v>
      </c>
      <c r="AD4" s="211" t="s">
        <v>38</v>
      </c>
      <c r="AE4" s="177">
        <v>7</v>
      </c>
      <c r="AF4" s="173" t="str">
        <f t="shared" ref="AF4:AF19" si="7">IF(AE4&gt;0,IF(ISTEXT($E4),IF($E4&lt;&gt;AD4,AE4-2*AE4,""),""),"")</f>
        <v/>
      </c>
      <c r="AG4" s="211" t="s">
        <v>39</v>
      </c>
      <c r="AH4" s="177">
        <v>8</v>
      </c>
      <c r="AI4" s="173">
        <f t="shared" ref="AI4:AI19" si="8">IF(AH4&gt;0,IF(ISTEXT($E4),IF($E4&lt;&gt;AG4,AH4-2*AH4,""),""),"")</f>
        <v>-8</v>
      </c>
      <c r="AJ4" s="211" t="s">
        <v>38</v>
      </c>
      <c r="AK4" s="177">
        <v>8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6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3</v>
      </c>
      <c r="AV4" s="175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</v>
      </c>
      <c r="AY4" s="4">
        <f ca="1">ABS(AX4)+IF($B4="",-0.1,0)</f>
        <v>6</v>
      </c>
      <c r="AZ4" s="4">
        <f t="shared" ref="AZ4:AZ19" ca="1" si="15">AY4+IF(AT4="H",IF(BC4&gt;1,0.1*BC4-0.1,0),0)</f>
        <v>6</v>
      </c>
      <c r="BA4" s="4">
        <f t="shared" ref="BA4:BA19" ca="1" si="16">AZ4+IF(AT4="V",IF(BC4&gt;1,0.1*BC4-0.1,0),0)</f>
        <v>6</v>
      </c>
      <c r="BB4" s="4">
        <v>1</v>
      </c>
      <c r="BC4" s="4">
        <f ca="1">COUNTIF($AY$4:OFFSET($AY$4,0,0,BB4,1),AY4)</f>
        <v>1</v>
      </c>
      <c r="BE4" s="332">
        <f ca="1">$AE$21</f>
        <v>1</v>
      </c>
      <c r="BF4" s="79" t="str">
        <f>$AD$2</f>
        <v>KC</v>
      </c>
      <c r="BG4" s="80">
        <f ca="1">$AF$21</f>
        <v>124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-42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42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["H","H","V","H","V","H","V","H","V","H","H","H","H","H"];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Falcons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Panthers</v>
      </c>
      <c r="E5" s="361" t="s">
        <v>39</v>
      </c>
      <c r="F5" s="217" t="s">
        <v>38</v>
      </c>
      <c r="G5" s="188">
        <v>6</v>
      </c>
      <c r="H5" s="184">
        <f>IF(G5&gt;0,IF(ISTEXT($E5),IF($E5&lt;&gt;F5,G5-2*G5,""),""),"")</f>
        <v>-6</v>
      </c>
      <c r="I5" s="220" t="s">
        <v>39</v>
      </c>
      <c r="J5" s="188">
        <v>10</v>
      </c>
      <c r="K5" s="184" t="str">
        <f>IF(J5&gt;0,IF(ISTEXT($E5),IF($E5&lt;&gt;I5,J5-2*J5,""),""),"")</f>
        <v/>
      </c>
      <c r="L5" s="220" t="s">
        <v>38</v>
      </c>
      <c r="M5" s="188">
        <v>4</v>
      </c>
      <c r="N5" s="184">
        <f>IF(M5&gt;0,IF(ISTEXT($E5),IF($E5&lt;&gt;L5,M5-2*M5,""),""),"")</f>
        <v>-4</v>
      </c>
      <c r="O5" s="220" t="s">
        <v>38</v>
      </c>
      <c r="P5" s="188">
        <v>6</v>
      </c>
      <c r="Q5" s="184">
        <f>IF(P5&gt;0,IF(ISTEXT($E5),IF($E5&lt;&gt;O5,P5-2*P5,""),""),"")</f>
        <v>-6</v>
      </c>
      <c r="R5" s="220" t="s">
        <v>38</v>
      </c>
      <c r="S5" s="188">
        <v>10</v>
      </c>
      <c r="T5" s="184">
        <f>IF(S5&gt;0,IF(ISTEXT($E5),IF($E5&lt;&gt;R5,S5-2*S5,""),""),"")</f>
        <v>-10</v>
      </c>
      <c r="U5" s="220" t="s">
        <v>39</v>
      </c>
      <c r="V5" s="188">
        <v>7</v>
      </c>
      <c r="W5" s="184" t="str">
        <f>IF(V5&gt;0,IF(ISTEXT($E5),IF($E5&lt;&gt;U5,V5-2*V5,""),""),"")</f>
        <v/>
      </c>
      <c r="X5" s="220" t="s">
        <v>38</v>
      </c>
      <c r="Y5" s="188">
        <v>7</v>
      </c>
      <c r="Z5" s="184">
        <f>IF(Y5&gt;0,IF(ISTEXT($E5),IF($E5&lt;&gt;X5,Y5-2*Y5,""),""),"")</f>
        <v>-7</v>
      </c>
      <c r="AA5" s="220" t="s">
        <v>39</v>
      </c>
      <c r="AB5" s="188">
        <v>3</v>
      </c>
      <c r="AC5" s="184" t="str">
        <f>IF(AB5&gt;0,IF(ISTEXT($E5),IF($E5&lt;&gt;AA5,AB5-2*AB5,""),""),"")</f>
        <v/>
      </c>
      <c r="AD5" s="220" t="s">
        <v>38</v>
      </c>
      <c r="AE5" s="188">
        <v>4</v>
      </c>
      <c r="AF5" s="184">
        <f>IF(AE5&gt;0,IF(ISTEXT($E5),IF($E5&lt;&gt;AD5,AE5-2*AE5,""),""),"")</f>
        <v>-4</v>
      </c>
      <c r="AG5" s="220" t="s">
        <v>38</v>
      </c>
      <c r="AH5" s="188">
        <v>6</v>
      </c>
      <c r="AI5" s="184">
        <f>IF(AH5&gt;0,IF(ISTEXT($E5),IF($E5&lt;&gt;AG5,AH5-2*AH5,""),""),"")</f>
        <v>-6</v>
      </c>
      <c r="AJ5" s="220" t="s">
        <v>38</v>
      </c>
      <c r="AK5" s="188">
        <v>12</v>
      </c>
      <c r="AL5" s="184">
        <f>IF(AK5&gt;0,IF(ISTEXT($E5),IF($E5&lt;&gt;AJ5,AK5-2*AK5,""),""),"")</f>
        <v>-12</v>
      </c>
      <c r="AM5" s="220" t="s">
        <v>39</v>
      </c>
      <c r="AN5" s="188">
        <v>10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14</v>
      </c>
      <c r="AT5" s="187" t="str">
        <f ca="1">IF($B5="","",IF(AX5&lt;0,"V","H"))</f>
        <v>H</v>
      </c>
      <c r="AU5" s="188">
        <f ca="1">IF($B5="","",RANK(BA5,BA$4:BA$19,1))</f>
        <v>5</v>
      </c>
      <c r="AV5" s="186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25</v>
      </c>
      <c r="AY5" s="4">
        <f t="shared" ref="AY5:AY19" ca="1" si="22">ABS(AX5)+IF($B5="",-0.1,0)</f>
        <v>25</v>
      </c>
      <c r="AZ5" s="4">
        <f ca="1">AY5+IF(AT5="H",IF(BC5&gt;1,0.1*BC5-0.1,0),0)</f>
        <v>25</v>
      </c>
      <c r="BA5" s="4">
        <f ca="1">AZ5+IF(AT5="V",IF(BC5&gt;1,0.1*BC5-0.1,0),0)</f>
        <v>25</v>
      </c>
      <c r="BB5" s="4">
        <v>2</v>
      </c>
      <c r="BC5" s="4">
        <f ca="1">COUNTIF($AY$4:OFFSET($AY$4,0,0,BB5,1),AY5)</f>
        <v>1</v>
      </c>
      <c r="BE5" s="342">
        <f ca="1">$G$21</f>
        <v>2</v>
      </c>
      <c r="BF5" s="81" t="str">
        <f>$F$2</f>
        <v>BM</v>
      </c>
      <c r="BG5" s="82">
        <f ca="1">$H$21</f>
        <v>124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3"/>
      <c r="BN5" s="343">
        <f t="shared" ca="1" si="18"/>
        <v>2</v>
      </c>
      <c r="BO5" s="66" t="str">
        <f>$AD$2</f>
        <v>KC</v>
      </c>
      <c r="BP5" s="344">
        <f t="shared" ca="1" si="19"/>
        <v>20</v>
      </c>
      <c r="BQ5" s="345">
        <f ca="1">-$AR$3*'Season Summary'!$AO$3</f>
        <v>-42</v>
      </c>
      <c r="BR5" s="346">
        <f ca="1">IF(COUNTIF('Season Summary'!AC$3:OFFSET('Season Summary'!AC$3,$C$2+$AR$2,0),"=1")&gt;0,COUNTIF('Season Summary'!AC$3:OFFSET('Season Summary'!AC$3,$C$2+$AR$2,0),"=1"),"")</f>
        <v>2</v>
      </c>
      <c r="BS5" s="347">
        <f ca="1">IF(BR5="","",BR5*'Season Summary'!$AO$6)</f>
        <v>62</v>
      </c>
      <c r="BT5" s="348" t="str">
        <f ca="1">IF($AE$22=1,"✓","")</f>
        <v/>
      </c>
      <c r="BU5" s="347" t="str">
        <f t="shared" ca="1" si="20"/>
        <v/>
      </c>
      <c r="BV5" s="348" t="str">
        <f ca="1">IF($AE$22=2,"✓","")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["V","V","H","H","V","H","V","H","H","H","H","H","H","V"];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49ers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Bengals</v>
      </c>
      <c r="E6" s="361" t="s">
        <v>39</v>
      </c>
      <c r="F6" s="217" t="s">
        <v>39</v>
      </c>
      <c r="G6" s="188">
        <v>5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12</v>
      </c>
      <c r="K6" s="184">
        <f t="shared" si="0"/>
        <v>-12</v>
      </c>
      <c r="L6" s="220" t="s">
        <v>39</v>
      </c>
      <c r="M6" s="188">
        <v>3</v>
      </c>
      <c r="N6" s="184" t="str">
        <f t="shared" si="1"/>
        <v/>
      </c>
      <c r="O6" s="220" t="s">
        <v>38</v>
      </c>
      <c r="P6" s="188">
        <v>3</v>
      </c>
      <c r="Q6" s="184">
        <f t="shared" si="2"/>
        <v>-3</v>
      </c>
      <c r="R6" s="220" t="s">
        <v>38</v>
      </c>
      <c r="S6" s="188">
        <v>7</v>
      </c>
      <c r="T6" s="184">
        <f t="shared" si="3"/>
        <v>-7</v>
      </c>
      <c r="U6" s="220" t="s">
        <v>38</v>
      </c>
      <c r="V6" s="188">
        <v>5</v>
      </c>
      <c r="W6" s="184">
        <f t="shared" si="4"/>
        <v>-5</v>
      </c>
      <c r="X6" s="220" t="s">
        <v>38</v>
      </c>
      <c r="Y6" s="188">
        <v>4</v>
      </c>
      <c r="Z6" s="184">
        <f t="shared" si="5"/>
        <v>-4</v>
      </c>
      <c r="AA6" s="220" t="s">
        <v>38</v>
      </c>
      <c r="AB6" s="188">
        <v>6</v>
      </c>
      <c r="AC6" s="184">
        <f t="shared" si="6"/>
        <v>-6</v>
      </c>
      <c r="AD6" s="220" t="s">
        <v>39</v>
      </c>
      <c r="AE6" s="188">
        <v>3</v>
      </c>
      <c r="AF6" s="184" t="str">
        <f t="shared" si="7"/>
        <v/>
      </c>
      <c r="AG6" s="220" t="s">
        <v>38</v>
      </c>
      <c r="AH6" s="188">
        <v>4</v>
      </c>
      <c r="AI6" s="184">
        <f t="shared" si="8"/>
        <v>-4</v>
      </c>
      <c r="AJ6" s="220" t="s">
        <v>39</v>
      </c>
      <c r="AK6" s="188">
        <v>14</v>
      </c>
      <c r="AL6" s="184" t="str">
        <f t="shared" si="9"/>
        <v/>
      </c>
      <c r="AM6" s="220" t="s">
        <v>38</v>
      </c>
      <c r="AN6" s="188">
        <v>11</v>
      </c>
      <c r="AO6" s="186">
        <f t="shared" si="10"/>
        <v>-11</v>
      </c>
      <c r="AR6" s="8"/>
      <c r="AS6" s="341" t="str">
        <f ca="1">RIGHT($AS$5,LEN($AS$5)-SEARCH(" ",$AS$5))</f>
        <v>14</v>
      </c>
      <c r="AT6" s="187" t="str">
        <f t="shared" ca="1" si="11"/>
        <v>H</v>
      </c>
      <c r="AU6" s="188">
        <f t="shared" ca="1" si="12"/>
        <v>6</v>
      </c>
      <c r="AV6" s="186">
        <f t="shared" ca="1" si="13"/>
        <v>-6</v>
      </c>
      <c r="AX6" s="4">
        <f t="shared" si="14"/>
        <v>27</v>
      </c>
      <c r="AY6" s="4">
        <f t="shared" ca="1" si="22"/>
        <v>27</v>
      </c>
      <c r="AZ6" s="4">
        <f t="shared" ca="1" si="15"/>
        <v>27</v>
      </c>
      <c r="BA6" s="4">
        <f t="shared" ca="1" si="16"/>
        <v>27</v>
      </c>
      <c r="BB6" s="4">
        <v>3</v>
      </c>
      <c r="BC6" s="4">
        <f ca="1">COUNTIF($AY$4:OFFSET($AY$4,0,0,BB6,1),AY6)</f>
        <v>1</v>
      </c>
      <c r="BE6" s="342">
        <f ca="1">$P$21</f>
        <v>3</v>
      </c>
      <c r="BF6" s="81" t="str">
        <f>$O$2</f>
        <v>DC</v>
      </c>
      <c r="BG6" s="82">
        <f ca="1">$Q$21</f>
        <v>119</v>
      </c>
      <c r="BH6" s="156"/>
      <c r="BI6" s="343">
        <f t="shared" ca="1" si="17"/>
        <v>3</v>
      </c>
      <c r="BJ6" s="66" t="str">
        <f>$F$2</f>
        <v>BM</v>
      </c>
      <c r="BK6" s="75">
        <f ca="1">$H$22</f>
        <v>93.384615384615387</v>
      </c>
      <c r="BL6" s="76">
        <f ca="1">$H$23</f>
        <v>1214</v>
      </c>
      <c r="BM6" s="153"/>
      <c r="BN6" s="343">
        <f t="shared" ca="1" si="18"/>
        <v>2</v>
      </c>
      <c r="BO6" s="66" t="str">
        <f>$AM$2</f>
        <v>RR</v>
      </c>
      <c r="BP6" s="344">
        <f t="shared" ca="1" si="19"/>
        <v>20</v>
      </c>
      <c r="BQ6" s="345">
        <f ca="1">-$AR$3*'Season Summary'!$AO$3</f>
        <v>-42</v>
      </c>
      <c r="BR6" s="346">
        <f ca="1">IF(COUNTIF('Season Summary'!AL$3:OFFSET('Season Summary'!AL$3,$C$2+$AR$2,0),"=1")&gt;0,COUNTIF('Season Summary'!AL$3:OFFSET('Season Summary'!AL$3,$C$2+$AR$2,0),"=1"),"")</f>
        <v>2</v>
      </c>
      <c r="BS6" s="347">
        <f ca="1">IF(BR6="","",BR6*'Season Summary'!$AO$6)</f>
        <v>62</v>
      </c>
      <c r="BT6" s="348" t="str">
        <f ca="1">IF($AN$22=1,"✓","")</f>
        <v/>
      </c>
      <c r="BU6" s="347" t="str">
        <f t="shared" ca="1" si="20"/>
        <v/>
      </c>
      <c r="BV6" s="348" t="str">
        <f ca="1">IF($AN$22=2,"✓","")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["H","H","V","V","V","H","V","H","V","H","H","H","H","H"];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Ravens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Browns</v>
      </c>
      <c r="E7" s="361" t="s">
        <v>38</v>
      </c>
      <c r="F7" s="217" t="s">
        <v>38</v>
      </c>
      <c r="G7" s="188">
        <v>4</v>
      </c>
      <c r="H7" s="184" t="str">
        <f t="shared" si="23"/>
        <v/>
      </c>
      <c r="I7" s="220" t="s">
        <v>38</v>
      </c>
      <c r="J7" s="188">
        <v>7</v>
      </c>
      <c r="K7" s="184" t="str">
        <f t="shared" si="0"/>
        <v/>
      </c>
      <c r="L7" s="220" t="s">
        <v>39</v>
      </c>
      <c r="M7" s="188">
        <v>5</v>
      </c>
      <c r="N7" s="184">
        <f t="shared" si="1"/>
        <v>-5</v>
      </c>
      <c r="O7" s="220" t="s">
        <v>38</v>
      </c>
      <c r="P7" s="188">
        <v>4</v>
      </c>
      <c r="Q7" s="184" t="str">
        <f t="shared" si="2"/>
        <v/>
      </c>
      <c r="R7" s="220" t="s">
        <v>38</v>
      </c>
      <c r="S7" s="188">
        <v>6</v>
      </c>
      <c r="T7" s="184" t="str">
        <f t="shared" si="3"/>
        <v/>
      </c>
      <c r="U7" s="220" t="s">
        <v>39</v>
      </c>
      <c r="V7" s="188">
        <v>6</v>
      </c>
      <c r="W7" s="184">
        <f t="shared" si="4"/>
        <v>-6</v>
      </c>
      <c r="X7" s="220" t="s">
        <v>38</v>
      </c>
      <c r="Y7" s="188">
        <v>8</v>
      </c>
      <c r="Z7" s="184" t="str">
        <f t="shared" si="5"/>
        <v/>
      </c>
      <c r="AA7" s="220" t="s">
        <v>39</v>
      </c>
      <c r="AB7" s="188">
        <v>5</v>
      </c>
      <c r="AC7" s="184">
        <f t="shared" si="6"/>
        <v>-5</v>
      </c>
      <c r="AD7" s="220" t="s">
        <v>38</v>
      </c>
      <c r="AE7" s="188">
        <v>6</v>
      </c>
      <c r="AF7" s="184" t="str">
        <f t="shared" si="7"/>
        <v/>
      </c>
      <c r="AG7" s="220" t="s">
        <v>39</v>
      </c>
      <c r="AH7" s="188">
        <v>5</v>
      </c>
      <c r="AI7" s="184">
        <f t="shared" si="8"/>
        <v>-5</v>
      </c>
      <c r="AJ7" s="220" t="s">
        <v>38</v>
      </c>
      <c r="AK7" s="188">
        <v>6</v>
      </c>
      <c r="AL7" s="184" t="str">
        <f t="shared" si="9"/>
        <v/>
      </c>
      <c r="AM7" s="220" t="s">
        <v>39</v>
      </c>
      <c r="AN7" s="188">
        <v>7</v>
      </c>
      <c r="AO7" s="186">
        <f t="shared" si="10"/>
        <v>-7</v>
      </c>
      <c r="AS7" s="341" t="str">
        <f ca="1">"week_"&amp;$AS$6&amp;"_schedule"</f>
        <v>week_14_schedule</v>
      </c>
      <c r="AT7" s="187" t="str">
        <f t="shared" ca="1" si="11"/>
        <v>H</v>
      </c>
      <c r="AU7" s="188">
        <f t="shared" ca="1" si="12"/>
        <v>4</v>
      </c>
      <c r="AV7" s="186" t="str">
        <f t="shared" ca="1" si="13"/>
        <v/>
      </c>
      <c r="AX7" s="4">
        <f t="shared" si="14"/>
        <v>13</v>
      </c>
      <c r="AY7" s="4">
        <f t="shared" ca="1" si="22"/>
        <v>13</v>
      </c>
      <c r="AZ7" s="4">
        <f t="shared" ca="1" si="15"/>
        <v>13</v>
      </c>
      <c r="BA7" s="4">
        <f t="shared" ca="1" si="16"/>
        <v>13</v>
      </c>
      <c r="BB7" s="4">
        <v>4</v>
      </c>
      <c r="BC7" s="4">
        <f ca="1">COUNTIF($AY$4:OFFSET($AY$4,0,0,BB7,1),AY7)</f>
        <v>1</v>
      </c>
      <c r="BE7" s="342">
        <f ca="1">$M$21</f>
        <v>4</v>
      </c>
      <c r="BF7" s="81" t="str">
        <f>$L$2</f>
        <v>CP</v>
      </c>
      <c r="BG7" s="82">
        <f ca="1">$N$21</f>
        <v>118</v>
      </c>
      <c r="BH7" s="156"/>
      <c r="BI7" s="343">
        <f t="shared" ca="1" si="17"/>
        <v>4</v>
      </c>
      <c r="BJ7" s="66" t="str">
        <f>$AM$2</f>
        <v>RR</v>
      </c>
      <c r="BK7" s="75">
        <f ca="1">$AO$22</f>
        <v>93</v>
      </c>
      <c r="BL7" s="76">
        <f ca="1">$AO$23</f>
        <v>1209</v>
      </c>
      <c r="BM7" s="153"/>
      <c r="BN7" s="343">
        <f t="shared" ca="1" si="18"/>
        <v>4</v>
      </c>
      <c r="BO7" s="66" t="str">
        <f>$O$2</f>
        <v>DC</v>
      </c>
      <c r="BP7" s="344">
        <f t="shared" ca="1" si="19"/>
        <v>17</v>
      </c>
      <c r="BQ7" s="345">
        <f ca="1">-$AR$3*'Season Summary'!$AO$3</f>
        <v>-42</v>
      </c>
      <c r="BR7" s="346">
        <f ca="1">IF(COUNTIF('Season Summary'!N$3:OFFSET('Season Summary'!N$3,$C$2+$AR$2,0),"=1")&gt;0,COUNTIF('Season Summary'!N$3:OFFSET('Season Summary'!N$3,$C$2+$AR$2,0),"=1"),"")</f>
        <v>1</v>
      </c>
      <c r="BS7" s="347">
        <f ca="1">IF(BR7="","",BR7*'Season Summary'!$AO$6)</f>
        <v>31</v>
      </c>
      <c r="BT7" s="348" t="str">
        <f ca="1">IF($P$22=1,"✓","")</f>
        <v/>
      </c>
      <c r="BU7" s="347" t="str">
        <f t="shared" ca="1" si="20"/>
        <v/>
      </c>
      <c r="BV7" s="348" t="str">
        <f ca="1">IF($P$22=2,"✓","")</f>
        <v>✓</v>
      </c>
      <c r="BW7" s="349">
        <f t="shared" ca="1" si="21"/>
        <v>28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["H","H","H","H","V","H","V","H","V","H","H","H","H","H"];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Seahawks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Texans</v>
      </c>
      <c r="E8" s="361" t="s">
        <v>39</v>
      </c>
      <c r="F8" s="217" t="s">
        <v>39</v>
      </c>
      <c r="G8" s="188">
        <v>11</v>
      </c>
      <c r="H8" s="184" t="str">
        <f t="shared" si="23"/>
        <v/>
      </c>
      <c r="I8" s="220" t="s">
        <v>39</v>
      </c>
      <c r="J8" s="188">
        <v>8</v>
      </c>
      <c r="K8" s="184" t="str">
        <f t="shared" si="0"/>
        <v/>
      </c>
      <c r="L8" s="220" t="s">
        <v>39</v>
      </c>
      <c r="M8" s="188">
        <v>11</v>
      </c>
      <c r="N8" s="184" t="str">
        <f t="shared" si="1"/>
        <v/>
      </c>
      <c r="O8" s="220" t="s">
        <v>39</v>
      </c>
      <c r="P8" s="188">
        <v>11</v>
      </c>
      <c r="Q8" s="184" t="str">
        <f t="shared" si="2"/>
        <v/>
      </c>
      <c r="R8" s="220" t="s">
        <v>39</v>
      </c>
      <c r="S8" s="188">
        <v>13</v>
      </c>
      <c r="T8" s="184" t="str">
        <f t="shared" si="3"/>
        <v/>
      </c>
      <c r="U8" s="220" t="s">
        <v>39</v>
      </c>
      <c r="V8" s="188">
        <v>8</v>
      </c>
      <c r="W8" s="184" t="str">
        <f t="shared" si="4"/>
        <v/>
      </c>
      <c r="X8" s="220" t="s">
        <v>39</v>
      </c>
      <c r="Y8" s="188">
        <v>11</v>
      </c>
      <c r="Z8" s="184" t="str">
        <f t="shared" si="5"/>
        <v/>
      </c>
      <c r="AA8" s="220" t="s">
        <v>39</v>
      </c>
      <c r="AB8" s="188">
        <v>11</v>
      </c>
      <c r="AC8" s="184" t="str">
        <f t="shared" si="6"/>
        <v/>
      </c>
      <c r="AD8" s="220" t="s">
        <v>39</v>
      </c>
      <c r="AE8" s="188">
        <v>11</v>
      </c>
      <c r="AF8" s="184" t="str">
        <f t="shared" si="7"/>
        <v/>
      </c>
      <c r="AG8" s="220" t="s">
        <v>39</v>
      </c>
      <c r="AH8" s="188">
        <v>11</v>
      </c>
      <c r="AI8" s="184" t="str">
        <f t="shared" si="8"/>
        <v/>
      </c>
      <c r="AJ8" s="220" t="s">
        <v>39</v>
      </c>
      <c r="AK8" s="188">
        <v>11</v>
      </c>
      <c r="AL8" s="184" t="str">
        <f t="shared" si="9"/>
        <v/>
      </c>
      <c r="AM8" s="220" t="s">
        <v>39</v>
      </c>
      <c r="AN8" s="188">
        <v>8</v>
      </c>
      <c r="AO8" s="186" t="str">
        <f t="shared" si="10"/>
        <v/>
      </c>
      <c r="AS8" s="341" t="str">
        <f ca="1">"week_"&amp;$AS$6&amp;"_byes"</f>
        <v>week_14_byes</v>
      </c>
      <c r="AT8" s="187" t="str">
        <f t="shared" ca="1" si="11"/>
        <v>V</v>
      </c>
      <c r="AU8" s="188">
        <f t="shared" ca="1" si="12"/>
        <v>12</v>
      </c>
      <c r="AV8" s="186" t="str">
        <f t="shared" ca="1" si="13"/>
        <v/>
      </c>
      <c r="AX8" s="4">
        <f t="shared" si="14"/>
        <v>-125</v>
      </c>
      <c r="AY8" s="4">
        <f t="shared" ca="1" si="22"/>
        <v>125</v>
      </c>
      <c r="AZ8" s="4">
        <f t="shared" ca="1" si="15"/>
        <v>125</v>
      </c>
      <c r="BA8" s="4">
        <f t="shared" ca="1" si="16"/>
        <v>125</v>
      </c>
      <c r="BB8" s="4">
        <v>5</v>
      </c>
      <c r="BC8" s="4">
        <f ca="1">COUNTIF($AY$4:OFFSET($AY$4,0,0,BB8,1),AY8)</f>
        <v>1</v>
      </c>
      <c r="BE8" s="342">
        <f ca="1">$Y$21</f>
        <v>5</v>
      </c>
      <c r="BF8" s="81" t="str">
        <f>$X$2</f>
        <v>JH</v>
      </c>
      <c r="BG8" s="82">
        <f ca="1">$Z$21</f>
        <v>113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3"/>
      <c r="BN8" s="343">
        <f t="shared" ca="1" si="18"/>
        <v>5</v>
      </c>
      <c r="BO8" s="66" t="str">
        <f>$F$2</f>
        <v>BM</v>
      </c>
      <c r="BP8" s="344">
        <f t="shared" ca="1" si="19"/>
        <v>-11</v>
      </c>
      <c r="BQ8" s="345">
        <f ca="1">-$AR$3*'Season Summary'!$AO$3</f>
        <v>-42</v>
      </c>
      <c r="BR8" s="346">
        <f ca="1">IF(COUNTIF('Season Summary'!E$3:OFFSET('Season Summary'!E$3,$C$2+$AR$2,0),"=1")&gt;0,COUNTIF('Season Summary'!E$3:OFFSET('Season Summary'!E$3,$C$2+$AR$2,0),"=1"),"")</f>
        <v>1</v>
      </c>
      <c r="BS8" s="347">
        <f ca="1">IF(BR8="","",BR8*'Season Summary'!$AO$6)</f>
        <v>31</v>
      </c>
      <c r="BT8" s="348" t="str">
        <f ca="1">IF($G$22=1,"✓","")</f>
        <v/>
      </c>
      <c r="BU8" s="347" t="str">
        <f t="shared" ca="1" si="20"/>
        <v/>
      </c>
      <c r="BV8" s="348" t="str">
        <f ca="1">IF($G$22=2,"✓","")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["V","H","H","H","V","H","V","H","H","H","H","H","H","V"];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Raiders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Chiefs</v>
      </c>
      <c r="E9" s="361" t="s">
        <v>38</v>
      </c>
      <c r="F9" s="217" t="s">
        <v>38</v>
      </c>
      <c r="G9" s="188">
        <v>13</v>
      </c>
      <c r="H9" s="184" t="str">
        <f t="shared" si="23"/>
        <v/>
      </c>
      <c r="I9" s="220" t="s">
        <v>38</v>
      </c>
      <c r="J9" s="188">
        <v>5</v>
      </c>
      <c r="K9" s="184" t="str">
        <f t="shared" si="0"/>
        <v/>
      </c>
      <c r="L9" s="220" t="s">
        <v>38</v>
      </c>
      <c r="M9" s="188">
        <v>14</v>
      </c>
      <c r="N9" s="184" t="str">
        <f t="shared" si="1"/>
        <v/>
      </c>
      <c r="O9" s="220" t="s">
        <v>38</v>
      </c>
      <c r="P9" s="188">
        <v>13</v>
      </c>
      <c r="Q9" s="184" t="str">
        <f t="shared" si="2"/>
        <v/>
      </c>
      <c r="R9" s="220" t="s">
        <v>38</v>
      </c>
      <c r="S9" s="188">
        <v>9</v>
      </c>
      <c r="T9" s="184" t="str">
        <f t="shared" si="3"/>
        <v/>
      </c>
      <c r="U9" s="220" t="s">
        <v>38</v>
      </c>
      <c r="V9" s="188">
        <v>10</v>
      </c>
      <c r="W9" s="184" t="str">
        <f t="shared" si="4"/>
        <v/>
      </c>
      <c r="X9" s="220" t="s">
        <v>38</v>
      </c>
      <c r="Y9" s="188">
        <v>16</v>
      </c>
      <c r="Z9" s="184" t="str">
        <f t="shared" si="5"/>
        <v/>
      </c>
      <c r="AA9" s="220" t="s">
        <v>38</v>
      </c>
      <c r="AB9" s="188">
        <v>13</v>
      </c>
      <c r="AC9" s="184" t="str">
        <f t="shared" si="6"/>
        <v/>
      </c>
      <c r="AD9" s="220" t="s">
        <v>38</v>
      </c>
      <c r="AE9" s="188">
        <v>14</v>
      </c>
      <c r="AF9" s="184" t="str">
        <f t="shared" si="7"/>
        <v/>
      </c>
      <c r="AG9" s="220" t="s">
        <v>38</v>
      </c>
      <c r="AH9" s="188">
        <v>16</v>
      </c>
      <c r="AI9" s="184" t="str">
        <f t="shared" si="8"/>
        <v/>
      </c>
      <c r="AJ9" s="220" t="s">
        <v>39</v>
      </c>
      <c r="AK9" s="188">
        <v>5</v>
      </c>
      <c r="AL9" s="184">
        <f t="shared" si="9"/>
        <v>-5</v>
      </c>
      <c r="AM9" s="220" t="s">
        <v>38</v>
      </c>
      <c r="AN9" s="188">
        <v>14</v>
      </c>
      <c r="AO9" s="186" t="str">
        <f t="shared" si="10"/>
        <v/>
      </c>
      <c r="AT9" s="187" t="str">
        <f t="shared" ca="1" si="11"/>
        <v>H</v>
      </c>
      <c r="AU9" s="188">
        <f t="shared" ca="1" si="12"/>
        <v>13</v>
      </c>
      <c r="AV9" s="186" t="str">
        <f t="shared" ca="1" si="13"/>
        <v/>
      </c>
      <c r="AX9" s="4">
        <f t="shared" si="14"/>
        <v>132</v>
      </c>
      <c r="AY9" s="4">
        <f t="shared" ca="1" si="22"/>
        <v>132</v>
      </c>
      <c r="AZ9" s="4">
        <f t="shared" ca="1" si="15"/>
        <v>132</v>
      </c>
      <c r="BA9" s="4">
        <f t="shared" ca="1" si="16"/>
        <v>132</v>
      </c>
      <c r="BB9" s="4">
        <v>6</v>
      </c>
      <c r="BC9" s="4">
        <f ca="1">COUNTIF($AY$4:OFFSET($AY$4,0,0,BB9,1),AY9)</f>
        <v>1</v>
      </c>
      <c r="BE9" s="342">
        <f ca="1">$AK$21</f>
        <v>6</v>
      </c>
      <c r="BF9" s="81" t="str">
        <f>$AJ$2</f>
        <v>MB</v>
      </c>
      <c r="BG9" s="82">
        <f ca="1">$AL$21</f>
        <v>112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3"/>
      <c r="BN9" s="343">
        <f t="shared" ca="1" si="18"/>
        <v>5</v>
      </c>
      <c r="BO9" s="66" t="str">
        <f>$I$2</f>
        <v>CK</v>
      </c>
      <c r="BP9" s="344">
        <f t="shared" ca="1" si="19"/>
        <v>-11</v>
      </c>
      <c r="BQ9" s="345">
        <f ca="1">-$AR$3*'Season Summary'!$AO$3</f>
        <v>-42</v>
      </c>
      <c r="BR9" s="346">
        <f ca="1">IF(COUNTIF('Season Summary'!H$3:OFFSET('Season Summary'!H$3,$C$2+$AR$2,0),"=1")&gt;0,COUNTIF('Season Summary'!H$3:OFFSET('Season Summary'!H$3,$C$2+$AR$2,0),"=1"),"")</f>
        <v>1</v>
      </c>
      <c r="BS9" s="347">
        <f ca="1">IF(BR9="","",BR9*'Season Summary'!$AO$6)</f>
        <v>31</v>
      </c>
      <c r="BT9" s="348" t="str">
        <f ca="1">IF($J$22=1,"✓","")</f>
        <v/>
      </c>
      <c r="BU9" s="347" t="str">
        <f t="shared" ca="1" si="20"/>
        <v/>
      </c>
      <c r="BV9" s="348" t="str">
        <f ca="1">IF($J$22=2,"✓","")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["V","V","H","V","V","H","V","H","H","V","H","H","H","H"];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Saints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Jets</v>
      </c>
      <c r="E10" s="361" t="s">
        <v>39</v>
      </c>
      <c r="F10" s="217" t="s">
        <v>39</v>
      </c>
      <c r="G10" s="188">
        <v>10</v>
      </c>
      <c r="H10" s="184" t="str">
        <f t="shared" si="23"/>
        <v/>
      </c>
      <c r="I10" s="220" t="s">
        <v>39</v>
      </c>
      <c r="J10" s="188">
        <v>11</v>
      </c>
      <c r="K10" s="184" t="str">
        <f t="shared" si="0"/>
        <v/>
      </c>
      <c r="L10" s="220" t="s">
        <v>39</v>
      </c>
      <c r="M10" s="188">
        <v>10</v>
      </c>
      <c r="N10" s="184" t="str">
        <f t="shared" si="1"/>
        <v/>
      </c>
      <c r="O10" s="220" t="s">
        <v>39</v>
      </c>
      <c r="P10" s="188">
        <v>10</v>
      </c>
      <c r="Q10" s="184" t="str">
        <f t="shared" si="2"/>
        <v/>
      </c>
      <c r="R10" s="220" t="s">
        <v>39</v>
      </c>
      <c r="S10" s="188">
        <v>11</v>
      </c>
      <c r="T10" s="184" t="str">
        <f t="shared" si="3"/>
        <v/>
      </c>
      <c r="U10" s="220" t="s">
        <v>39</v>
      </c>
      <c r="V10" s="188">
        <v>4</v>
      </c>
      <c r="W10" s="184" t="str">
        <f t="shared" si="4"/>
        <v/>
      </c>
      <c r="X10" s="220" t="s">
        <v>39</v>
      </c>
      <c r="Y10" s="188">
        <v>10</v>
      </c>
      <c r="Z10" s="184" t="str">
        <f t="shared" si="5"/>
        <v/>
      </c>
      <c r="AA10" s="220" t="s">
        <v>39</v>
      </c>
      <c r="AB10" s="188">
        <v>10</v>
      </c>
      <c r="AC10" s="184" t="str">
        <f t="shared" si="6"/>
        <v/>
      </c>
      <c r="AD10" s="220" t="s">
        <v>39</v>
      </c>
      <c r="AE10" s="188">
        <v>10</v>
      </c>
      <c r="AF10" s="184" t="str">
        <f t="shared" si="7"/>
        <v/>
      </c>
      <c r="AG10" s="220" t="s">
        <v>39</v>
      </c>
      <c r="AH10" s="188">
        <v>10</v>
      </c>
      <c r="AI10" s="184" t="str">
        <f t="shared" si="8"/>
        <v/>
      </c>
      <c r="AJ10" s="220" t="s">
        <v>39</v>
      </c>
      <c r="AK10" s="188">
        <v>10</v>
      </c>
      <c r="AL10" s="184" t="str">
        <f t="shared" si="9"/>
        <v/>
      </c>
      <c r="AM10" s="220" t="s">
        <v>39</v>
      </c>
      <c r="AN10" s="188">
        <v>5</v>
      </c>
      <c r="AO10" s="186" t="str">
        <f t="shared" si="10"/>
        <v/>
      </c>
      <c r="AT10" s="187" t="str">
        <f t="shared" ca="1" si="11"/>
        <v>V</v>
      </c>
      <c r="AU10" s="188">
        <f t="shared" ca="1" si="12"/>
        <v>11</v>
      </c>
      <c r="AV10" s="186" t="str">
        <f t="shared" ca="1" si="13"/>
        <v/>
      </c>
      <c r="AX10" s="4">
        <f t="shared" si="14"/>
        <v>-111</v>
      </c>
      <c r="AY10" s="4">
        <f t="shared" ca="1" si="22"/>
        <v>111</v>
      </c>
      <c r="AZ10" s="4">
        <f t="shared" ca="1" si="15"/>
        <v>111</v>
      </c>
      <c r="BA10" s="4">
        <f t="shared" ca="1" si="16"/>
        <v>111</v>
      </c>
      <c r="BB10" s="4">
        <v>7</v>
      </c>
      <c r="BC10" s="4">
        <f ca="1">COUNTIF($AY$4:OFFSET($AY$4,0,0,BB10,1),AY10)</f>
        <v>1</v>
      </c>
      <c r="BE10" s="342">
        <f ca="1">$AN$21</f>
        <v>6</v>
      </c>
      <c r="BF10" s="81" t="str">
        <f>$AM$2</f>
        <v>RR</v>
      </c>
      <c r="BG10" s="82">
        <f ca="1">$AO$21</f>
        <v>112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3"/>
      <c r="BN10" s="343">
        <f t="shared" ca="1" si="18"/>
        <v>5</v>
      </c>
      <c r="BO10" s="66" t="str">
        <f>$R$2</f>
        <v>DH</v>
      </c>
      <c r="BP10" s="344">
        <f t="shared" ca="1" si="19"/>
        <v>-11</v>
      </c>
      <c r="BQ10" s="345">
        <f ca="1">-$AR$3*'Season Summary'!$AO$3</f>
        <v>-42</v>
      </c>
      <c r="BR10" s="346">
        <f ca="1">IF(COUNTIF('Season Summary'!Q$3:OFFSET('Season Summary'!Q$3,$C$2+$AR$2,0),"=1")&gt;0,COUNTIF('Season Summary'!Q$3:OFFSET('Season Summary'!Q$3,$C$2+$AR$2,0),"=1"),"")</f>
        <v>1</v>
      </c>
      <c r="BS10" s="347">
        <f ca="1">IF(BR10="","",BR10*'Season Summary'!$AO$6)</f>
        <v>31</v>
      </c>
      <c r="BT10" s="348" t="str">
        <f ca="1">IF($S$22=1,"✓","")</f>
        <v/>
      </c>
      <c r="BU10" s="347" t="str">
        <f t="shared" ca="1" si="20"/>
        <v/>
      </c>
      <c r="BV10" s="348" t="str">
        <f ca="1">IF($S$22=2,"✓","")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["V","H","H","H","V","H","V","H","V","H","H","H","H","H"];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Jaguars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Titans</v>
      </c>
      <c r="E11" s="361" t="s">
        <v>38</v>
      </c>
      <c r="F11" s="217" t="s">
        <v>38</v>
      </c>
      <c r="G11" s="188">
        <v>14</v>
      </c>
      <c r="H11" s="184" t="str">
        <f t="shared" si="23"/>
        <v/>
      </c>
      <c r="I11" s="220" t="s">
        <v>38</v>
      </c>
      <c r="J11" s="188">
        <v>13</v>
      </c>
      <c r="K11" s="184" t="str">
        <f t="shared" si="0"/>
        <v/>
      </c>
      <c r="L11" s="220" t="s">
        <v>38</v>
      </c>
      <c r="M11" s="188">
        <v>13</v>
      </c>
      <c r="N11" s="184" t="str">
        <f t="shared" si="1"/>
        <v/>
      </c>
      <c r="O11" s="220" t="s">
        <v>38</v>
      </c>
      <c r="P11" s="188">
        <v>14</v>
      </c>
      <c r="Q11" s="184" t="str">
        <f t="shared" si="2"/>
        <v/>
      </c>
      <c r="R11" s="220" t="s">
        <v>38</v>
      </c>
      <c r="S11" s="188">
        <v>16</v>
      </c>
      <c r="T11" s="184" t="str">
        <f t="shared" si="3"/>
        <v/>
      </c>
      <c r="U11" s="220" t="s">
        <v>38</v>
      </c>
      <c r="V11" s="188">
        <v>11</v>
      </c>
      <c r="W11" s="184" t="str">
        <f t="shared" si="4"/>
        <v/>
      </c>
      <c r="X11" s="220" t="s">
        <v>38</v>
      </c>
      <c r="Y11" s="188">
        <v>15</v>
      </c>
      <c r="Z11" s="184" t="str">
        <f t="shared" si="5"/>
        <v/>
      </c>
      <c r="AA11" s="220" t="s">
        <v>38</v>
      </c>
      <c r="AB11" s="188">
        <v>14</v>
      </c>
      <c r="AC11" s="184" t="str">
        <f t="shared" si="6"/>
        <v/>
      </c>
      <c r="AD11" s="220" t="s">
        <v>38</v>
      </c>
      <c r="AE11" s="188">
        <v>12</v>
      </c>
      <c r="AF11" s="184" t="str">
        <f t="shared" si="7"/>
        <v/>
      </c>
      <c r="AG11" s="220" t="s">
        <v>38</v>
      </c>
      <c r="AH11" s="188">
        <v>13</v>
      </c>
      <c r="AI11" s="184" t="str">
        <f t="shared" si="8"/>
        <v/>
      </c>
      <c r="AJ11" s="220" t="s">
        <v>38</v>
      </c>
      <c r="AK11" s="188">
        <v>13</v>
      </c>
      <c r="AL11" s="184" t="str">
        <f t="shared" si="9"/>
        <v/>
      </c>
      <c r="AM11" s="220" t="s">
        <v>38</v>
      </c>
      <c r="AN11" s="188">
        <v>15</v>
      </c>
      <c r="AO11" s="186" t="str">
        <f t="shared" si="10"/>
        <v/>
      </c>
      <c r="AT11" s="187" t="str">
        <f t="shared" ca="1" si="11"/>
        <v>H</v>
      </c>
      <c r="AU11" s="188">
        <f t="shared" ca="1" si="12"/>
        <v>14</v>
      </c>
      <c r="AV11" s="186" t="str">
        <f t="shared" ca="1" si="13"/>
        <v/>
      </c>
      <c r="AX11" s="4">
        <f t="shared" si="14"/>
        <v>163</v>
      </c>
      <c r="AY11" s="4">
        <f t="shared" ca="1" si="22"/>
        <v>163</v>
      </c>
      <c r="AZ11" s="4">
        <f t="shared" ca="1" si="15"/>
        <v>163</v>
      </c>
      <c r="BA11" s="4">
        <f t="shared" ca="1" si="16"/>
        <v>163</v>
      </c>
      <c r="BB11" s="4">
        <v>8</v>
      </c>
      <c r="BC11" s="4">
        <f ca="1">COUNTIF($AY$4:OFFSET($AY$4,0,0,BB11,1),AY11)</f>
        <v>1</v>
      </c>
      <c r="BE11" s="342">
        <f ca="1">$AB$21</f>
        <v>8</v>
      </c>
      <c r="BF11" s="81" t="str">
        <f>$AA$2</f>
        <v>JL</v>
      </c>
      <c r="BG11" s="82">
        <f ca="1">$AC$21</f>
        <v>111</v>
      </c>
      <c r="BH11" s="156"/>
      <c r="BI11" s="343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3"/>
      <c r="BN11" s="343">
        <f t="shared" ca="1" si="18"/>
        <v>5</v>
      </c>
      <c r="BO11" s="66" t="str">
        <f>$U$2</f>
        <v>JG</v>
      </c>
      <c r="BP11" s="344">
        <f t="shared" ca="1" si="19"/>
        <v>-11</v>
      </c>
      <c r="BQ11" s="345">
        <f ca="1">-$AR$3*'Season Summary'!$AO$3</f>
        <v>-42</v>
      </c>
      <c r="BR11" s="346">
        <f ca="1">IF(COUNTIF('Season Summary'!T$3:OFFSET('Season Summary'!T$3,$C$2+$AR$2,0),"=1")&gt;0,COUNTIF('Season Summary'!T$3:OFFSET('Season Summary'!T$3,$C$2+$AR$2,0),"=1"),"")</f>
        <v>1</v>
      </c>
      <c r="BS11" s="347">
        <f ca="1">IF(BR11="","",BR11*'Season Summary'!$AO$6)</f>
        <v>31</v>
      </c>
      <c r="BT11" s="348" t="str">
        <f ca="1">IF($V$22=1,"✓","")</f>
        <v/>
      </c>
      <c r="BU11" s="347" t="str">
        <f t="shared" ca="1" si="20"/>
        <v/>
      </c>
      <c r="BV11" s="348" t="str">
        <f ca="1">IF($V$22=2,"✓","")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["V","V","H","V","V","H","V","H","V","H","H","H","H","H"];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Cowboys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Football Team</v>
      </c>
      <c r="E12" s="361" t="s">
        <v>39</v>
      </c>
      <c r="F12" s="217" t="s">
        <v>39</v>
      </c>
      <c r="G12" s="188">
        <v>9</v>
      </c>
      <c r="H12" s="184" t="str">
        <f t="shared" si="23"/>
        <v/>
      </c>
      <c r="I12" s="220" t="s">
        <v>38</v>
      </c>
      <c r="J12" s="188">
        <v>4</v>
      </c>
      <c r="K12" s="184">
        <f t="shared" si="0"/>
        <v>-4</v>
      </c>
      <c r="L12" s="220" t="s">
        <v>39</v>
      </c>
      <c r="M12" s="188">
        <v>9</v>
      </c>
      <c r="N12" s="184" t="str">
        <f t="shared" si="1"/>
        <v/>
      </c>
      <c r="O12" s="220" t="s">
        <v>39</v>
      </c>
      <c r="P12" s="188">
        <v>9</v>
      </c>
      <c r="Q12" s="184" t="str">
        <f t="shared" si="2"/>
        <v/>
      </c>
      <c r="R12" s="220" t="s">
        <v>38</v>
      </c>
      <c r="S12" s="188">
        <v>5</v>
      </c>
      <c r="T12" s="184">
        <f t="shared" si="3"/>
        <v>-5</v>
      </c>
      <c r="U12" s="220" t="s">
        <v>38</v>
      </c>
      <c r="V12" s="188">
        <v>3</v>
      </c>
      <c r="W12" s="184">
        <f t="shared" si="4"/>
        <v>-3</v>
      </c>
      <c r="X12" s="220" t="s">
        <v>39</v>
      </c>
      <c r="Y12" s="188">
        <v>5</v>
      </c>
      <c r="Z12" s="184" t="str">
        <f t="shared" si="5"/>
        <v/>
      </c>
      <c r="AA12" s="220" t="s">
        <v>39</v>
      </c>
      <c r="AB12" s="188">
        <v>9</v>
      </c>
      <c r="AC12" s="184" t="str">
        <f t="shared" si="6"/>
        <v/>
      </c>
      <c r="AD12" s="220" t="s">
        <v>39</v>
      </c>
      <c r="AE12" s="188">
        <v>9</v>
      </c>
      <c r="AF12" s="184" t="str">
        <f t="shared" si="7"/>
        <v/>
      </c>
      <c r="AG12" s="220" t="s">
        <v>39</v>
      </c>
      <c r="AH12" s="188">
        <v>9</v>
      </c>
      <c r="AI12" s="184" t="str">
        <f t="shared" si="8"/>
        <v/>
      </c>
      <c r="AJ12" s="220" t="s">
        <v>39</v>
      </c>
      <c r="AK12" s="188">
        <v>9</v>
      </c>
      <c r="AL12" s="184" t="str">
        <f t="shared" si="9"/>
        <v/>
      </c>
      <c r="AM12" s="220" t="s">
        <v>39</v>
      </c>
      <c r="AN12" s="188">
        <v>12</v>
      </c>
      <c r="AO12" s="186" t="str">
        <f t="shared" si="10"/>
        <v/>
      </c>
      <c r="AT12" s="187" t="str">
        <f t="shared" ca="1" si="11"/>
        <v>V</v>
      </c>
      <c r="AU12" s="188">
        <f t="shared" ca="1" si="12"/>
        <v>8</v>
      </c>
      <c r="AV12" s="186" t="str">
        <f t="shared" ca="1" si="13"/>
        <v/>
      </c>
      <c r="AX12" s="4">
        <f t="shared" si="14"/>
        <v>-68</v>
      </c>
      <c r="AY12" s="4">
        <f t="shared" ca="1" si="22"/>
        <v>68</v>
      </c>
      <c r="AZ12" s="4">
        <f t="shared" ca="1" si="15"/>
        <v>68</v>
      </c>
      <c r="BA12" s="4">
        <f t="shared" ca="1" si="16"/>
        <v>68</v>
      </c>
      <c r="BB12" s="4">
        <v>9</v>
      </c>
      <c r="BC12" s="4">
        <f ca="1">COUNTIF($AY$4:OFFSET($AY$4,0,0,BB12,1),AY12)</f>
        <v>1</v>
      </c>
      <c r="BE12" s="342">
        <f ca="1">$J$21</f>
        <v>9</v>
      </c>
      <c r="BF12" s="81" t="str">
        <f>$I$2</f>
        <v>CK</v>
      </c>
      <c r="BG12" s="82">
        <f ca="1">$K$21</f>
        <v>108</v>
      </c>
      <c r="BH12" s="156"/>
      <c r="BI12" s="343">
        <f t="shared" ca="1" si="17"/>
        <v>9</v>
      </c>
      <c r="BJ12" s="66" t="str">
        <f>$AJ$2</f>
        <v>MB</v>
      </c>
      <c r="BK12" s="75">
        <f ca="1">$AL$22</f>
        <v>84</v>
      </c>
      <c r="BL12" s="76">
        <f ca="1">$AL$23</f>
        <v>1092</v>
      </c>
      <c r="BM12" s="153"/>
      <c r="BN12" s="343">
        <f t="shared" ca="1" si="18"/>
        <v>5</v>
      </c>
      <c r="BO12" s="66" t="str">
        <f>$X$2</f>
        <v>JH</v>
      </c>
      <c r="BP12" s="344">
        <f t="shared" ca="1" si="19"/>
        <v>-11</v>
      </c>
      <c r="BQ12" s="345">
        <f ca="1">-$AR$3*'Season Summary'!$AO$3</f>
        <v>-42</v>
      </c>
      <c r="BR12" s="346">
        <f ca="1">IF(COUNTIF('Season Summary'!W$3:OFFSET('Season Summary'!W$3,$C$2+$AR$2,0),"=1")&gt;0,COUNTIF('Season Summary'!W$3:OFFSET('Season Summary'!W$3,$C$2+$AR$2,0),"=1"),"")</f>
        <v>1</v>
      </c>
      <c r="BS12" s="347">
        <f ca="1">IF(BR12="","",BR12*'Season Summary'!$AO$6)</f>
        <v>31</v>
      </c>
      <c r="BT12" s="348" t="str">
        <f ca="1">IF($Y$22=1,"✓","")</f>
        <v/>
      </c>
      <c r="BU12" s="347" t="str">
        <f t="shared" ca="1" si="20"/>
        <v/>
      </c>
      <c r="BV12" s="348" t="str">
        <f ca="1">IF($Y$22=2,"✓","")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["H","H","V","H","V","H","V","H","V","H","H","H","H","H"];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Lions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Broncos</v>
      </c>
      <c r="E13" s="361" t="s">
        <v>38</v>
      </c>
      <c r="F13" s="217" t="s">
        <v>38</v>
      </c>
      <c r="G13" s="188">
        <v>12</v>
      </c>
      <c r="H13" s="184" t="str">
        <f t="shared" si="23"/>
        <v/>
      </c>
      <c r="I13" s="220" t="s">
        <v>38</v>
      </c>
      <c r="J13" s="188">
        <v>6</v>
      </c>
      <c r="K13" s="184" t="str">
        <f t="shared" si="0"/>
        <v/>
      </c>
      <c r="L13" s="220" t="s">
        <v>38</v>
      </c>
      <c r="M13" s="188">
        <v>12</v>
      </c>
      <c r="N13" s="184" t="str">
        <f t="shared" si="1"/>
        <v/>
      </c>
      <c r="O13" s="220" t="s">
        <v>38</v>
      </c>
      <c r="P13" s="188">
        <v>12</v>
      </c>
      <c r="Q13" s="184" t="str">
        <f t="shared" si="2"/>
        <v/>
      </c>
      <c r="R13" s="220" t="s">
        <v>38</v>
      </c>
      <c r="S13" s="188">
        <v>12</v>
      </c>
      <c r="T13" s="184" t="str">
        <f t="shared" si="3"/>
        <v/>
      </c>
      <c r="U13" s="220" t="s">
        <v>39</v>
      </c>
      <c r="V13" s="188">
        <v>9</v>
      </c>
      <c r="W13" s="184">
        <f t="shared" si="4"/>
        <v>-9</v>
      </c>
      <c r="X13" s="220" t="s">
        <v>38</v>
      </c>
      <c r="Y13" s="188">
        <v>14</v>
      </c>
      <c r="Z13" s="184" t="str">
        <f t="shared" si="5"/>
        <v/>
      </c>
      <c r="AA13" s="220" t="s">
        <v>38</v>
      </c>
      <c r="AB13" s="188">
        <v>12</v>
      </c>
      <c r="AC13" s="184" t="str">
        <f t="shared" si="6"/>
        <v/>
      </c>
      <c r="AD13" s="220" t="s">
        <v>38</v>
      </c>
      <c r="AE13" s="188">
        <v>13</v>
      </c>
      <c r="AF13" s="184" t="str">
        <f t="shared" si="7"/>
        <v/>
      </c>
      <c r="AG13" s="220" t="s">
        <v>38</v>
      </c>
      <c r="AH13" s="188">
        <v>12</v>
      </c>
      <c r="AI13" s="184" t="str">
        <f t="shared" si="8"/>
        <v/>
      </c>
      <c r="AJ13" s="220" t="s">
        <v>39</v>
      </c>
      <c r="AK13" s="188">
        <v>4</v>
      </c>
      <c r="AL13" s="184">
        <f t="shared" si="9"/>
        <v>-4</v>
      </c>
      <c r="AM13" s="220" t="s">
        <v>38</v>
      </c>
      <c r="AN13" s="188">
        <v>16</v>
      </c>
      <c r="AO13" s="186" t="str">
        <f t="shared" si="10"/>
        <v/>
      </c>
      <c r="AT13" s="187" t="str">
        <f t="shared" ca="1" si="11"/>
        <v>H</v>
      </c>
      <c r="AU13" s="188">
        <f t="shared" ca="1" si="12"/>
        <v>10</v>
      </c>
      <c r="AV13" s="186" t="str">
        <f t="shared" ca="1" si="13"/>
        <v/>
      </c>
      <c r="AX13" s="4">
        <f t="shared" si="14"/>
        <v>108</v>
      </c>
      <c r="AY13" s="4">
        <f t="shared" ca="1" si="22"/>
        <v>108</v>
      </c>
      <c r="AZ13" s="4">
        <f t="shared" ca="1" si="15"/>
        <v>108</v>
      </c>
      <c r="BA13" s="4">
        <f t="shared" ca="1" si="16"/>
        <v>108</v>
      </c>
      <c r="BB13" s="4">
        <v>10</v>
      </c>
      <c r="BC13" s="4">
        <f ca="1">COUNTIF($AY$4:OFFSET($AY$4,0,0,BB13,1),AY13)</f>
        <v>1</v>
      </c>
      <c r="BE13" s="342">
        <f ca="1">$S$21</f>
        <v>10</v>
      </c>
      <c r="BF13" s="81" t="str">
        <f>$R$2</f>
        <v>DH</v>
      </c>
      <c r="BG13" s="82">
        <f ca="1">$T$21</f>
        <v>103</v>
      </c>
      <c r="BH13" s="156"/>
      <c r="BI13" s="343">
        <f t="shared" ca="1" si="17"/>
        <v>10</v>
      </c>
      <c r="BJ13" s="66" t="str">
        <f>$I$2</f>
        <v>CK</v>
      </c>
      <c r="BK13" s="75">
        <f ca="1">$K$22</f>
        <v>83.15384615384616</v>
      </c>
      <c r="BL13" s="76">
        <f ca="1">$K$23</f>
        <v>1081</v>
      </c>
      <c r="BM13" s="153"/>
      <c r="BN13" s="343">
        <f t="shared" ca="1" si="18"/>
        <v>10</v>
      </c>
      <c r="BO13" s="66" t="str">
        <f>$AA$2</f>
        <v>JL</v>
      </c>
      <c r="BP13" s="344">
        <f t="shared" ca="1" si="19"/>
        <v>-42</v>
      </c>
      <c r="BQ13" s="345">
        <f ca="1">-$AR$3*'Season Summary'!$AO$3</f>
        <v>-42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["V","H","H","V","V","H","V","H","V","H","H","H","H","H"];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Giants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Chargers</v>
      </c>
      <c r="E14" s="361" t="s">
        <v>38</v>
      </c>
      <c r="F14" s="217" t="s">
        <v>38</v>
      </c>
      <c r="G14" s="188">
        <v>15</v>
      </c>
      <c r="H14" s="184" t="str">
        <f t="shared" si="23"/>
        <v/>
      </c>
      <c r="I14" s="220" t="s">
        <v>38</v>
      </c>
      <c r="J14" s="188">
        <v>16</v>
      </c>
      <c r="K14" s="184" t="str">
        <f t="shared" si="0"/>
        <v/>
      </c>
      <c r="L14" s="220" t="s">
        <v>38</v>
      </c>
      <c r="M14" s="188">
        <v>15</v>
      </c>
      <c r="N14" s="184" t="str">
        <f t="shared" si="1"/>
        <v/>
      </c>
      <c r="O14" s="220" t="s">
        <v>38</v>
      </c>
      <c r="P14" s="188">
        <v>15</v>
      </c>
      <c r="Q14" s="184" t="str">
        <f t="shared" si="2"/>
        <v/>
      </c>
      <c r="R14" s="220" t="s">
        <v>38</v>
      </c>
      <c r="S14" s="188">
        <v>14</v>
      </c>
      <c r="T14" s="184" t="str">
        <f t="shared" si="3"/>
        <v/>
      </c>
      <c r="U14" s="220" t="s">
        <v>38</v>
      </c>
      <c r="V14" s="188">
        <v>13</v>
      </c>
      <c r="W14" s="184" t="str">
        <f t="shared" si="4"/>
        <v/>
      </c>
      <c r="X14" s="220" t="s">
        <v>38</v>
      </c>
      <c r="Y14" s="188">
        <v>12</v>
      </c>
      <c r="Z14" s="184" t="str">
        <f t="shared" si="5"/>
        <v/>
      </c>
      <c r="AA14" s="220" t="s">
        <v>38</v>
      </c>
      <c r="AB14" s="188">
        <v>15</v>
      </c>
      <c r="AC14" s="184" t="str">
        <f t="shared" si="6"/>
        <v/>
      </c>
      <c r="AD14" s="220" t="s">
        <v>38</v>
      </c>
      <c r="AE14" s="188">
        <v>15</v>
      </c>
      <c r="AF14" s="184" t="str">
        <f t="shared" si="7"/>
        <v/>
      </c>
      <c r="AG14" s="220" t="s">
        <v>38</v>
      </c>
      <c r="AH14" s="188">
        <v>15</v>
      </c>
      <c r="AI14" s="184" t="str">
        <f t="shared" si="8"/>
        <v/>
      </c>
      <c r="AJ14" s="220" t="s">
        <v>38</v>
      </c>
      <c r="AK14" s="188">
        <v>15</v>
      </c>
      <c r="AL14" s="184" t="str">
        <f t="shared" si="9"/>
        <v/>
      </c>
      <c r="AM14" s="220" t="s">
        <v>38</v>
      </c>
      <c r="AN14" s="188">
        <v>13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15</v>
      </c>
      <c r="AV14" s="186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2">
        <f ca="1">$AH$21</f>
        <v>10</v>
      </c>
      <c r="BF14" s="81" t="str">
        <f>$AG$2</f>
        <v>KK</v>
      </c>
      <c r="BG14" s="82">
        <f ca="1">$AI$21</f>
        <v>103</v>
      </c>
      <c r="BH14" s="156"/>
      <c r="BI14" s="343">
        <f t="shared" ca="1" si="17"/>
        <v>11</v>
      </c>
      <c r="BJ14" s="66" t="str">
        <f>$U$2</f>
        <v>JG</v>
      </c>
      <c r="BK14" s="75">
        <f ca="1">$W$22</f>
        <v>82.84615384615384</v>
      </c>
      <c r="BL14" s="76">
        <f ca="1">$W$23</f>
        <v>1077</v>
      </c>
      <c r="BM14" s="153"/>
      <c r="BN14" s="343">
        <f t="shared" ca="1" si="18"/>
        <v>10</v>
      </c>
      <c r="BO14" s="66" t="str">
        <f>$AG$2</f>
        <v>KK</v>
      </c>
      <c r="BP14" s="344">
        <f t="shared" ca="1" si="19"/>
        <v>-42</v>
      </c>
      <c r="BQ14" s="345">
        <f ca="1">-$AR$3*'Season Summary'!$AO$3</f>
        <v>-42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["H","H","V","H","V","V","V","H","V","V","H","H","H","V"];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Bills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Buccaneers</v>
      </c>
      <c r="E15" s="361" t="s">
        <v>38</v>
      </c>
      <c r="F15" s="217" t="s">
        <v>38</v>
      </c>
      <c r="G15" s="188">
        <v>8</v>
      </c>
      <c r="H15" s="184" t="str">
        <f t="shared" si="23"/>
        <v/>
      </c>
      <c r="I15" s="220" t="s">
        <v>38</v>
      </c>
      <c r="J15" s="188">
        <v>15</v>
      </c>
      <c r="K15" s="184" t="str">
        <f t="shared" si="0"/>
        <v/>
      </c>
      <c r="L15" s="220" t="s">
        <v>38</v>
      </c>
      <c r="M15" s="188">
        <v>8</v>
      </c>
      <c r="N15" s="184" t="str">
        <f t="shared" si="1"/>
        <v/>
      </c>
      <c r="O15" s="220" t="s">
        <v>38</v>
      </c>
      <c r="P15" s="188">
        <v>8</v>
      </c>
      <c r="Q15" s="184" t="str">
        <f t="shared" si="2"/>
        <v/>
      </c>
      <c r="R15" s="220" t="s">
        <v>38</v>
      </c>
      <c r="S15" s="188">
        <v>4</v>
      </c>
      <c r="T15" s="184" t="str">
        <f t="shared" si="3"/>
        <v/>
      </c>
      <c r="U15" s="220" t="s">
        <v>38</v>
      </c>
      <c r="V15" s="188">
        <v>14</v>
      </c>
      <c r="W15" s="184" t="str">
        <f t="shared" si="4"/>
        <v/>
      </c>
      <c r="X15" s="220" t="s">
        <v>38</v>
      </c>
      <c r="Y15" s="188">
        <v>9</v>
      </c>
      <c r="Z15" s="184" t="str">
        <f t="shared" si="5"/>
        <v/>
      </c>
      <c r="AA15" s="220" t="s">
        <v>38</v>
      </c>
      <c r="AB15" s="188">
        <v>8</v>
      </c>
      <c r="AC15" s="184" t="str">
        <f t="shared" si="6"/>
        <v/>
      </c>
      <c r="AD15" s="220" t="s">
        <v>38</v>
      </c>
      <c r="AE15" s="188">
        <v>8</v>
      </c>
      <c r="AF15" s="184" t="str">
        <f t="shared" si="7"/>
        <v/>
      </c>
      <c r="AG15" s="220" t="s">
        <v>38</v>
      </c>
      <c r="AH15" s="188">
        <v>3</v>
      </c>
      <c r="AI15" s="184" t="str">
        <f t="shared" si="8"/>
        <v/>
      </c>
      <c r="AJ15" s="220" t="s">
        <v>38</v>
      </c>
      <c r="AK15" s="188">
        <v>7</v>
      </c>
      <c r="AL15" s="184" t="str">
        <f t="shared" si="9"/>
        <v/>
      </c>
      <c r="AM15" s="220" t="s">
        <v>38</v>
      </c>
      <c r="AN15" s="188">
        <v>4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9</v>
      </c>
      <c r="AV15" s="186" t="str">
        <f t="shared" ca="1" si="13"/>
        <v/>
      </c>
      <c r="AX15" s="4">
        <f t="shared" si="14"/>
        <v>96</v>
      </c>
      <c r="AY15" s="4">
        <f t="shared" ca="1" si="22"/>
        <v>96</v>
      </c>
      <c r="AZ15" s="4">
        <f t="shared" ca="1" si="15"/>
        <v>96</v>
      </c>
      <c r="BA15" s="4">
        <f t="shared" ca="1" si="16"/>
        <v>96</v>
      </c>
      <c r="BB15" s="4">
        <v>12</v>
      </c>
      <c r="BC15" s="4">
        <f ca="1">COUNTIF($AY$4:OFFSET($AY$4,0,0,BB15,1),AY15)</f>
        <v>1</v>
      </c>
      <c r="BE15" s="350">
        <f ca="1">$V$21</f>
        <v>12</v>
      </c>
      <c r="BF15" s="83" t="str">
        <f>$U$2</f>
        <v>JG</v>
      </c>
      <c r="BG15" s="84">
        <f ca="1">$W$21</f>
        <v>82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3"/>
      <c r="BN15" s="351">
        <f t="shared" ca="1" si="18"/>
        <v>10</v>
      </c>
      <c r="BO15" s="67" t="str">
        <f>$AJ$2</f>
        <v>MB</v>
      </c>
      <c r="BP15" s="352">
        <f t="shared" ca="1" si="19"/>
        <v>-42</v>
      </c>
      <c r="BQ15" s="353">
        <f ca="1">-$AR$3*'Season Summary'!$AO$3</f>
        <v>-42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["H","V","H","V","V","H","V","H","V","H","H","H","H","H"];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Bears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Packers</v>
      </c>
      <c r="E16" s="361" t="s">
        <v>38</v>
      </c>
      <c r="F16" s="217" t="s">
        <v>38</v>
      </c>
      <c r="G16" s="188">
        <v>16</v>
      </c>
      <c r="H16" s="184" t="str">
        <f t="shared" si="23"/>
        <v/>
      </c>
      <c r="I16" s="220" t="s">
        <v>38</v>
      </c>
      <c r="J16" s="188">
        <v>14</v>
      </c>
      <c r="K16" s="184" t="str">
        <f t="shared" si="0"/>
        <v/>
      </c>
      <c r="L16" s="220" t="s">
        <v>38</v>
      </c>
      <c r="M16" s="188">
        <v>16</v>
      </c>
      <c r="N16" s="184" t="str">
        <f t="shared" si="1"/>
        <v/>
      </c>
      <c r="O16" s="220" t="s">
        <v>38</v>
      </c>
      <c r="P16" s="188">
        <v>16</v>
      </c>
      <c r="Q16" s="184" t="str">
        <f t="shared" si="2"/>
        <v/>
      </c>
      <c r="R16" s="220" t="s">
        <v>38</v>
      </c>
      <c r="S16" s="188">
        <v>15</v>
      </c>
      <c r="T16" s="184" t="str">
        <f t="shared" si="3"/>
        <v/>
      </c>
      <c r="U16" s="220" t="s">
        <v>38</v>
      </c>
      <c r="V16" s="188">
        <v>15</v>
      </c>
      <c r="W16" s="184" t="str">
        <f t="shared" si="4"/>
        <v/>
      </c>
      <c r="X16" s="220" t="s">
        <v>38</v>
      </c>
      <c r="Y16" s="188">
        <v>13</v>
      </c>
      <c r="Z16" s="184" t="str">
        <f t="shared" si="5"/>
        <v/>
      </c>
      <c r="AA16" s="220" t="s">
        <v>38</v>
      </c>
      <c r="AB16" s="188">
        <v>16</v>
      </c>
      <c r="AC16" s="184" t="str">
        <f t="shared" si="6"/>
        <v/>
      </c>
      <c r="AD16" s="220" t="s">
        <v>38</v>
      </c>
      <c r="AE16" s="188">
        <v>16</v>
      </c>
      <c r="AF16" s="184" t="str">
        <f t="shared" si="7"/>
        <v/>
      </c>
      <c r="AG16" s="220" t="s">
        <v>38</v>
      </c>
      <c r="AH16" s="188">
        <v>14</v>
      </c>
      <c r="AI16" s="184" t="str">
        <f t="shared" si="8"/>
        <v/>
      </c>
      <c r="AJ16" s="220" t="s">
        <v>38</v>
      </c>
      <c r="AK16" s="188">
        <v>16</v>
      </c>
      <c r="AL16" s="184" t="str">
        <f t="shared" si="9"/>
        <v/>
      </c>
      <c r="AM16" s="220" t="s">
        <v>38</v>
      </c>
      <c r="AN16" s="188">
        <v>9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16</v>
      </c>
      <c r="AV16" s="186" t="str">
        <f t="shared" ca="1" si="13"/>
        <v/>
      </c>
      <c r="AX16" s="4">
        <f t="shared" si="14"/>
        <v>176</v>
      </c>
      <c r="AY16" s="4">
        <f t="shared" ca="1" si="22"/>
        <v>176</v>
      </c>
      <c r="AZ16" s="4">
        <f t="shared" ca="1" si="15"/>
        <v>176</v>
      </c>
      <c r="BA16" s="4">
        <f t="shared" ca="1" si="16"/>
        <v>176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["7","6","5","4","11","13","10","14","9","12","15","8","16","3"];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["9","10","12","7","8","5","11","13","4","6","16","15","14","3"];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["7","4","3","5","11","14","10","13","9","12","15","8","16","6"];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Rams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Cardinals</v>
      </c>
      <c r="E19" s="361" t="s">
        <v>39</v>
      </c>
      <c r="F19" s="217" t="s">
        <v>38</v>
      </c>
      <c r="G19" s="188">
        <v>3</v>
      </c>
      <c r="H19" s="184">
        <f t="shared" si="23"/>
        <v>-3</v>
      </c>
      <c r="I19" s="220" t="s">
        <v>39</v>
      </c>
      <c r="J19" s="188">
        <v>3</v>
      </c>
      <c r="K19" s="184" t="str">
        <f t="shared" si="0"/>
        <v/>
      </c>
      <c r="L19" s="220" t="s">
        <v>38</v>
      </c>
      <c r="M19" s="188">
        <v>6</v>
      </c>
      <c r="N19" s="184">
        <f t="shared" si="1"/>
        <v>-6</v>
      </c>
      <c r="O19" s="220" t="s">
        <v>38</v>
      </c>
      <c r="P19" s="188">
        <v>5</v>
      </c>
      <c r="Q19" s="184">
        <f t="shared" si="2"/>
        <v>-5</v>
      </c>
      <c r="R19" s="220" t="s">
        <v>39</v>
      </c>
      <c r="S19" s="188">
        <v>3</v>
      </c>
      <c r="T19" s="184" t="str">
        <f t="shared" si="3"/>
        <v/>
      </c>
      <c r="U19" s="220" t="s">
        <v>38</v>
      </c>
      <c r="V19" s="188">
        <v>12</v>
      </c>
      <c r="W19" s="184">
        <f t="shared" si="4"/>
        <v>-12</v>
      </c>
      <c r="X19" s="220" t="s">
        <v>38</v>
      </c>
      <c r="Y19" s="188">
        <v>6</v>
      </c>
      <c r="Z19" s="184">
        <f t="shared" si="5"/>
        <v>-6</v>
      </c>
      <c r="AA19" s="220" t="s">
        <v>38</v>
      </c>
      <c r="AB19" s="188">
        <v>7</v>
      </c>
      <c r="AC19" s="184">
        <f t="shared" si="6"/>
        <v>-7</v>
      </c>
      <c r="AD19" s="220" t="s">
        <v>38</v>
      </c>
      <c r="AE19" s="188">
        <v>5</v>
      </c>
      <c r="AF19" s="184">
        <f t="shared" si="7"/>
        <v>-5</v>
      </c>
      <c r="AG19" s="220" t="s">
        <v>38</v>
      </c>
      <c r="AH19" s="188">
        <v>7</v>
      </c>
      <c r="AI19" s="184">
        <f t="shared" si="8"/>
        <v>-7</v>
      </c>
      <c r="AJ19" s="220" t="s">
        <v>39</v>
      </c>
      <c r="AK19" s="188">
        <v>3</v>
      </c>
      <c r="AL19" s="184" t="str">
        <f t="shared" si="9"/>
        <v/>
      </c>
      <c r="AM19" s="220" t="s">
        <v>38</v>
      </c>
      <c r="AN19" s="188">
        <v>3</v>
      </c>
      <c r="AO19" s="186">
        <f t="shared" si="10"/>
        <v>-3</v>
      </c>
      <c r="AT19" s="187" t="str">
        <f ca="1">IF($B19="","",IF(AX19&lt;0,"V","H"))</f>
        <v>H</v>
      </c>
      <c r="AU19" s="188">
        <f ca="1">IF($B19="","",RANK(BA19,BA$4:BA$19,1))</f>
        <v>7</v>
      </c>
      <c r="AV19" s="186">
        <f t="shared" ca="1" si="13"/>
        <v>-7</v>
      </c>
      <c r="AX19" s="4">
        <f t="shared" si="14"/>
        <v>45</v>
      </c>
      <c r="AY19" s="4">
        <f t="shared" ca="1" si="22"/>
        <v>45</v>
      </c>
      <c r="AZ19" s="4">
        <f t="shared" ca="1" si="15"/>
        <v>45</v>
      </c>
      <c r="BA19" s="4">
        <f t="shared" ca="1" si="16"/>
        <v>45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["7","6","3","4","11","13","10","14","9","12","15","8","16","5"];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"Rams at Cardinals" Total Points:  53  </v>
      </c>
      <c r="F20" s="358" t="s">
        <v>782</v>
      </c>
      <c r="G20" s="91">
        <v>50</v>
      </c>
      <c r="H20" s="318" t="str">
        <f ca="1">IF(AND($F$46="Yes",H21=$F$47,$C$44&lt;&gt;""),IF($C$44-G20=0,"exact",IF($C$44-G20&lt;0,ABS($C$44-G20)&amp;" over",IF($C$44-G20&gt;0,ABS($C$44-G20)&amp;" under",""))),"")</f>
        <v>3 under</v>
      </c>
      <c r="I20" s="359" t="s">
        <v>782</v>
      </c>
      <c r="J20" s="91">
        <v>56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51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63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34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50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52</v>
      </c>
      <c r="AF20" s="318" t="str">
        <f ca="1">IF(AND($F$46="Yes",AF21=$F$47,$C$44&lt;&gt;""),IF($C$44-AE20=0,"exact",IF($C$44-AE20&lt;0,ABS($C$44-AE20)&amp;" over",IF($C$44-AE20&gt;0,ABS($C$44-AE20)&amp;" under",""))),"")</f>
        <v>1 under</v>
      </c>
      <c r="AG20" s="359" t="s">
        <v>782</v>
      </c>
      <c r="AH20" s="91">
        <v>55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54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68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["8","10","7","6","13","9","11","16","5","12","14","4","15","3"];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2</v>
      </c>
      <c r="H21" s="197">
        <f ca="1">IF(SUM(G4:G19)&gt;0,SUM(H4:H19)+$F$31,0)</f>
        <v>124</v>
      </c>
      <c r="I21" s="198"/>
      <c r="J21" s="196">
        <f ca="1">RANK(K21,$H34:$AO34,0)+J52</f>
        <v>9</v>
      </c>
      <c r="K21" s="197">
        <f ca="1">IF(SUM(J4:J19)&gt;0,SUM(K4:K19)+$F$31,0)</f>
        <v>108</v>
      </c>
      <c r="L21" s="198"/>
      <c r="M21" s="196">
        <f ca="1">RANK(N21,$H34:$AO34,0)+M52</f>
        <v>4</v>
      </c>
      <c r="N21" s="197">
        <f ca="1">IF(SUM(M4:M19)&gt;0,SUM(N4:N19)+$F$31,0)</f>
        <v>118</v>
      </c>
      <c r="O21" s="198"/>
      <c r="P21" s="196">
        <f ca="1">RANK(Q21,$H34:$AO34,0)+P52</f>
        <v>3</v>
      </c>
      <c r="Q21" s="197">
        <f ca="1">IF(SUM(P4:P19)&gt;0,SUM(Q4:Q19)+$F$31,0)</f>
        <v>119</v>
      </c>
      <c r="R21" s="198"/>
      <c r="S21" s="196">
        <f ca="1">RANK(T21,$H34:$AO34,0)+S52</f>
        <v>10</v>
      </c>
      <c r="T21" s="197">
        <f ca="1">IF(SUM(S4:S19)&gt;0,SUM(T4:T19)+$F$31,0)</f>
        <v>103</v>
      </c>
      <c r="U21" s="198"/>
      <c r="V21" s="196">
        <f ca="1">RANK(W21,$H34:$AO34,0)+V52</f>
        <v>12</v>
      </c>
      <c r="W21" s="197">
        <f ca="1">IF(SUM(V4:V19)&gt;0,SUM(W4:W19)+$F$31,0)</f>
        <v>82</v>
      </c>
      <c r="X21" s="198"/>
      <c r="Y21" s="196">
        <f ca="1">RANK(Z21,$H34:$AO34,0)+Y52</f>
        <v>5</v>
      </c>
      <c r="Z21" s="197">
        <f ca="1">IF(SUM(Y4:Y19)&gt;0,SUM(Z4:Z19)+$F$31,0)</f>
        <v>113</v>
      </c>
      <c r="AA21" s="198"/>
      <c r="AB21" s="196">
        <f ca="1">RANK(AC21,$H34:$AO34,0)+AB52</f>
        <v>8</v>
      </c>
      <c r="AC21" s="197">
        <f ca="1">IF(SUM(AB4:AB19)&gt;0,SUM(AC4:AC19)+$F$31,0)</f>
        <v>111</v>
      </c>
      <c r="AD21" s="198"/>
      <c r="AE21" s="196">
        <f ca="1">RANK(AF21,$H34:$AO34,0)+AE52</f>
        <v>1</v>
      </c>
      <c r="AF21" s="197">
        <f ca="1">IF(SUM(AE4:AE19)&gt;0,SUM(AF4:AF19)+$F$31,0)</f>
        <v>124</v>
      </c>
      <c r="AG21" s="198"/>
      <c r="AH21" s="196">
        <f ca="1">RANK(AI21,$H34:$AO34,0)+AH52</f>
        <v>10</v>
      </c>
      <c r="AI21" s="197">
        <f ca="1">IF(SUM(AH4:AH19)&gt;0,SUM(AI4:AI19)+$F$31,0)</f>
        <v>103</v>
      </c>
      <c r="AJ21" s="198"/>
      <c r="AK21" s="196">
        <f ca="1">RANK(AL21,$H34:$AO34,0)+AK52</f>
        <v>6</v>
      </c>
      <c r="AL21" s="197">
        <f ca="1">IF(SUM(AK4:AK19)&gt;0,SUM(AL4:AL19)+$F$31,0)</f>
        <v>112</v>
      </c>
      <c r="AM21" s="198"/>
      <c r="AN21" s="196">
        <f ca="1">RANK(AO21,$H34:$AO34,0)+AN52</f>
        <v>6</v>
      </c>
      <c r="AO21" s="199">
        <f ca="1">IF(SUM(AN4:AN19)&gt;0,SUM(AO4:AO19)+$F$31,0)</f>
        <v>112</v>
      </c>
      <c r="AP21" s="3"/>
      <c r="AT21" s="200"/>
      <c r="AU21" s="201">
        <f ca="1">RANK(AV34,$H34:$AV34,0)</f>
        <v>6</v>
      </c>
      <c r="AV21" s="202">
        <f ca="1">IF(SUM(AU4:AU19)&gt;0,SUM(AV4:AV19)+$F$31,0)</f>
        <v>112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["16","7","5","6","8","10","4","11","3","9","13","14","15","12"];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3</v>
      </c>
      <c r="H22" s="133">
        <f ca="1">IF($AR$3&lt;3,H23,H23/($AR$3-1))</f>
        <v>93.384615384615387</v>
      </c>
      <c r="I22" s="134"/>
      <c r="J22" s="132">
        <f ca="1">RANK(K35,($H35:$AO35),0)</f>
        <v>10</v>
      </c>
      <c r="K22" s="133">
        <f ca="1">IF($AR$3&lt;3,K23,K23/($AR$3-1))</f>
        <v>83.15384615384616</v>
      </c>
      <c r="L22" s="134"/>
      <c r="M22" s="132">
        <f ca="1">RANK(N35,($H35:$AO35),0)</f>
        <v>1</v>
      </c>
      <c r="N22" s="133">
        <f ca="1">IF($AR$3&lt;3,N23,N23/($AR$3-1))</f>
        <v>96.230769230769226</v>
      </c>
      <c r="O22" s="134"/>
      <c r="P22" s="132">
        <f ca="1">RANK(Q35,($H35:$AO35),0)</f>
        <v>2</v>
      </c>
      <c r="Q22" s="133">
        <f ca="1">IF($AR$3&lt;3,Q23,Q23/($AR$3-1))</f>
        <v>94.92307692307692</v>
      </c>
      <c r="R22" s="134"/>
      <c r="S22" s="132">
        <f ca="1">RANK(T35,($H35:$AO35),0)</f>
        <v>5</v>
      </c>
      <c r="T22" s="133">
        <f ca="1">IF($AR$3&lt;3,T23,T23/($AR$3-1))</f>
        <v>90.84615384615384</v>
      </c>
      <c r="U22" s="134"/>
      <c r="V22" s="132">
        <f ca="1">RANK(W35,($H35:$AO35),0)</f>
        <v>11</v>
      </c>
      <c r="W22" s="133">
        <f ca="1">IF($AR$3&lt;3,W23,W23/($AR$3-1))</f>
        <v>82.84615384615384</v>
      </c>
      <c r="X22" s="134"/>
      <c r="Y22" s="132">
        <f ca="1">RANK(Z35,($H35:$AO35),0)</f>
        <v>8</v>
      </c>
      <c r="Z22" s="133">
        <f ca="1">IF($AR$3&lt;3,Z23,Z23/($AR$3-1))</f>
        <v>85.92307692307692</v>
      </c>
      <c r="AA22" s="134"/>
      <c r="AB22" s="132">
        <f ca="1">RANK(AC35,($H35:$AO35),0)</f>
        <v>7</v>
      </c>
      <c r="AC22" s="133">
        <f ca="1">IF($AR$3&lt;3,AC23,AC23/($AR$3-1))</f>
        <v>87.15384615384616</v>
      </c>
      <c r="AD22" s="134"/>
      <c r="AE22" s="132">
        <f ca="1">RANK(AF35,($H35:$AO35),0)</f>
        <v>12</v>
      </c>
      <c r="AF22" s="133">
        <f ca="1">IF($AR$3&lt;3,AF23,AF23/($AR$3-1))</f>
        <v>76.461538461538467</v>
      </c>
      <c r="AG22" s="134"/>
      <c r="AH22" s="132">
        <f ca="1">RANK(AI35,($H35:$AO35),0)</f>
        <v>6</v>
      </c>
      <c r="AI22" s="133">
        <f ca="1">IF($AR$3&lt;3,AI23,AI23/($AR$3-1))</f>
        <v>88.692307692307693</v>
      </c>
      <c r="AJ22" s="134"/>
      <c r="AK22" s="132">
        <f ca="1">RANK(AL35,($H35:$AO35),0)</f>
        <v>9</v>
      </c>
      <c r="AL22" s="133">
        <f ca="1">IF($AR$3&lt;3,AL23,AL23/($AR$3-1))</f>
        <v>84</v>
      </c>
      <c r="AM22" s="134"/>
      <c r="AN22" s="132">
        <f ca="1">RANK(AO35,($H35:$AO35),0)</f>
        <v>4</v>
      </c>
      <c r="AO22" s="135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["3","7","4","8","11","16","10","15","5","14","12","9","13","6"];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1214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1081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1251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1234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1181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1077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1117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1133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994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1153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1092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["4","3","6","5","11","13","10","14","9","12","15","8","16","7"];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["7","4","3","6","11","14","10","12","9","13","15","8","16","5"];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0.8571428571428571</v>
      </c>
      <c r="H25" s="141">
        <f>IF(SUM(G4:G19)&gt;0,COUNTBLANK(H4:H19)-COUNTBLANK($E4:$E19),0)</f>
        <v>12</v>
      </c>
      <c r="I25" s="142"/>
      <c r="J25" s="144">
        <f ca="1">IF($AR$2=0,K25/OFFSET('Season Summary'!$D$3,$C$2,0),0)</f>
        <v>0.7857142857142857</v>
      </c>
      <c r="K25" s="141">
        <f>IF(SUM(J4:J19)&gt;0,COUNTBLANK(K4:K19)-COUNTBLANK($E4:$E19),0)</f>
        <v>11</v>
      </c>
      <c r="L25" s="142"/>
      <c r="M25" s="144">
        <f ca="1">IF($AR$2=0,N25/OFFSET('Season Summary'!$D$3,$C$2,0),0)</f>
        <v>0.7857142857142857</v>
      </c>
      <c r="N25" s="141">
        <f>IF(SUM(M4:M19)&gt;0,COUNTBLANK(N4:N19)-COUNTBLANK($E4:$E19),0)</f>
        <v>11</v>
      </c>
      <c r="O25" s="142"/>
      <c r="P25" s="144">
        <f ca="1">IF($AR$2=0,Q25/OFFSET('Season Summary'!$D$3,$C$2,0),0)</f>
        <v>0.7857142857142857</v>
      </c>
      <c r="Q25" s="141">
        <f>IF(SUM(P4:P19)&gt;0,COUNTBLANK(Q4:Q19)-COUNTBLANK($E4:$E19),0)</f>
        <v>11</v>
      </c>
      <c r="R25" s="142"/>
      <c r="S25" s="144">
        <f ca="1">IF($AR$2=0,T25/OFFSET('Season Summary'!$D$3,$C$2,0),0)</f>
        <v>0.7142857142857143</v>
      </c>
      <c r="T25" s="141">
        <f>IF(SUM(S4:S19)&gt;0,COUNTBLANK(T4:T19)-COUNTBLANK($E4:$E19),0)</f>
        <v>10</v>
      </c>
      <c r="U25" s="142"/>
      <c r="V25" s="144">
        <f ca="1">IF($AR$2=0,W25/OFFSET('Season Summary'!$D$3,$C$2,0),0)</f>
        <v>0.5714285714285714</v>
      </c>
      <c r="W25" s="141">
        <f>IF(SUM(V4:V19)&gt;0,COUNTBLANK(W4:W19)-COUNTBLANK($E4:$E19),0)</f>
        <v>8</v>
      </c>
      <c r="X25" s="142"/>
      <c r="Y25" s="144">
        <f ca="1">IF($AR$2=0,Z25/OFFSET('Season Summary'!$D$3,$C$2,0),0)</f>
        <v>0.7142857142857143</v>
      </c>
      <c r="Z25" s="141">
        <f>IF(SUM(Y4:Y19)&gt;0,COUNTBLANK(Z4:Z19)-COUNTBLANK($E4:$E19),0)</f>
        <v>10</v>
      </c>
      <c r="AA25" s="142"/>
      <c r="AB25" s="144">
        <f ca="1">IF($AR$2=0,AC25/OFFSET('Season Summary'!$D$3,$C$2,0),0)</f>
        <v>0.7142857142857143</v>
      </c>
      <c r="AC25" s="141">
        <f>IF(SUM(AB4:AB19)&gt;0,COUNTBLANK(AC4:AC19)-COUNTBLANK($E4:$E19),0)</f>
        <v>10</v>
      </c>
      <c r="AD25" s="142"/>
      <c r="AE25" s="144">
        <f ca="1">IF($AR$2=0,AF25/OFFSET('Season Summary'!$D$3,$C$2,0),0)</f>
        <v>0.8571428571428571</v>
      </c>
      <c r="AF25" s="141">
        <f>IF(SUM(AE4:AE19)&gt;0,COUNTBLANK(AF4:AF19)-COUNTBLANK($E4:$E19),0)</f>
        <v>12</v>
      </c>
      <c r="AG25" s="142"/>
      <c r="AH25" s="144">
        <f ca="1">IF($AR$2=0,AI25/OFFSET('Season Summary'!$D$3,$C$2,0),0)</f>
        <v>0.6428571428571429</v>
      </c>
      <c r="AI25" s="141">
        <f>IF(SUM(AH4:AH19)&gt;0,COUNTBLANK(AI4:AI19)-COUNTBLANK($E4:$E19),0)</f>
        <v>9</v>
      </c>
      <c r="AJ25" s="142"/>
      <c r="AK25" s="144">
        <f ca="1">IF($AR$2=0,AL25/OFFSET('Season Summary'!$D$3,$C$2,0),0)</f>
        <v>0.7857142857142857</v>
      </c>
      <c r="AL25" s="141">
        <f>IF(SUM(AK4:AK19)&gt;0,COUNTBLANK(AL4:AL19)-COUNTBLANK($E4:$E19),0)</f>
        <v>11</v>
      </c>
      <c r="AM25" s="142"/>
      <c r="AN25" s="144">
        <f ca="1">IF($AR$2=0,AO25/OFFSET('Season Summary'!$D$3,$C$2,0),0)</f>
        <v>0.7857142857142857</v>
      </c>
      <c r="AO25" s="143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["8","6","4","5","11","16","10","13","9","12","15","3","14","7"];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0.62980769230769229</v>
      </c>
      <c r="H26" s="150">
        <f ca="1">SUM('Season Summary'!F3:OFFSET('Season Summary'!F3,$C$2+$AR$2,0))</f>
        <v>131</v>
      </c>
      <c r="I26" s="151"/>
      <c r="J26" s="149">
        <f ca="1">IF($AR$3=0,0,K26/SUM('Season Summary'!$D3:OFFSET('Season Summary'!$D3,$C$2+$AR$2,0)))</f>
        <v>0.59615384615384615</v>
      </c>
      <c r="K26" s="150">
        <f ca="1">SUM('Season Summary'!I3:OFFSET('Season Summary'!I3,$C$2+$AR$2,0))</f>
        <v>124</v>
      </c>
      <c r="L26" s="151"/>
      <c r="M26" s="149">
        <f ca="1">IF($AR$3=0,0,N26/SUM('Season Summary'!$D3:OFFSET('Season Summary'!$D3,$C$2+$AR$2,0)))</f>
        <v>0.67307692307692313</v>
      </c>
      <c r="N26" s="150">
        <f ca="1">SUM('Season Summary'!L3:OFFSET('Season Summary'!L3,$C$2+$AR$2,0))</f>
        <v>140</v>
      </c>
      <c r="O26" s="151"/>
      <c r="P26" s="149">
        <f ca="1">IF($AR$3=0,0,Q26/SUM('Season Summary'!$D3:OFFSET('Season Summary'!$D3,$C$2+$AR$2,0)))</f>
        <v>0.64423076923076927</v>
      </c>
      <c r="Q26" s="150">
        <f ca="1">SUM('Season Summary'!O3:OFFSET('Season Summary'!O3,$C$2+$AR$2,0))</f>
        <v>134</v>
      </c>
      <c r="R26" s="151"/>
      <c r="S26" s="149">
        <f ca="1">IF($AR$3=0,0,T26/SUM('Season Summary'!$D3:OFFSET('Season Summary'!$D3,$C$2+$AR$2,0)))</f>
        <v>0.62019230769230771</v>
      </c>
      <c r="T26" s="150">
        <f ca="1">SUM('Season Summary'!R3:OFFSET('Season Summary'!R3,$C$2+$AR$2,0))</f>
        <v>129</v>
      </c>
      <c r="U26" s="151"/>
      <c r="V26" s="149">
        <f ca="1">IF($AR$3=0,0,W26/SUM('Season Summary'!$D3:OFFSET('Season Summary'!$D3,$C$2+$AR$2,0)))</f>
        <v>0.55288461538461542</v>
      </c>
      <c r="W26" s="150">
        <f ca="1">SUM('Season Summary'!U3:OFFSET('Season Summary'!U3,$C$2+$AR$2,0))</f>
        <v>115</v>
      </c>
      <c r="X26" s="151"/>
      <c r="Y26" s="149">
        <f ca="1">IF($AR$3=0,0,Z26/SUM('Season Summary'!$D3:OFFSET('Season Summary'!$D3,$C$2+$AR$2,0)))</f>
        <v>0.58653846153846156</v>
      </c>
      <c r="Z26" s="150">
        <f ca="1">SUM('Season Summary'!X3:OFFSET('Season Summary'!X3,$C$2+$AR$2,0))</f>
        <v>122</v>
      </c>
      <c r="AA26" s="151"/>
      <c r="AB26" s="149">
        <f ca="1">IF($AR$3=0,0,AC26/SUM('Season Summary'!$D3:OFFSET('Season Summary'!$D3,$C$2+$AR$2,0)))</f>
        <v>0.58173076923076927</v>
      </c>
      <c r="AC26" s="150">
        <f ca="1">SUM('Season Summary'!AA3:OFFSET('Season Summary'!AA3,$C$2+$AR$2,0))</f>
        <v>121</v>
      </c>
      <c r="AD26" s="151"/>
      <c r="AE26" s="149">
        <f ca="1">IF($AR$3=0,0,AF26/SUM('Season Summary'!$D3:OFFSET('Season Summary'!$D3,$C$2+$AR$2,0)))</f>
        <v>0.53365384615384615</v>
      </c>
      <c r="AF26" s="150">
        <f ca="1">SUM('Season Summary'!AD3:OFFSET('Season Summary'!AD3,$C$2+$AR$2,0))</f>
        <v>111</v>
      </c>
      <c r="AG26" s="151"/>
      <c r="AH26" s="149">
        <f ca="1">IF($AR$3=0,0,AI26/SUM('Season Summary'!$D3:OFFSET('Season Summary'!$D3,$C$2+$AR$2,0)))</f>
        <v>0.60576923076923073</v>
      </c>
      <c r="AI26" s="150">
        <f ca="1">SUM('Season Summary'!AG3:OFFSET('Season Summary'!AG3,$C$2+$AR$2,0))</f>
        <v>126</v>
      </c>
      <c r="AJ26" s="151"/>
      <c r="AK26" s="149">
        <f ca="1">IF($AR$3=0,0,AL26/SUM('Season Summary'!$D3:OFFSET('Season Summary'!$D3,$C$2+$AR$2,0)))</f>
        <v>0.59134615384615385</v>
      </c>
      <c r="AL26" s="150">
        <f ca="1">SUM('Season Summary'!AJ3:OFFSET('Season Summary'!AJ3,$C$2+$AR$2,0))</f>
        <v>123</v>
      </c>
      <c r="AM26" s="151"/>
      <c r="AN26" s="149">
        <f ca="1">IF($AR$3=0,0,AO26/SUM('Season Summary'!$D3:OFFSET('Season Summary'!$D3,$C$2+$AR$2,0)))</f>
        <v>0.62019230769230771</v>
      </c>
      <c r="AO26" s="152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["8","12","14","6","11","5","10","13","9","4","15","7","16","3"];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208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42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28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["6","10","11","7","8","14","5","15","12","16","13","4","9","3"];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["H","V","V","H","V","H","V","H","V","H","H","H","H","V"];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Colts, Dolphins, Eagles, Patriots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["50","56","51","42","63","38","34","50","52","55","54","68"];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w14_actual_mn_points = 53;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133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59"/>
      <c r="AU32" s="5">
        <f ca="1">SUM(AU4:AU19)</f>
        <v>133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124</v>
      </c>
      <c r="K34" s="41">
        <f t="shared" ref="K34:K39" ca="1" si="25">K21</f>
        <v>108</v>
      </c>
      <c r="N34" s="41">
        <f t="shared" ref="N34:N39" ca="1" si="26">N21</f>
        <v>118</v>
      </c>
      <c r="Q34" s="41">
        <f t="shared" ref="Q34:Q39" ca="1" si="27">Q21</f>
        <v>119</v>
      </c>
      <c r="T34" s="41">
        <f t="shared" ref="T34:T39" ca="1" si="28">T21</f>
        <v>103</v>
      </c>
      <c r="W34" s="41">
        <f t="shared" ref="W34:W39" ca="1" si="29">W21</f>
        <v>82</v>
      </c>
      <c r="Z34" s="41">
        <f t="shared" ref="Z34:Z39" ca="1" si="30">Z21</f>
        <v>113</v>
      </c>
      <c r="AC34" s="41">
        <f t="shared" ref="AC34:AC39" ca="1" si="31">AC21</f>
        <v>111</v>
      </c>
      <c r="AF34" s="41">
        <f t="shared" ref="AF34:AF39" ca="1" si="32">AF21</f>
        <v>124</v>
      </c>
      <c r="AI34" s="41">
        <f t="shared" ref="AI34:AI39" ca="1" si="33">AI21</f>
        <v>103</v>
      </c>
      <c r="AL34" s="41">
        <f t="shared" ref="AL34:AL39" ca="1" si="34">AL21</f>
        <v>112</v>
      </c>
      <c r="AO34" s="41">
        <f t="shared" ref="AO34:AO39" ca="1" si="35">AO21</f>
        <v>112</v>
      </c>
      <c r="AP34" s="159"/>
      <c r="AV34" s="41">
        <f ca="1">AV21</f>
        <v>112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93.384615384615387</v>
      </c>
      <c r="I35" s="159"/>
      <c r="J35" s="159"/>
      <c r="K35" s="386">
        <f t="shared" ca="1" si="25"/>
        <v>83.15384615384616</v>
      </c>
      <c r="L35" s="159"/>
      <c r="M35" s="159"/>
      <c r="N35" s="386">
        <f t="shared" ca="1" si="26"/>
        <v>96.230769230769226</v>
      </c>
      <c r="Q35" s="386">
        <f t="shared" ca="1" si="27"/>
        <v>94.92307692307692</v>
      </c>
      <c r="T35" s="386">
        <f t="shared" ca="1" si="28"/>
        <v>90.84615384615384</v>
      </c>
      <c r="W35" s="386">
        <f t="shared" ca="1" si="29"/>
        <v>82.84615384615384</v>
      </c>
      <c r="Z35" s="386">
        <f t="shared" ca="1" si="30"/>
        <v>85.92307692307692</v>
      </c>
      <c r="AC35" s="386">
        <f t="shared" ca="1" si="31"/>
        <v>87.15384615384616</v>
      </c>
      <c r="AF35" s="386">
        <f t="shared" ca="1" si="32"/>
        <v>76.461538461538467</v>
      </c>
      <c r="AI35" s="386">
        <f t="shared" ca="1" si="33"/>
        <v>88.692307692307693</v>
      </c>
      <c r="AL35" s="386">
        <f t="shared" ca="1" si="34"/>
        <v>84</v>
      </c>
      <c r="AO35" s="386">
        <f t="shared" ca="1" si="35"/>
        <v>93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1214</v>
      </c>
      <c r="I36" s="159"/>
      <c r="J36" s="159"/>
      <c r="K36" s="386">
        <f t="shared" ca="1" si="25"/>
        <v>1081</v>
      </c>
      <c r="L36" s="159"/>
      <c r="M36" s="159"/>
      <c r="N36" s="386">
        <f t="shared" ca="1" si="26"/>
        <v>1251</v>
      </c>
      <c r="Q36" s="386">
        <f t="shared" ca="1" si="27"/>
        <v>1234</v>
      </c>
      <c r="T36" s="386">
        <f t="shared" ca="1" si="28"/>
        <v>1181</v>
      </c>
      <c r="W36" s="386">
        <f t="shared" ca="1" si="29"/>
        <v>1077</v>
      </c>
      <c r="Z36" s="386">
        <f t="shared" ca="1" si="30"/>
        <v>1117</v>
      </c>
      <c r="AC36" s="386">
        <f t="shared" ca="1" si="31"/>
        <v>1133</v>
      </c>
      <c r="AF36" s="386">
        <f t="shared" ca="1" si="32"/>
        <v>994</v>
      </c>
      <c r="AI36" s="386">
        <f t="shared" ca="1" si="33"/>
        <v>1153</v>
      </c>
      <c r="AL36" s="386">
        <f t="shared" ca="1" si="34"/>
        <v>1092</v>
      </c>
      <c r="AO36" s="386">
        <f t="shared" ca="1" si="35"/>
        <v>1209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12</v>
      </c>
      <c r="I38" s="159"/>
      <c r="J38" s="159"/>
      <c r="K38" s="386">
        <f t="shared" si="25"/>
        <v>11</v>
      </c>
      <c r="L38" s="159"/>
      <c r="M38" s="159"/>
      <c r="N38" s="386">
        <f t="shared" si="26"/>
        <v>11</v>
      </c>
      <c r="Q38" s="386">
        <f t="shared" si="27"/>
        <v>11</v>
      </c>
      <c r="T38" s="386">
        <f t="shared" si="28"/>
        <v>10</v>
      </c>
      <c r="W38" s="386">
        <f t="shared" si="29"/>
        <v>8</v>
      </c>
      <c r="Z38" s="386">
        <f t="shared" si="30"/>
        <v>10</v>
      </c>
      <c r="AC38" s="386">
        <f t="shared" si="31"/>
        <v>10</v>
      </c>
      <c r="AF38" s="386">
        <f t="shared" si="32"/>
        <v>12</v>
      </c>
      <c r="AI38" s="386">
        <f t="shared" si="33"/>
        <v>9</v>
      </c>
      <c r="AL38" s="386">
        <f t="shared" si="34"/>
        <v>11</v>
      </c>
      <c r="AO38" s="386">
        <f t="shared" si="35"/>
        <v>11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131</v>
      </c>
      <c r="I39" s="159"/>
      <c r="J39" s="159"/>
      <c r="K39" s="386">
        <f t="shared" ca="1" si="25"/>
        <v>124</v>
      </c>
      <c r="L39" s="159"/>
      <c r="M39" s="159"/>
      <c r="N39" s="386">
        <f t="shared" ca="1" si="26"/>
        <v>140</v>
      </c>
      <c r="Q39" s="386">
        <f t="shared" ca="1" si="27"/>
        <v>134</v>
      </c>
      <c r="T39" s="386">
        <f t="shared" ca="1" si="28"/>
        <v>129</v>
      </c>
      <c r="W39" s="386">
        <f t="shared" ca="1" si="29"/>
        <v>115</v>
      </c>
      <c r="Z39" s="386">
        <f t="shared" ca="1" si="30"/>
        <v>122</v>
      </c>
      <c r="AC39" s="386">
        <f t="shared" ca="1" si="31"/>
        <v>121</v>
      </c>
      <c r="AF39" s="386">
        <f t="shared" ca="1" si="32"/>
        <v>111</v>
      </c>
      <c r="AI39" s="386">
        <f t="shared" ca="1" si="33"/>
        <v>126</v>
      </c>
      <c r="AL39" s="386">
        <f t="shared" ca="1" si="34"/>
        <v>123</v>
      </c>
      <c r="AO39" s="386">
        <f t="shared" ca="1" si="35"/>
        <v>129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3</v>
      </c>
      <c r="H40" s="386"/>
      <c r="I40" s="159"/>
      <c r="J40" s="385">
        <f ca="1">J22</f>
        <v>10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11</v>
      </c>
      <c r="W40" s="386"/>
      <c r="Y40" s="385">
        <f ca="1">Y22</f>
        <v>8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9</v>
      </c>
      <c r="AL40" s="386"/>
      <c r="AN40" s="385">
        <f ca="1">AN22</f>
        <v>4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0.8571428571428571</v>
      </c>
      <c r="H41" s="159"/>
      <c r="I41" s="159"/>
      <c r="J41" s="385">
        <f ca="1">J25</f>
        <v>0.7857142857142857</v>
      </c>
      <c r="K41" s="159"/>
      <c r="L41" s="159"/>
      <c r="M41" s="385">
        <f ca="1">M25</f>
        <v>0.7857142857142857</v>
      </c>
      <c r="P41" s="385">
        <f ca="1">P25</f>
        <v>0.7857142857142857</v>
      </c>
      <c r="S41" s="385">
        <f ca="1">S25</f>
        <v>0.7142857142857143</v>
      </c>
      <c r="V41" s="385">
        <f ca="1">V25</f>
        <v>0.5714285714285714</v>
      </c>
      <c r="Y41" s="385">
        <f ca="1">Y25</f>
        <v>0.7142857142857143</v>
      </c>
      <c r="AB41" s="385">
        <f ca="1">AB25</f>
        <v>0.7142857142857143</v>
      </c>
      <c r="AE41" s="385">
        <f ca="1">AE25</f>
        <v>0.8571428571428571</v>
      </c>
      <c r="AH41" s="385">
        <f ca="1">AH25</f>
        <v>0.6428571428571429</v>
      </c>
      <c r="AK41" s="385">
        <f ca="1">AK25</f>
        <v>0.7857142857142857</v>
      </c>
      <c r="AN41" s="385">
        <f ca="1">AN25</f>
        <v>0.7857142857142857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0.62980769230769229</v>
      </c>
      <c r="H42" s="159"/>
      <c r="I42" s="159"/>
      <c r="J42" s="385">
        <f ca="1">J26</f>
        <v>0.59615384615384615</v>
      </c>
      <c r="K42" s="159"/>
      <c r="L42" s="159"/>
      <c r="M42" s="385">
        <f ca="1">M26</f>
        <v>0.67307692307692313</v>
      </c>
      <c r="P42" s="385">
        <f ca="1">P26</f>
        <v>0.64423076923076927</v>
      </c>
      <c r="S42" s="385">
        <f ca="1">S26</f>
        <v>0.62019230769230771</v>
      </c>
      <c r="V42" s="385">
        <f ca="1">V26</f>
        <v>0.55288461538461542</v>
      </c>
      <c r="Y42" s="385">
        <f ca="1">Y26</f>
        <v>0.58653846153846156</v>
      </c>
      <c r="AB42" s="385">
        <f ca="1">AB26</f>
        <v>0.58173076923076927</v>
      </c>
      <c r="AE42" s="385">
        <f ca="1">AE26</f>
        <v>0.53365384615384615</v>
      </c>
      <c r="AH42" s="385">
        <f ca="1">AH26</f>
        <v>0.60576923076923073</v>
      </c>
      <c r="AK42" s="385">
        <f ca="1">AK26</f>
        <v>0.59134615384615385</v>
      </c>
      <c r="AN42" s="385">
        <f ca="1">AN26</f>
        <v>0.62019230769230771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>
        <v>53</v>
      </c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"Rams at Cardinals"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Yes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>
        <f ca="1">IF(ISNUMBER($C$44),MAX($H34:$AO34),"")</f>
        <v>124</v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>
        <f ca="1">IF(ISNUMBER($C$44),COUNTIF($H34:$AO34,$F$47),"")</f>
        <v>2</v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 ca="1">IF(ISNUMBER($C$44),IF(COUNTIF(G58:AN58,"&gt;1")&gt;0,"No","Yes"),"")</f>
        <v>Yes</v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1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>
        <f ca="1">IF(G56="Yes",ABS($C$44-G20)+IF(G54="Over",0.25,0),"")</f>
        <v>3</v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>
        <f ca="1">IF(AE56="Yes",ABS($C$44-AE20)+IF(AE54="Over",0.25,0),"")</f>
        <v>1</v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>Under</v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>Under</v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>
        <f ca="1">IF(G56="Yes",RANK(G53,$G53:$AN53,1),"")</f>
        <v>2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>Yes</v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>Yes</v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14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$D$60:$Q$60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3" t="str">
        <f ca="1">TRIM(RIGHT(CELL("filename",$A$1),2))</f>
        <v>15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15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15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Chiefs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Chargers</v>
      </c>
      <c r="E4" s="360" t="s">
        <v>39</v>
      </c>
      <c r="F4" s="208" t="s">
        <v>39</v>
      </c>
      <c r="G4" s="177">
        <v>5</v>
      </c>
      <c r="H4" s="173" t="str">
        <f>IF(G4&gt;0,IF(ISTEXT($E4),IF($E4&lt;&gt;F4,G4-2*G4,""),""),"")</f>
        <v/>
      </c>
      <c r="I4" s="211"/>
      <c r="J4" s="177"/>
      <c r="K4" s="173" t="str">
        <f t="shared" ref="K4:K19" si="0">IF(J4&gt;0,IF(ISTEXT($E4),IF($E4&lt;&gt;I4,J4-2*J4,""),""),"")</f>
        <v/>
      </c>
      <c r="L4" s="211" t="s">
        <v>39</v>
      </c>
      <c r="M4" s="177">
        <v>5</v>
      </c>
      <c r="N4" s="173" t="str">
        <f t="shared" ref="N4:N19" si="1">IF(M4&gt;0,IF(ISTEXT($E4),IF($E4&lt;&gt;L4,M4-2*M4,""),""),"")</f>
        <v/>
      </c>
      <c r="O4" s="211" t="s">
        <v>39</v>
      </c>
      <c r="P4" s="177">
        <v>4</v>
      </c>
      <c r="Q4" s="173" t="str">
        <f t="shared" ref="Q4:Q19" si="2">IF(P4&gt;0,IF(ISTEXT($E4),IF($E4&lt;&gt;O4,P4-2*P4,""),""),"")</f>
        <v/>
      </c>
      <c r="R4" s="211" t="s">
        <v>38</v>
      </c>
      <c r="S4" s="177">
        <v>1</v>
      </c>
      <c r="T4" s="173">
        <f t="shared" ref="T4:T19" si="3">IF(S4&gt;0,IF(ISTEXT($E4),IF($E4&lt;&gt;R4,S4-2*S4,""),""),"")</f>
        <v>-1</v>
      </c>
      <c r="U4" s="211" t="s">
        <v>38</v>
      </c>
      <c r="V4" s="177">
        <v>1</v>
      </c>
      <c r="W4" s="173">
        <f t="shared" ref="W4:W19" si="4">IF(V4&gt;0,IF(ISTEXT($E4),IF($E4&lt;&gt;U4,V4-2*V4,""),""),"")</f>
        <v>-1</v>
      </c>
      <c r="X4" s="211" t="s">
        <v>38</v>
      </c>
      <c r="Y4" s="177">
        <v>2</v>
      </c>
      <c r="Z4" s="173">
        <f t="shared" ref="Z4:Z19" si="5">IF(Y4&gt;0,IF(ISTEXT($E4),IF($E4&lt;&gt;X4,Y4-2*Y4,""),""),"")</f>
        <v>-2</v>
      </c>
      <c r="AA4" s="211" t="s">
        <v>39</v>
      </c>
      <c r="AB4" s="177">
        <v>7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5</v>
      </c>
      <c r="AF4" s="173" t="str">
        <f t="shared" ref="AF4:AF19" si="7">IF(AE4&gt;0,IF(ISTEXT($E4),IF($E4&lt;&gt;AD4,AE4-2*AE4,""),""),"")</f>
        <v/>
      </c>
      <c r="AG4" s="211" t="s">
        <v>39</v>
      </c>
      <c r="AH4" s="177">
        <v>16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9</v>
      </c>
      <c r="AL4" s="173" t="str">
        <f t="shared" ref="AL4:AL19" si="9">IF(AK4&gt;0,IF(ISTEXT($E4),IF($E4&lt;&gt;AJ4,AK4-2*AK4,""),""),"")</f>
        <v/>
      </c>
      <c r="AM4" s="211" t="s">
        <v>39</v>
      </c>
      <c r="AN4" s="177">
        <v>9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6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-56</v>
      </c>
      <c r="AY4" s="4">
        <f ca="1">ABS(AX4)+IF($B4="",-0.1,0)</f>
        <v>56</v>
      </c>
      <c r="AZ4" s="4">
        <f t="shared" ref="AZ4:AZ19" ca="1" si="15">AY4+IF(AT4="H",IF(BC4&gt;1,0.1*BC4-0.1,0),0)</f>
        <v>56</v>
      </c>
      <c r="BA4" s="4">
        <f t="shared" ref="BA4:BA19" ca="1" si="16">AZ4+IF(AT4="V",IF(BC4&gt;1,0.1*BC4-0.1,0),0)</f>
        <v>56</v>
      </c>
      <c r="BB4" s="4">
        <v>1</v>
      </c>
      <c r="BC4" s="4">
        <f ca="1">COUNTIF($AY$4:OFFSET($AY$4,0,0,BB4,1),AY4)</f>
        <v>1</v>
      </c>
      <c r="BE4" s="332">
        <f ca="1">$V$21</f>
        <v>1</v>
      </c>
      <c r="BF4" s="79" t="str">
        <f>$U$2</f>
        <v>JG</v>
      </c>
      <c r="BG4" s="80">
        <f ca="1">$W$21</f>
        <v>110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-45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45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["V","H","H","V","H","H","V","V","H","V","V","H","H","H","H","V"];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Panthers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Bills</v>
      </c>
      <c r="E5" s="361" t="s">
        <v>38</v>
      </c>
      <c r="F5" s="217" t="s">
        <v>38</v>
      </c>
      <c r="G5" s="188">
        <v>13</v>
      </c>
      <c r="H5" s="184" t="str">
        <f>IF(G5&gt;0,IF(ISTEXT($E5),IF($E5&lt;&gt;F5,G5-2*G5,""),""),"")</f>
        <v/>
      </c>
      <c r="I5" s="220"/>
      <c r="J5" s="188"/>
      <c r="K5" s="184" t="str">
        <f>IF(J5&gt;0,IF(ISTEXT($E5),IF($E5&lt;&gt;I5,J5-2*J5,""),""),"")</f>
        <v/>
      </c>
      <c r="L5" s="220" t="s">
        <v>38</v>
      </c>
      <c r="M5" s="188">
        <v>13</v>
      </c>
      <c r="N5" s="184" t="str">
        <f>IF(M5&gt;0,IF(ISTEXT($E5),IF($E5&lt;&gt;L5,M5-2*M5,""),""),"")</f>
        <v/>
      </c>
      <c r="O5" s="220" t="s">
        <v>38</v>
      </c>
      <c r="P5" s="188">
        <v>14</v>
      </c>
      <c r="Q5" s="184" t="str">
        <f>IF(P5&gt;0,IF(ISTEXT($E5),IF($E5&lt;&gt;O5,P5-2*P5,""),""),"")</f>
        <v/>
      </c>
      <c r="R5" s="220" t="s">
        <v>38</v>
      </c>
      <c r="S5" s="188">
        <v>14</v>
      </c>
      <c r="T5" s="184" t="str">
        <f>IF(S5&gt;0,IF(ISTEXT($E5),IF($E5&lt;&gt;R5,S5-2*S5,""),""),"")</f>
        <v/>
      </c>
      <c r="U5" s="220" t="s">
        <v>38</v>
      </c>
      <c r="V5" s="188">
        <v>11</v>
      </c>
      <c r="W5" s="184" t="str">
        <f>IF(V5&gt;0,IF(ISTEXT($E5),IF($E5&lt;&gt;U5,V5-2*V5,""),""),"")</f>
        <v/>
      </c>
      <c r="X5" s="220" t="s">
        <v>38</v>
      </c>
      <c r="Y5" s="188">
        <v>15</v>
      </c>
      <c r="Z5" s="184" t="str">
        <f>IF(Y5&gt;0,IF(ISTEXT($E5),IF($E5&lt;&gt;X5,Y5-2*Y5,""),""),"")</f>
        <v/>
      </c>
      <c r="AA5" s="220" t="s">
        <v>38</v>
      </c>
      <c r="AB5" s="188">
        <v>13</v>
      </c>
      <c r="AC5" s="184" t="str">
        <f>IF(AB5&gt;0,IF(ISTEXT($E5),IF($E5&lt;&gt;AA5,AB5-2*AB5,""),""),"")</f>
        <v/>
      </c>
      <c r="AD5" s="220" t="s">
        <v>38</v>
      </c>
      <c r="AE5" s="188">
        <v>14</v>
      </c>
      <c r="AF5" s="184" t="str">
        <f>IF(AE5&gt;0,IF(ISTEXT($E5),IF($E5&lt;&gt;AD5,AE5-2*AE5,""),""),"")</f>
        <v/>
      </c>
      <c r="AG5" s="220" t="s">
        <v>38</v>
      </c>
      <c r="AH5" s="188">
        <v>12</v>
      </c>
      <c r="AI5" s="184" t="str">
        <f>IF(AH5&gt;0,IF(ISTEXT($E5),IF($E5&lt;&gt;AG5,AH5-2*AH5,""),""),"")</f>
        <v/>
      </c>
      <c r="AJ5" s="220" t="s">
        <v>38</v>
      </c>
      <c r="AK5" s="188">
        <v>10</v>
      </c>
      <c r="AL5" s="184" t="str">
        <f>IF(AK5&gt;0,IF(ISTEXT($E5),IF($E5&lt;&gt;AJ5,AK5-2*AK5,""),""),"")</f>
        <v/>
      </c>
      <c r="AM5" s="220" t="s">
        <v>38</v>
      </c>
      <c r="AN5" s="188">
        <v>14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15</v>
      </c>
      <c r="AT5" s="187" t="str">
        <f ca="1">IF($B5="","",IF(AX5&lt;0,"V","H"))</f>
        <v>H</v>
      </c>
      <c r="AU5" s="188">
        <f ca="1">IF($B5="","",RANK(BA5,BA$4:BA$19,1))</f>
        <v>14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143</v>
      </c>
      <c r="AY5" s="4">
        <f t="shared" ref="AY5:AY19" ca="1" si="22">ABS(AX5)+IF($B5="",-0.1,0)</f>
        <v>143</v>
      </c>
      <c r="AZ5" s="4">
        <f ca="1">AY5+IF(AT5="H",IF(BC5&gt;1,0.1*BC5-0.1,0),0)</f>
        <v>143</v>
      </c>
      <c r="BA5" s="4">
        <f ca="1">AZ5+IF(AT5="V",IF(BC5&gt;1,0.1*BC5-0.1,0),0)</f>
        <v>143</v>
      </c>
      <c r="BB5" s="4">
        <v>2</v>
      </c>
      <c r="BC5" s="4">
        <f ca="1">COUNTIF($AY$4:OFFSET($AY$4,0,0,BB5,1),AY5)</f>
        <v>1</v>
      </c>
      <c r="BE5" s="342">
        <f ca="1">$AH$21</f>
        <v>2</v>
      </c>
      <c r="BF5" s="81" t="str">
        <f>$AG$2</f>
        <v>KK</v>
      </c>
      <c r="BG5" s="82">
        <f ca="1">$AI$21</f>
        <v>103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3"/>
      <c r="BN5" s="343">
        <f t="shared" ca="1" si="18"/>
        <v>2</v>
      </c>
      <c r="BO5" s="66" t="str">
        <f>$U$2</f>
        <v>JG</v>
      </c>
      <c r="BP5" s="344">
        <f t="shared" ca="1" si="19"/>
        <v>17</v>
      </c>
      <c r="BQ5" s="345">
        <f ca="1">-$AR$3*'Season Summary'!$AO$3</f>
        <v>-45</v>
      </c>
      <c r="BR5" s="346">
        <f ca="1">IF(COUNTIF('Season Summary'!T$3:OFFSET('Season Summary'!T$3,$C$2+$AR$2,0),"=1")&gt;0,COUNTIF('Season Summary'!T$3:OFFSET('Season Summary'!T$3,$C$2+$AR$2,0),"=1"),"")</f>
        <v>2</v>
      </c>
      <c r="BS5" s="347">
        <f ca="1">IF(BR5="","",BR5*'Season Summary'!$AO$6)</f>
        <v>62</v>
      </c>
      <c r="BT5" s="348" t="str">
        <f ca="1">IF($V$22=1,"✓","")</f>
        <v/>
      </c>
      <c r="BU5" s="347" t="str">
        <f t="shared" ca="1" si="20"/>
        <v/>
      </c>
      <c r="BV5" s="348" t="str">
        <f ca="1">IF($V$22=2,"✓","")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Raiders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Browns</v>
      </c>
      <c r="E6" s="361" t="s">
        <v>39</v>
      </c>
      <c r="F6" s="217" t="s">
        <v>38</v>
      </c>
      <c r="G6" s="188">
        <v>2</v>
      </c>
      <c r="H6" s="184">
        <f t="shared" ref="H6:H19" si="23">IF(G6&gt;0,IF(ISTEXT($E6),IF($E6&lt;&gt;F6,G6-2*G6,""),""),"")</f>
        <v>-2</v>
      </c>
      <c r="I6" s="220"/>
      <c r="J6" s="188"/>
      <c r="K6" s="184" t="str">
        <f t="shared" si="0"/>
        <v/>
      </c>
      <c r="L6" s="220" t="s">
        <v>39</v>
      </c>
      <c r="M6" s="188">
        <v>2</v>
      </c>
      <c r="N6" s="184" t="str">
        <f t="shared" si="1"/>
        <v/>
      </c>
      <c r="O6" s="220" t="s">
        <v>38</v>
      </c>
      <c r="P6" s="188">
        <v>5</v>
      </c>
      <c r="Q6" s="184">
        <f t="shared" si="2"/>
        <v>-5</v>
      </c>
      <c r="R6" s="220" t="s">
        <v>39</v>
      </c>
      <c r="S6" s="188">
        <v>9</v>
      </c>
      <c r="T6" s="184" t="str">
        <f t="shared" si="3"/>
        <v/>
      </c>
      <c r="U6" s="220" t="s">
        <v>39</v>
      </c>
      <c r="V6" s="188">
        <v>9</v>
      </c>
      <c r="W6" s="184" t="str">
        <f t="shared" si="4"/>
        <v/>
      </c>
      <c r="X6" s="220" t="s">
        <v>38</v>
      </c>
      <c r="Y6" s="188">
        <v>9</v>
      </c>
      <c r="Z6" s="184">
        <f t="shared" si="5"/>
        <v>-9</v>
      </c>
      <c r="AA6" s="220" t="s">
        <v>38</v>
      </c>
      <c r="AB6" s="188">
        <v>1</v>
      </c>
      <c r="AC6" s="184">
        <f t="shared" si="6"/>
        <v>-1</v>
      </c>
      <c r="AD6" s="220" t="s">
        <v>39</v>
      </c>
      <c r="AE6" s="188">
        <v>2</v>
      </c>
      <c r="AF6" s="184" t="str">
        <f t="shared" si="7"/>
        <v/>
      </c>
      <c r="AG6" s="220" t="s">
        <v>39</v>
      </c>
      <c r="AH6" s="188">
        <v>4</v>
      </c>
      <c r="AI6" s="184" t="str">
        <f t="shared" si="8"/>
        <v/>
      </c>
      <c r="AJ6" s="220" t="s">
        <v>38</v>
      </c>
      <c r="AK6" s="188">
        <v>11</v>
      </c>
      <c r="AL6" s="184">
        <f t="shared" si="9"/>
        <v>-11</v>
      </c>
      <c r="AM6" s="220" t="s">
        <v>38</v>
      </c>
      <c r="AN6" s="188">
        <v>8</v>
      </c>
      <c r="AO6" s="186">
        <f t="shared" si="10"/>
        <v>-8</v>
      </c>
      <c r="AR6" s="8"/>
      <c r="AS6" s="341" t="str">
        <f ca="1">RIGHT($AS$5,LEN($AS$5)-SEARCH(" ",$AS$5))</f>
        <v>15</v>
      </c>
      <c r="AT6" s="187" t="str">
        <f t="shared" ca="1" si="11"/>
        <v>H</v>
      </c>
      <c r="AU6" s="188">
        <f t="shared" ca="1" si="12"/>
        <v>3</v>
      </c>
      <c r="AV6" s="186">
        <f t="shared" ca="1" si="13"/>
        <v>-3</v>
      </c>
      <c r="AX6" s="4">
        <f t="shared" si="14"/>
        <v>10</v>
      </c>
      <c r="AY6" s="4">
        <f t="shared" ca="1" si="22"/>
        <v>10</v>
      </c>
      <c r="AZ6" s="4">
        <f t="shared" ca="1" si="15"/>
        <v>10</v>
      </c>
      <c r="BA6" s="4">
        <f t="shared" ca="1" si="16"/>
        <v>10</v>
      </c>
      <c r="BB6" s="4">
        <v>3</v>
      </c>
      <c r="BC6" s="4">
        <f ca="1">COUNTIF($AY$4:OFFSET($AY$4,0,0,BB6,1),AY6)</f>
        <v>1</v>
      </c>
      <c r="BE6" s="342">
        <f ca="1">$M$21</f>
        <v>3</v>
      </c>
      <c r="BF6" s="81" t="str">
        <f>$L$2</f>
        <v>CP</v>
      </c>
      <c r="BG6" s="82">
        <f ca="1">$N$21</f>
        <v>94</v>
      </c>
      <c r="BH6" s="156"/>
      <c r="BI6" s="343">
        <f t="shared" ca="1" si="17"/>
        <v>3</v>
      </c>
      <c r="BJ6" s="66" t="str">
        <f>$F$2</f>
        <v>BM</v>
      </c>
      <c r="BK6" s="75">
        <f ca="1">$H$22</f>
        <v>93.071428571428569</v>
      </c>
      <c r="BL6" s="76">
        <f ca="1">$H$23</f>
        <v>1303</v>
      </c>
      <c r="BM6" s="153"/>
      <c r="BN6" s="343">
        <f t="shared" ca="1" si="18"/>
        <v>2</v>
      </c>
      <c r="BO6" s="66" t="str">
        <f>$AD$2</f>
        <v>KC</v>
      </c>
      <c r="BP6" s="344">
        <f t="shared" ca="1" si="19"/>
        <v>17</v>
      </c>
      <c r="BQ6" s="345">
        <f ca="1">-$AR$3*'Season Summary'!$AO$3</f>
        <v>-45</v>
      </c>
      <c r="BR6" s="346">
        <f ca="1">IF(COUNTIF('Season Summary'!AC$3:OFFSET('Season Summary'!AC$3,$C$2+$AR$2,0),"=1")&gt;0,COUNTIF('Season Summary'!AC$3:OFFSET('Season Summary'!AC$3,$C$2+$AR$2,0),"=1"),"")</f>
        <v>2</v>
      </c>
      <c r="BS6" s="347">
        <f ca="1">IF(BR6="","",BR6*'Season Summary'!$AO$6)</f>
        <v>62</v>
      </c>
      <c r="BT6" s="348" t="str">
        <f ca="1">IF($AE$22=1,"✓","")</f>
        <v/>
      </c>
      <c r="BU6" s="347" t="str">
        <f t="shared" ca="1" si="20"/>
        <v/>
      </c>
      <c r="BV6" s="348" t="str">
        <f ca="1">IF($AE$22=2,"✓","")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["V","H","V","V","H","H","V","V","H","V","V","V","H","H","H","V"];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Patriots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Colts</v>
      </c>
      <c r="E7" s="361" t="s">
        <v>38</v>
      </c>
      <c r="F7" s="217" t="s">
        <v>39</v>
      </c>
      <c r="G7" s="188">
        <v>3</v>
      </c>
      <c r="H7" s="184">
        <f t="shared" si="23"/>
        <v>-3</v>
      </c>
      <c r="I7" s="220"/>
      <c r="J7" s="188"/>
      <c r="K7" s="184" t="str">
        <f t="shared" si="0"/>
        <v/>
      </c>
      <c r="L7" s="220" t="s">
        <v>39</v>
      </c>
      <c r="M7" s="188">
        <v>3</v>
      </c>
      <c r="N7" s="184">
        <f t="shared" si="1"/>
        <v>-3</v>
      </c>
      <c r="O7" s="220" t="s">
        <v>38</v>
      </c>
      <c r="P7" s="188">
        <v>2</v>
      </c>
      <c r="Q7" s="184" t="str">
        <f t="shared" si="2"/>
        <v/>
      </c>
      <c r="R7" s="220" t="s">
        <v>38</v>
      </c>
      <c r="S7" s="188">
        <v>2</v>
      </c>
      <c r="T7" s="184" t="str">
        <f t="shared" si="3"/>
        <v/>
      </c>
      <c r="U7" s="220" t="s">
        <v>39</v>
      </c>
      <c r="V7" s="188">
        <v>2</v>
      </c>
      <c r="W7" s="184">
        <f t="shared" si="4"/>
        <v>-2</v>
      </c>
      <c r="X7" s="220" t="s">
        <v>39</v>
      </c>
      <c r="Y7" s="188">
        <v>4</v>
      </c>
      <c r="Z7" s="184">
        <f t="shared" si="5"/>
        <v>-4</v>
      </c>
      <c r="AA7" s="220" t="s">
        <v>39</v>
      </c>
      <c r="AB7" s="188">
        <v>5</v>
      </c>
      <c r="AC7" s="184">
        <f t="shared" si="6"/>
        <v>-5</v>
      </c>
      <c r="AD7" s="220" t="s">
        <v>38</v>
      </c>
      <c r="AE7" s="188">
        <v>3</v>
      </c>
      <c r="AF7" s="184" t="str">
        <f t="shared" si="7"/>
        <v/>
      </c>
      <c r="AG7" s="220" t="s">
        <v>39</v>
      </c>
      <c r="AH7" s="188">
        <v>3</v>
      </c>
      <c r="AI7" s="184">
        <f t="shared" si="8"/>
        <v>-3</v>
      </c>
      <c r="AJ7" s="220" t="s">
        <v>39</v>
      </c>
      <c r="AK7" s="188">
        <v>5</v>
      </c>
      <c r="AL7" s="184">
        <f t="shared" si="9"/>
        <v>-5</v>
      </c>
      <c r="AM7" s="220" t="s">
        <v>39</v>
      </c>
      <c r="AN7" s="188">
        <v>10</v>
      </c>
      <c r="AO7" s="186">
        <f t="shared" si="10"/>
        <v>-10</v>
      </c>
      <c r="AS7" s="341" t="str">
        <f ca="1">"week_"&amp;$AS$6&amp;"_schedule"</f>
        <v>week_15_schedule</v>
      </c>
      <c r="AT7" s="187" t="str">
        <f t="shared" ca="1" si="11"/>
        <v>V</v>
      </c>
      <c r="AU7" s="188">
        <f t="shared" ca="1" si="12"/>
        <v>5</v>
      </c>
      <c r="AV7" s="186">
        <f t="shared" ca="1" si="13"/>
        <v>-5</v>
      </c>
      <c r="AX7" s="4">
        <f t="shared" si="14"/>
        <v>-28</v>
      </c>
      <c r="AY7" s="4">
        <f t="shared" ca="1" si="22"/>
        <v>28</v>
      </c>
      <c r="AZ7" s="4">
        <f t="shared" ca="1" si="15"/>
        <v>28</v>
      </c>
      <c r="BA7" s="4">
        <f t="shared" ca="1" si="16"/>
        <v>28</v>
      </c>
      <c r="BB7" s="4">
        <v>4</v>
      </c>
      <c r="BC7" s="4">
        <f ca="1">COUNTIF($AY$4:OFFSET($AY$4,0,0,BB7,1),AY7)</f>
        <v>1</v>
      </c>
      <c r="BE7" s="342">
        <f ca="1">$S$21</f>
        <v>3</v>
      </c>
      <c r="BF7" s="81" t="str">
        <f>$R$2</f>
        <v>DH</v>
      </c>
      <c r="BG7" s="82">
        <f ca="1">$T$21</f>
        <v>94</v>
      </c>
      <c r="BH7" s="156"/>
      <c r="BI7" s="343">
        <f t="shared" ca="1" si="17"/>
        <v>4</v>
      </c>
      <c r="BJ7" s="66" t="str">
        <f>$AM$2</f>
        <v>RR</v>
      </c>
      <c r="BK7" s="75">
        <f ca="1">$AO$22</f>
        <v>92.357142857142861</v>
      </c>
      <c r="BL7" s="76">
        <f ca="1">$AO$23</f>
        <v>1293</v>
      </c>
      <c r="BM7" s="153"/>
      <c r="BN7" s="343">
        <f t="shared" ca="1" si="18"/>
        <v>2</v>
      </c>
      <c r="BO7" s="66" t="str">
        <f>$AM$2</f>
        <v>RR</v>
      </c>
      <c r="BP7" s="344">
        <f t="shared" ca="1" si="19"/>
        <v>17</v>
      </c>
      <c r="BQ7" s="345">
        <f ca="1">-$AR$3*'Season Summary'!$AO$3</f>
        <v>-45</v>
      </c>
      <c r="BR7" s="346">
        <f ca="1">IF(COUNTIF('Season Summary'!AL$3:OFFSET('Season Summary'!AL$3,$C$2+$AR$2,0),"=1")&gt;0,COUNTIF('Season Summary'!AL$3:OFFSET('Season Summary'!AL$3,$C$2+$AR$2,0),"=1"),"")</f>
        <v>2</v>
      </c>
      <c r="BS7" s="347">
        <f ca="1">IF(BR7="","",BR7*'Season Summary'!$AO$6)</f>
        <v>62</v>
      </c>
      <c r="BT7" s="348" t="str">
        <f ca="1">IF($AN$22=1,"✓","")</f>
        <v/>
      </c>
      <c r="BU7" s="347" t="str">
        <f t="shared" ca="1" si="20"/>
        <v/>
      </c>
      <c r="BV7" s="348" t="str">
        <f ca="1">IF($AN$22=2,"✓","")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["V","H","H","H","H","H","V","V","H","V","V","H","H","H","H","V"];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Jets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Dolphins</v>
      </c>
      <c r="E8" s="361" t="s">
        <v>38</v>
      </c>
      <c r="F8" s="217" t="s">
        <v>38</v>
      </c>
      <c r="G8" s="188">
        <v>12</v>
      </c>
      <c r="H8" s="184" t="str">
        <f t="shared" si="23"/>
        <v/>
      </c>
      <c r="I8" s="220"/>
      <c r="J8" s="188"/>
      <c r="K8" s="184" t="str">
        <f t="shared" si="0"/>
        <v/>
      </c>
      <c r="L8" s="220" t="s">
        <v>38</v>
      </c>
      <c r="M8" s="188">
        <v>12</v>
      </c>
      <c r="N8" s="184" t="str">
        <f t="shared" si="1"/>
        <v/>
      </c>
      <c r="O8" s="220" t="s">
        <v>38</v>
      </c>
      <c r="P8" s="188">
        <v>11</v>
      </c>
      <c r="Q8" s="184" t="str">
        <f t="shared" si="2"/>
        <v/>
      </c>
      <c r="R8" s="220" t="s">
        <v>38</v>
      </c>
      <c r="S8" s="188">
        <v>15</v>
      </c>
      <c r="T8" s="184" t="str">
        <f t="shared" si="3"/>
        <v/>
      </c>
      <c r="U8" s="220" t="s">
        <v>38</v>
      </c>
      <c r="V8" s="188">
        <v>7</v>
      </c>
      <c r="W8" s="184" t="str">
        <f t="shared" si="4"/>
        <v/>
      </c>
      <c r="X8" s="220" t="s">
        <v>38</v>
      </c>
      <c r="Y8" s="188">
        <v>10</v>
      </c>
      <c r="Z8" s="184" t="str">
        <f t="shared" si="5"/>
        <v/>
      </c>
      <c r="AA8" s="220" t="s">
        <v>38</v>
      </c>
      <c r="AB8" s="188">
        <v>11</v>
      </c>
      <c r="AC8" s="184" t="str">
        <f t="shared" si="6"/>
        <v/>
      </c>
      <c r="AD8" s="220" t="s">
        <v>38</v>
      </c>
      <c r="AE8" s="188">
        <v>12</v>
      </c>
      <c r="AF8" s="184" t="str">
        <f t="shared" si="7"/>
        <v/>
      </c>
      <c r="AG8" s="220" t="s">
        <v>38</v>
      </c>
      <c r="AH8" s="188">
        <v>10</v>
      </c>
      <c r="AI8" s="184" t="str">
        <f t="shared" si="8"/>
        <v/>
      </c>
      <c r="AJ8" s="220" t="s">
        <v>38</v>
      </c>
      <c r="AK8" s="188">
        <v>14</v>
      </c>
      <c r="AL8" s="184" t="str">
        <f t="shared" si="9"/>
        <v/>
      </c>
      <c r="AM8" s="220" t="s">
        <v>38</v>
      </c>
      <c r="AN8" s="188">
        <v>6</v>
      </c>
      <c r="AO8" s="186" t="str">
        <f t="shared" si="10"/>
        <v/>
      </c>
      <c r="AS8" s="341" t="str">
        <f ca="1">"week_"&amp;$AS$6&amp;"_byes"</f>
        <v>week_15_byes</v>
      </c>
      <c r="AT8" s="187" t="str">
        <f t="shared" ca="1" si="11"/>
        <v>H</v>
      </c>
      <c r="AU8" s="188">
        <f t="shared" ca="1" si="12"/>
        <v>12</v>
      </c>
      <c r="AV8" s="186" t="str">
        <f t="shared" ca="1" si="13"/>
        <v/>
      </c>
      <c r="AX8" s="4">
        <f t="shared" si="14"/>
        <v>120</v>
      </c>
      <c r="AY8" s="4">
        <f t="shared" ca="1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2">
        <f ca="1">$AE$21</f>
        <v>3</v>
      </c>
      <c r="BF8" s="81" t="str">
        <f>$AD$2</f>
        <v>KC</v>
      </c>
      <c r="BG8" s="82">
        <f ca="1">$AF$21</f>
        <v>94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3"/>
      <c r="BN8" s="343">
        <f t="shared" ca="1" si="18"/>
        <v>5</v>
      </c>
      <c r="BO8" s="66" t="str">
        <f>$O$2</f>
        <v>DC</v>
      </c>
      <c r="BP8" s="344">
        <f t="shared" ca="1" si="19"/>
        <v>16</v>
      </c>
      <c r="BQ8" s="345">
        <f ca="1">-$AR$3*'Season Summary'!$AO$3</f>
        <v>-45</v>
      </c>
      <c r="BR8" s="346">
        <f ca="1">IF(COUNTIF('Season Summary'!N$3:OFFSET('Season Summary'!N$3,$C$2+$AR$2,0),"=1")&gt;0,COUNTIF('Season Summary'!N$3:OFFSET('Season Summary'!N$3,$C$2+$AR$2,0),"=1"),"")</f>
        <v>1</v>
      </c>
      <c r="BS8" s="347">
        <f ca="1">IF(BR8="","",BR8*'Season Summary'!$AO$6)</f>
        <v>31</v>
      </c>
      <c r="BT8" s="348" t="str">
        <f ca="1">IF($P$22=1,"✓","")</f>
        <v/>
      </c>
      <c r="BU8" s="347" t="str">
        <f t="shared" ca="1" si="20"/>
        <v/>
      </c>
      <c r="BV8" s="348" t="str">
        <f ca="1">IF($P$22=2,"✓","")</f>
        <v>✓</v>
      </c>
      <c r="BW8" s="349">
        <f t="shared" ca="1" si="21"/>
        <v>30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["H","H","V","H","H","H","V","V","H","V","H","H","H","H","H","V"];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Football Team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Eagles</v>
      </c>
      <c r="E9" s="361" t="s">
        <v>38</v>
      </c>
      <c r="F9" s="217" t="s">
        <v>38</v>
      </c>
      <c r="G9" s="188">
        <v>10</v>
      </c>
      <c r="H9" s="184" t="str">
        <f t="shared" si="23"/>
        <v/>
      </c>
      <c r="I9" s="220"/>
      <c r="J9" s="188"/>
      <c r="K9" s="184" t="str">
        <f t="shared" si="0"/>
        <v/>
      </c>
      <c r="L9" s="220" t="s">
        <v>38</v>
      </c>
      <c r="M9" s="188">
        <v>10</v>
      </c>
      <c r="N9" s="184" t="str">
        <f t="shared" si="1"/>
        <v/>
      </c>
      <c r="O9" s="220" t="s">
        <v>38</v>
      </c>
      <c r="P9" s="188">
        <v>10</v>
      </c>
      <c r="Q9" s="184" t="str">
        <f t="shared" si="2"/>
        <v/>
      </c>
      <c r="R9" s="220" t="s">
        <v>38</v>
      </c>
      <c r="S9" s="188">
        <v>4</v>
      </c>
      <c r="T9" s="184" t="str">
        <f t="shared" si="3"/>
        <v/>
      </c>
      <c r="U9" s="220" t="s">
        <v>38</v>
      </c>
      <c r="V9" s="188">
        <v>6</v>
      </c>
      <c r="W9" s="184" t="str">
        <f t="shared" si="4"/>
        <v/>
      </c>
      <c r="X9" s="220" t="s">
        <v>38</v>
      </c>
      <c r="Y9" s="188">
        <v>7</v>
      </c>
      <c r="Z9" s="184" t="str">
        <f t="shared" si="5"/>
        <v/>
      </c>
      <c r="AA9" s="220" t="s">
        <v>39</v>
      </c>
      <c r="AB9" s="188">
        <v>4</v>
      </c>
      <c r="AC9" s="184">
        <f t="shared" si="6"/>
        <v>-4</v>
      </c>
      <c r="AD9" s="220" t="s">
        <v>38</v>
      </c>
      <c r="AE9" s="188">
        <v>10</v>
      </c>
      <c r="AF9" s="184" t="str">
        <f t="shared" si="7"/>
        <v/>
      </c>
      <c r="AG9" s="220" t="s">
        <v>38</v>
      </c>
      <c r="AH9" s="188">
        <v>6</v>
      </c>
      <c r="AI9" s="184" t="str">
        <f t="shared" si="8"/>
        <v/>
      </c>
      <c r="AJ9" s="220" t="s">
        <v>38</v>
      </c>
      <c r="AK9" s="188">
        <v>2</v>
      </c>
      <c r="AL9" s="184" t="str">
        <f t="shared" si="9"/>
        <v/>
      </c>
      <c r="AM9" s="220" t="s">
        <v>38</v>
      </c>
      <c r="AN9" s="188">
        <v>2</v>
      </c>
      <c r="AO9" s="186" t="str">
        <f t="shared" si="10"/>
        <v/>
      </c>
      <c r="AT9" s="187" t="str">
        <f t="shared" ca="1" si="11"/>
        <v>H</v>
      </c>
      <c r="AU9" s="188">
        <f t="shared" ca="1" si="12"/>
        <v>8</v>
      </c>
      <c r="AV9" s="186" t="str">
        <f t="shared" ca="1" si="13"/>
        <v/>
      </c>
      <c r="AX9" s="4">
        <f t="shared" si="14"/>
        <v>63</v>
      </c>
      <c r="AY9" s="4">
        <f t="shared" ca="1" si="22"/>
        <v>63</v>
      </c>
      <c r="AZ9" s="4">
        <f t="shared" ca="1" si="15"/>
        <v>63</v>
      </c>
      <c r="BA9" s="4">
        <f t="shared" ca="1" si="16"/>
        <v>63</v>
      </c>
      <c r="BB9" s="4">
        <v>6</v>
      </c>
      <c r="BC9" s="4">
        <f ca="1">COUNTIF($AY$4:OFFSET($AY$4,0,0,BB9,1),AY9)</f>
        <v>1</v>
      </c>
      <c r="BE9" s="342">
        <f ca="1">$P$21</f>
        <v>6</v>
      </c>
      <c r="BF9" s="81" t="str">
        <f>$O$2</f>
        <v>DC</v>
      </c>
      <c r="BG9" s="82">
        <f ca="1">$Q$21</f>
        <v>91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3"/>
      <c r="BN9" s="343">
        <f t="shared" ca="1" si="18"/>
        <v>6</v>
      </c>
      <c r="BO9" s="66" t="str">
        <f>$F$2</f>
        <v>BM</v>
      </c>
      <c r="BP9" s="344">
        <f t="shared" ca="1" si="19"/>
        <v>-14</v>
      </c>
      <c r="BQ9" s="345">
        <f ca="1">-$AR$3*'Season Summary'!$AO$3</f>
        <v>-45</v>
      </c>
      <c r="BR9" s="346">
        <f ca="1">IF(COUNTIF('Season Summary'!E$3:OFFSET('Season Summary'!E$3,$C$2+$AR$2,0),"=1")&gt;0,COUNTIF('Season Summary'!E$3:OFFSET('Season Summary'!E$3,$C$2+$AR$2,0),"=1"),"")</f>
        <v>1</v>
      </c>
      <c r="BS9" s="347">
        <f ca="1">IF(BR9="","",BR9*'Season Summary'!$AO$6)</f>
        <v>31</v>
      </c>
      <c r="BT9" s="348" t="str">
        <f ca="1">IF($G$22=1,"✓","")</f>
        <v/>
      </c>
      <c r="BU9" s="347" t="str">
        <f t="shared" ca="1" si="20"/>
        <v/>
      </c>
      <c r="BV9" s="348" t="str">
        <f ca="1">IF($G$22=2,"✓","")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["H","H","V","V","H","H","V","V","V","V","H","V","H","H","H","V"];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Packers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Ravens</v>
      </c>
      <c r="E10" s="361" t="s">
        <v>39</v>
      </c>
      <c r="F10" s="217" t="s">
        <v>39</v>
      </c>
      <c r="G10" s="188">
        <v>9</v>
      </c>
      <c r="H10" s="184" t="str">
        <f t="shared" si="23"/>
        <v/>
      </c>
      <c r="I10" s="220"/>
      <c r="J10" s="188"/>
      <c r="K10" s="184" t="str">
        <f t="shared" si="0"/>
        <v/>
      </c>
      <c r="L10" s="220" t="s">
        <v>39</v>
      </c>
      <c r="M10" s="188">
        <v>9</v>
      </c>
      <c r="N10" s="184" t="str">
        <f t="shared" si="1"/>
        <v/>
      </c>
      <c r="O10" s="220" t="s">
        <v>39</v>
      </c>
      <c r="P10" s="188">
        <v>8</v>
      </c>
      <c r="Q10" s="184" t="str">
        <f t="shared" si="2"/>
        <v/>
      </c>
      <c r="R10" s="220" t="s">
        <v>39</v>
      </c>
      <c r="S10" s="188">
        <v>5</v>
      </c>
      <c r="T10" s="184" t="str">
        <f t="shared" si="3"/>
        <v/>
      </c>
      <c r="U10" s="220" t="s">
        <v>39</v>
      </c>
      <c r="V10" s="188">
        <v>12</v>
      </c>
      <c r="W10" s="184" t="str">
        <f t="shared" si="4"/>
        <v/>
      </c>
      <c r="X10" s="220" t="s">
        <v>38</v>
      </c>
      <c r="Y10" s="188">
        <v>1</v>
      </c>
      <c r="Z10" s="184">
        <f t="shared" si="5"/>
        <v>-1</v>
      </c>
      <c r="AA10" s="220" t="s">
        <v>39</v>
      </c>
      <c r="AB10" s="188">
        <v>12</v>
      </c>
      <c r="AC10" s="184" t="str">
        <f t="shared" si="6"/>
        <v/>
      </c>
      <c r="AD10" s="220" t="s">
        <v>39</v>
      </c>
      <c r="AE10" s="188">
        <v>9</v>
      </c>
      <c r="AF10" s="184" t="str">
        <f t="shared" si="7"/>
        <v/>
      </c>
      <c r="AG10" s="220" t="s">
        <v>39</v>
      </c>
      <c r="AH10" s="188">
        <v>8</v>
      </c>
      <c r="AI10" s="184" t="str">
        <f t="shared" si="8"/>
        <v/>
      </c>
      <c r="AJ10" s="220" t="s">
        <v>39</v>
      </c>
      <c r="AK10" s="188">
        <v>6</v>
      </c>
      <c r="AL10" s="184" t="str">
        <f t="shared" si="9"/>
        <v/>
      </c>
      <c r="AM10" s="220" t="s">
        <v>39</v>
      </c>
      <c r="AN10" s="188">
        <v>12</v>
      </c>
      <c r="AO10" s="186" t="str">
        <f t="shared" si="10"/>
        <v/>
      </c>
      <c r="AT10" s="187" t="str">
        <f t="shared" ca="1" si="11"/>
        <v>V</v>
      </c>
      <c r="AU10" s="188">
        <f t="shared" ca="1" si="12"/>
        <v>9</v>
      </c>
      <c r="AV10" s="186" t="str">
        <f t="shared" ca="1" si="13"/>
        <v/>
      </c>
      <c r="AX10" s="4">
        <f t="shared" si="14"/>
        <v>-89</v>
      </c>
      <c r="AY10" s="4">
        <f t="shared" ca="1" si="22"/>
        <v>89</v>
      </c>
      <c r="AZ10" s="4">
        <f t="shared" ca="1" si="15"/>
        <v>89</v>
      </c>
      <c r="BA10" s="4">
        <f t="shared" ca="1" si="16"/>
        <v>89</v>
      </c>
      <c r="BB10" s="4">
        <v>7</v>
      </c>
      <c r="BC10" s="4">
        <f ca="1">COUNTIF($AY$4:OFFSET($AY$4,0,0,BB10,1),AY10)</f>
        <v>1</v>
      </c>
      <c r="BE10" s="342">
        <f ca="1">$G$21</f>
        <v>7</v>
      </c>
      <c r="BF10" s="81" t="str">
        <f>$F$2</f>
        <v>BM</v>
      </c>
      <c r="BG10" s="82">
        <f ca="1">$H$21</f>
        <v>89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3"/>
      <c r="BN10" s="343">
        <f t="shared" ca="1" si="18"/>
        <v>6</v>
      </c>
      <c r="BO10" s="66" t="str">
        <f>$I$2</f>
        <v>CK</v>
      </c>
      <c r="BP10" s="344">
        <f t="shared" ca="1" si="19"/>
        <v>-14</v>
      </c>
      <c r="BQ10" s="345">
        <f ca="1">-$AR$3*'Season Summary'!$AO$3</f>
        <v>-45</v>
      </c>
      <c r="BR10" s="346">
        <f ca="1">IF(COUNTIF('Season Summary'!H$3:OFFSET('Season Summary'!H$3,$C$2+$AR$2,0),"=1")&gt;0,COUNTIF('Season Summary'!H$3:OFFSET('Season Summary'!H$3,$C$2+$AR$2,0),"=1"),"")</f>
        <v>1</v>
      </c>
      <c r="BS10" s="347">
        <f ca="1">IF(BR10="","",BR10*'Season Summary'!$AO$6)</f>
        <v>31</v>
      </c>
      <c r="BT10" s="348" t="str">
        <f ca="1">IF($J$22=1,"✓","")</f>
        <v/>
      </c>
      <c r="BU10" s="347" t="str">
        <f t="shared" ca="1" si="20"/>
        <v/>
      </c>
      <c r="BV10" s="348" t="str">
        <f ca="1">IF($J$22=2,"✓","")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["H","H","H","V","H","H","H","V","H","V","V","V","H","H","H","H"];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Cardinals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Lions</v>
      </c>
      <c r="E11" s="361" t="s">
        <v>38</v>
      </c>
      <c r="F11" s="217" t="s">
        <v>39</v>
      </c>
      <c r="G11" s="188">
        <v>16</v>
      </c>
      <c r="H11" s="184">
        <f t="shared" si="23"/>
        <v>-16</v>
      </c>
      <c r="I11" s="220"/>
      <c r="J11" s="188"/>
      <c r="K11" s="184" t="str">
        <f t="shared" si="0"/>
        <v/>
      </c>
      <c r="L11" s="220" t="s">
        <v>39</v>
      </c>
      <c r="M11" s="188">
        <v>16</v>
      </c>
      <c r="N11" s="184">
        <f t="shared" si="1"/>
        <v>-16</v>
      </c>
      <c r="O11" s="220" t="s">
        <v>39</v>
      </c>
      <c r="P11" s="188">
        <v>16</v>
      </c>
      <c r="Q11" s="184">
        <f t="shared" si="2"/>
        <v>-16</v>
      </c>
      <c r="R11" s="220" t="s">
        <v>39</v>
      </c>
      <c r="S11" s="188">
        <v>16</v>
      </c>
      <c r="T11" s="184">
        <f t="shared" si="3"/>
        <v>-16</v>
      </c>
      <c r="U11" s="220" t="s">
        <v>39</v>
      </c>
      <c r="V11" s="188">
        <v>10</v>
      </c>
      <c r="W11" s="184">
        <f t="shared" si="4"/>
        <v>-10</v>
      </c>
      <c r="X11" s="220" t="s">
        <v>39</v>
      </c>
      <c r="Y11" s="188">
        <v>16</v>
      </c>
      <c r="Z11" s="184">
        <f t="shared" si="5"/>
        <v>-16</v>
      </c>
      <c r="AA11" s="220" t="s">
        <v>39</v>
      </c>
      <c r="AB11" s="188">
        <v>16</v>
      </c>
      <c r="AC11" s="184">
        <f t="shared" si="6"/>
        <v>-16</v>
      </c>
      <c r="AD11" s="220" t="s">
        <v>39</v>
      </c>
      <c r="AE11" s="188">
        <v>16</v>
      </c>
      <c r="AF11" s="184">
        <f t="shared" si="7"/>
        <v>-16</v>
      </c>
      <c r="AG11" s="220" t="s">
        <v>39</v>
      </c>
      <c r="AH11" s="188">
        <v>15</v>
      </c>
      <c r="AI11" s="184">
        <f t="shared" si="8"/>
        <v>-15</v>
      </c>
      <c r="AJ11" s="220" t="s">
        <v>39</v>
      </c>
      <c r="AK11" s="188">
        <v>15</v>
      </c>
      <c r="AL11" s="184">
        <f t="shared" si="9"/>
        <v>-15</v>
      </c>
      <c r="AM11" s="220" t="s">
        <v>39</v>
      </c>
      <c r="AN11" s="188">
        <v>16</v>
      </c>
      <c r="AO11" s="186">
        <f t="shared" si="10"/>
        <v>-16</v>
      </c>
      <c r="AT11" s="187" t="str">
        <f t="shared" ca="1" si="11"/>
        <v>V</v>
      </c>
      <c r="AU11" s="188">
        <f t="shared" ca="1" si="12"/>
        <v>16</v>
      </c>
      <c r="AV11" s="186">
        <f t="shared" ca="1" si="13"/>
        <v>-16</v>
      </c>
      <c r="AX11" s="4">
        <f t="shared" si="14"/>
        <v>-168</v>
      </c>
      <c r="AY11" s="4">
        <f t="shared" ca="1" si="22"/>
        <v>168</v>
      </c>
      <c r="AZ11" s="4">
        <f t="shared" ca="1" si="15"/>
        <v>168</v>
      </c>
      <c r="BA11" s="4">
        <f t="shared" ca="1" si="16"/>
        <v>168</v>
      </c>
      <c r="BB11" s="4">
        <v>8</v>
      </c>
      <c r="BC11" s="4">
        <f ca="1">COUNTIF($AY$4:OFFSET($AY$4,0,0,BB11,1),AY11)</f>
        <v>1</v>
      </c>
      <c r="BE11" s="342">
        <f ca="1">$AB$21</f>
        <v>8</v>
      </c>
      <c r="BF11" s="81" t="str">
        <f>$AA$2</f>
        <v>JL</v>
      </c>
      <c r="BG11" s="82">
        <f ca="1">$AC$21</f>
        <v>86</v>
      </c>
      <c r="BH11" s="156"/>
      <c r="BI11" s="343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3"/>
      <c r="BN11" s="343">
        <f t="shared" ca="1" si="18"/>
        <v>6</v>
      </c>
      <c r="BO11" s="66" t="str">
        <f>$R$2</f>
        <v>DH</v>
      </c>
      <c r="BP11" s="344">
        <f t="shared" ca="1" si="19"/>
        <v>-14</v>
      </c>
      <c r="BQ11" s="345">
        <f ca="1">-$AR$3*'Season Summary'!$AO$3</f>
        <v>-45</v>
      </c>
      <c r="BR11" s="346">
        <f ca="1">IF(COUNTIF('Season Summary'!Q$3:OFFSET('Season Summary'!Q$3,$C$2+$AR$2,0),"=1")&gt;0,COUNTIF('Season Summary'!Q$3:OFFSET('Season Summary'!Q$3,$C$2+$AR$2,0),"=1"),"")</f>
        <v>1</v>
      </c>
      <c r="BS11" s="347">
        <f ca="1">IF(BR11="","",BR11*'Season Summary'!$AO$6)</f>
        <v>31</v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["V","H","H","V","H","V","V","V","V","V","V","H","H","H","H","V"];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Texans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Jaguars</v>
      </c>
      <c r="E12" s="361" t="s">
        <v>39</v>
      </c>
      <c r="F12" s="217" t="s">
        <v>38</v>
      </c>
      <c r="G12" s="188">
        <v>6</v>
      </c>
      <c r="H12" s="184">
        <f t="shared" si="23"/>
        <v>-6</v>
      </c>
      <c r="I12" s="220"/>
      <c r="J12" s="188"/>
      <c r="K12" s="184" t="str">
        <f t="shared" si="0"/>
        <v/>
      </c>
      <c r="L12" s="220" t="s">
        <v>38</v>
      </c>
      <c r="M12" s="188">
        <v>7</v>
      </c>
      <c r="N12" s="184">
        <f t="shared" si="1"/>
        <v>-7</v>
      </c>
      <c r="O12" s="220" t="s">
        <v>38</v>
      </c>
      <c r="P12" s="188">
        <v>7</v>
      </c>
      <c r="Q12" s="184">
        <f t="shared" si="2"/>
        <v>-7</v>
      </c>
      <c r="R12" s="220" t="s">
        <v>38</v>
      </c>
      <c r="S12" s="188">
        <v>3</v>
      </c>
      <c r="T12" s="184">
        <f t="shared" si="3"/>
        <v>-3</v>
      </c>
      <c r="U12" s="220" t="s">
        <v>39</v>
      </c>
      <c r="V12" s="188">
        <v>4</v>
      </c>
      <c r="W12" s="184" t="str">
        <f t="shared" si="4"/>
        <v/>
      </c>
      <c r="X12" s="220" t="s">
        <v>38</v>
      </c>
      <c r="Y12" s="188">
        <v>6</v>
      </c>
      <c r="Z12" s="184">
        <f t="shared" si="5"/>
        <v>-6</v>
      </c>
      <c r="AA12" s="220" t="s">
        <v>39</v>
      </c>
      <c r="AB12" s="188">
        <v>2</v>
      </c>
      <c r="AC12" s="184" t="str">
        <f t="shared" si="6"/>
        <v/>
      </c>
      <c r="AD12" s="220" t="s">
        <v>38</v>
      </c>
      <c r="AE12" s="188">
        <v>6</v>
      </c>
      <c r="AF12" s="184">
        <f t="shared" si="7"/>
        <v>-6</v>
      </c>
      <c r="AG12" s="220" t="s">
        <v>39</v>
      </c>
      <c r="AH12" s="188">
        <v>7</v>
      </c>
      <c r="AI12" s="184" t="str">
        <f t="shared" si="8"/>
        <v/>
      </c>
      <c r="AJ12" s="220" t="s">
        <v>38</v>
      </c>
      <c r="AK12" s="188">
        <v>3</v>
      </c>
      <c r="AL12" s="184">
        <f t="shared" si="9"/>
        <v>-3</v>
      </c>
      <c r="AM12" s="220" t="s">
        <v>39</v>
      </c>
      <c r="AN12" s="188">
        <v>5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4</v>
      </c>
      <c r="AV12" s="186">
        <f t="shared" ca="1" si="13"/>
        <v>-4</v>
      </c>
      <c r="AX12" s="4">
        <f t="shared" si="14"/>
        <v>20</v>
      </c>
      <c r="AY12" s="4">
        <f t="shared" ca="1" si="22"/>
        <v>20</v>
      </c>
      <c r="AZ12" s="4">
        <f t="shared" ca="1" si="15"/>
        <v>20</v>
      </c>
      <c r="BA12" s="4">
        <f t="shared" ca="1" si="16"/>
        <v>20</v>
      </c>
      <c r="BB12" s="4">
        <v>9</v>
      </c>
      <c r="BC12" s="4">
        <f ca="1">COUNTIF($AY$4:OFFSET($AY$4,0,0,BB12,1),AY12)</f>
        <v>1</v>
      </c>
      <c r="BE12" s="342">
        <f ca="1">$AN$21</f>
        <v>9</v>
      </c>
      <c r="BF12" s="81" t="str">
        <f>$AM$2</f>
        <v>RR</v>
      </c>
      <c r="BG12" s="82">
        <f ca="1">$AO$21</f>
        <v>84</v>
      </c>
      <c r="BH12" s="156"/>
      <c r="BI12" s="343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3"/>
      <c r="BN12" s="343">
        <f t="shared" ca="1" si="18"/>
        <v>6</v>
      </c>
      <c r="BO12" s="66" t="str">
        <f>$X$2</f>
        <v>JH</v>
      </c>
      <c r="BP12" s="344">
        <f t="shared" ca="1" si="19"/>
        <v>-14</v>
      </c>
      <c r="BQ12" s="345">
        <f ca="1">-$AR$3*'Season Summary'!$AO$3</f>
        <v>-45</v>
      </c>
      <c r="BR12" s="346">
        <f ca="1">IF(COUNTIF('Season Summary'!W$3:OFFSET('Season Summary'!W$3,$C$2+$AR$2,0),"=1")&gt;0,COUNTIF('Season Summary'!W$3:OFFSET('Season Summary'!W$3,$C$2+$AR$2,0),"=1"),"")</f>
        <v>1</v>
      </c>
      <c r="BS12" s="347">
        <f ca="1">IF(BR12="","",BR12*'Season Summary'!$AO$6)</f>
        <v>31</v>
      </c>
      <c r="BT12" s="348" t="str">
        <f ca="1">IF($Y$22=1,"✓","")</f>
        <v/>
      </c>
      <c r="BU12" s="347" t="str">
        <f t="shared" ca="1" si="20"/>
        <v/>
      </c>
      <c r="BV12" s="348" t="str">
        <f ca="1">IF($Y$22=2,"✓","")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["V","H","V","H","H","H","V","V","H","V","V","H","H","H","H","V"];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Cowboys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Giants</v>
      </c>
      <c r="E13" s="361" t="s">
        <v>39</v>
      </c>
      <c r="F13" s="217" t="s">
        <v>39</v>
      </c>
      <c r="G13" s="188">
        <v>11</v>
      </c>
      <c r="H13" s="184" t="str">
        <f t="shared" si="23"/>
        <v/>
      </c>
      <c r="I13" s="220"/>
      <c r="J13" s="188"/>
      <c r="K13" s="184" t="str">
        <f t="shared" si="0"/>
        <v/>
      </c>
      <c r="L13" s="220" t="s">
        <v>39</v>
      </c>
      <c r="M13" s="188">
        <v>14</v>
      </c>
      <c r="N13" s="184" t="str">
        <f t="shared" si="1"/>
        <v/>
      </c>
      <c r="O13" s="220" t="s">
        <v>39</v>
      </c>
      <c r="P13" s="188">
        <v>15</v>
      </c>
      <c r="Q13" s="184" t="str">
        <f t="shared" si="2"/>
        <v/>
      </c>
      <c r="R13" s="220" t="s">
        <v>39</v>
      </c>
      <c r="S13" s="188">
        <v>13</v>
      </c>
      <c r="T13" s="184" t="str">
        <f t="shared" si="3"/>
        <v/>
      </c>
      <c r="U13" s="220" t="s">
        <v>39</v>
      </c>
      <c r="V13" s="188">
        <v>5</v>
      </c>
      <c r="W13" s="184" t="str">
        <f t="shared" si="4"/>
        <v/>
      </c>
      <c r="X13" s="220" t="s">
        <v>39</v>
      </c>
      <c r="Y13" s="188">
        <v>14</v>
      </c>
      <c r="Z13" s="184" t="str">
        <f t="shared" si="5"/>
        <v/>
      </c>
      <c r="AA13" s="220" t="s">
        <v>39</v>
      </c>
      <c r="AB13" s="188">
        <v>14</v>
      </c>
      <c r="AC13" s="184" t="str">
        <f t="shared" si="6"/>
        <v/>
      </c>
      <c r="AD13" s="220" t="s">
        <v>39</v>
      </c>
      <c r="AE13" s="188">
        <v>13</v>
      </c>
      <c r="AF13" s="184" t="str">
        <f t="shared" si="7"/>
        <v/>
      </c>
      <c r="AG13" s="220" t="s">
        <v>39</v>
      </c>
      <c r="AH13" s="188">
        <v>13</v>
      </c>
      <c r="AI13" s="184" t="str">
        <f t="shared" si="8"/>
        <v/>
      </c>
      <c r="AJ13" s="220" t="s">
        <v>39</v>
      </c>
      <c r="AK13" s="188">
        <v>16</v>
      </c>
      <c r="AL13" s="184" t="str">
        <f t="shared" si="9"/>
        <v/>
      </c>
      <c r="AM13" s="220" t="s">
        <v>39</v>
      </c>
      <c r="AN13" s="188">
        <v>13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13</v>
      </c>
      <c r="AV13" s="186" t="str">
        <f t="shared" ca="1" si="13"/>
        <v/>
      </c>
      <c r="AX13" s="4">
        <f t="shared" si="14"/>
        <v>-141</v>
      </c>
      <c r="AY13" s="4">
        <f t="shared" ca="1" si="22"/>
        <v>141</v>
      </c>
      <c r="AZ13" s="4">
        <f t="shared" ca="1" si="15"/>
        <v>141</v>
      </c>
      <c r="BA13" s="4">
        <f t="shared" ca="1" si="16"/>
        <v>141</v>
      </c>
      <c r="BB13" s="4">
        <v>10</v>
      </c>
      <c r="BC13" s="4">
        <f ca="1">COUNTIF($AY$4:OFFSET($AY$4,0,0,BB13,1),AY13)</f>
        <v>1</v>
      </c>
      <c r="BE13" s="342">
        <f ca="1">$AK$21</f>
        <v>10</v>
      </c>
      <c r="BF13" s="81" t="str">
        <f>$AJ$2</f>
        <v>MB</v>
      </c>
      <c r="BG13" s="82">
        <f ca="1">$AL$21</f>
        <v>82</v>
      </c>
      <c r="BH13" s="156"/>
      <c r="BI13" s="343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3"/>
      <c r="BN13" s="343">
        <f t="shared" ca="1" si="18"/>
        <v>10</v>
      </c>
      <c r="BO13" s="66" t="str">
        <f>$AA$2</f>
        <v>JL</v>
      </c>
      <c r="BP13" s="344">
        <f t="shared" ca="1" si="19"/>
        <v>-45</v>
      </c>
      <c r="BQ13" s="345">
        <f ca="1">-$AR$3*'Season Summary'!$AO$3</f>
        <v>-45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["V","H","V","V","H","H","V","V","V","V","H","H","H","H","H","V"];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Titans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Steelers</v>
      </c>
      <c r="E14" s="361" t="s">
        <v>38</v>
      </c>
      <c r="F14" s="217" t="s">
        <v>39</v>
      </c>
      <c r="G14" s="188">
        <v>4</v>
      </c>
      <c r="H14" s="184">
        <f t="shared" si="23"/>
        <v>-4</v>
      </c>
      <c r="I14" s="220"/>
      <c r="J14" s="188"/>
      <c r="K14" s="184" t="str">
        <f t="shared" si="0"/>
        <v/>
      </c>
      <c r="L14" s="220" t="s">
        <v>39</v>
      </c>
      <c r="M14" s="188">
        <v>1</v>
      </c>
      <c r="N14" s="184">
        <f t="shared" si="1"/>
        <v>-1</v>
      </c>
      <c r="O14" s="220" t="s">
        <v>39</v>
      </c>
      <c r="P14" s="188">
        <v>1</v>
      </c>
      <c r="Q14" s="184">
        <f t="shared" si="2"/>
        <v>-1</v>
      </c>
      <c r="R14" s="220" t="s">
        <v>38</v>
      </c>
      <c r="S14" s="188">
        <v>6</v>
      </c>
      <c r="T14" s="184" t="str">
        <f t="shared" si="3"/>
        <v/>
      </c>
      <c r="U14" s="220" t="s">
        <v>38</v>
      </c>
      <c r="V14" s="188">
        <v>16</v>
      </c>
      <c r="W14" s="184" t="str">
        <f t="shared" si="4"/>
        <v/>
      </c>
      <c r="X14" s="220" t="s">
        <v>39</v>
      </c>
      <c r="Y14" s="188">
        <v>8</v>
      </c>
      <c r="Z14" s="184">
        <f t="shared" si="5"/>
        <v>-8</v>
      </c>
      <c r="AA14" s="220" t="s">
        <v>39</v>
      </c>
      <c r="AB14" s="188">
        <v>6</v>
      </c>
      <c r="AC14" s="184">
        <f t="shared" si="6"/>
        <v>-6</v>
      </c>
      <c r="AD14" s="220" t="s">
        <v>39</v>
      </c>
      <c r="AE14" s="188">
        <v>1</v>
      </c>
      <c r="AF14" s="184">
        <f t="shared" si="7"/>
        <v>-1</v>
      </c>
      <c r="AG14" s="220" t="s">
        <v>38</v>
      </c>
      <c r="AH14" s="188">
        <v>2</v>
      </c>
      <c r="AI14" s="184" t="str">
        <f t="shared" si="8"/>
        <v/>
      </c>
      <c r="AJ14" s="220" t="s">
        <v>39</v>
      </c>
      <c r="AK14" s="188">
        <v>8</v>
      </c>
      <c r="AL14" s="184">
        <f t="shared" si="9"/>
        <v>-8</v>
      </c>
      <c r="AM14" s="220" t="s">
        <v>38</v>
      </c>
      <c r="AN14" s="188">
        <v>4</v>
      </c>
      <c r="AO14" s="186" t="str">
        <f t="shared" si="10"/>
        <v/>
      </c>
      <c r="AT14" s="187" t="str">
        <f t="shared" ca="1" si="11"/>
        <v>V</v>
      </c>
      <c r="AU14" s="188">
        <f t="shared" ca="1" si="12"/>
        <v>1</v>
      </c>
      <c r="AV14" s="186">
        <f t="shared" ca="1" si="13"/>
        <v>-1</v>
      </c>
      <c r="AX14" s="4">
        <f t="shared" si="14"/>
        <v>-1</v>
      </c>
      <c r="AY14" s="4">
        <f t="shared" ca="1" si="22"/>
        <v>1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</v>
      </c>
      <c r="BE14" s="342">
        <f ca="1">$Y$21</f>
        <v>11</v>
      </c>
      <c r="BF14" s="81" t="str">
        <f>$X$2</f>
        <v>JH</v>
      </c>
      <c r="BG14" s="82">
        <f ca="1">$Z$21</f>
        <v>72</v>
      </c>
      <c r="BH14" s="156"/>
      <c r="BI14" s="343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3"/>
      <c r="BN14" s="343">
        <f t="shared" ca="1" si="18"/>
        <v>10</v>
      </c>
      <c r="BO14" s="66" t="str">
        <f>$AG$2</f>
        <v>KK</v>
      </c>
      <c r="BP14" s="344">
        <f t="shared" ca="1" si="19"/>
        <v>-45</v>
      </c>
      <c r="BQ14" s="345">
        <f ca="1">-$AR$3*'Season Summary'!$AO$3</f>
        <v>-45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["V","H","H","V","H","H","V","V","H","V","V","V","H","H","H","V"];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Bengals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Broncos</v>
      </c>
      <c r="E15" s="361" t="s">
        <v>39</v>
      </c>
      <c r="F15" s="217" t="s">
        <v>38</v>
      </c>
      <c r="G15" s="188">
        <v>1</v>
      </c>
      <c r="H15" s="184">
        <f t="shared" si="23"/>
        <v>-1</v>
      </c>
      <c r="I15" s="220"/>
      <c r="J15" s="188"/>
      <c r="K15" s="184" t="str">
        <f t="shared" si="0"/>
        <v/>
      </c>
      <c r="L15" s="220" t="s">
        <v>39</v>
      </c>
      <c r="M15" s="188">
        <v>4</v>
      </c>
      <c r="N15" s="184" t="str">
        <f t="shared" si="1"/>
        <v/>
      </c>
      <c r="O15" s="220" t="s">
        <v>38</v>
      </c>
      <c r="P15" s="188">
        <v>3</v>
      </c>
      <c r="Q15" s="184">
        <f t="shared" si="2"/>
        <v>-3</v>
      </c>
      <c r="R15" s="220" t="s">
        <v>38</v>
      </c>
      <c r="S15" s="188">
        <v>12</v>
      </c>
      <c r="T15" s="184">
        <f t="shared" si="3"/>
        <v>-12</v>
      </c>
      <c r="U15" s="220" t="s">
        <v>39</v>
      </c>
      <c r="V15" s="188">
        <v>8</v>
      </c>
      <c r="W15" s="184" t="str">
        <f t="shared" si="4"/>
        <v/>
      </c>
      <c r="X15" s="220" t="s">
        <v>39</v>
      </c>
      <c r="Y15" s="188">
        <v>3</v>
      </c>
      <c r="Z15" s="184" t="str">
        <f t="shared" si="5"/>
        <v/>
      </c>
      <c r="AA15" s="220" t="s">
        <v>38</v>
      </c>
      <c r="AB15" s="188">
        <v>3</v>
      </c>
      <c r="AC15" s="184">
        <f t="shared" si="6"/>
        <v>-3</v>
      </c>
      <c r="AD15" s="220" t="s">
        <v>38</v>
      </c>
      <c r="AE15" s="188">
        <v>4</v>
      </c>
      <c r="AF15" s="184">
        <f t="shared" si="7"/>
        <v>-4</v>
      </c>
      <c r="AG15" s="220" t="s">
        <v>38</v>
      </c>
      <c r="AH15" s="188">
        <v>1</v>
      </c>
      <c r="AI15" s="184">
        <f t="shared" si="8"/>
        <v>-1</v>
      </c>
      <c r="AJ15" s="220" t="s">
        <v>39</v>
      </c>
      <c r="AK15" s="188">
        <v>7</v>
      </c>
      <c r="AL15" s="184" t="str">
        <f t="shared" si="9"/>
        <v/>
      </c>
      <c r="AM15" s="220" t="s">
        <v>38</v>
      </c>
      <c r="AN15" s="188">
        <v>3</v>
      </c>
      <c r="AO15" s="186">
        <f t="shared" si="10"/>
        <v>-3</v>
      </c>
      <c r="AT15" s="187" t="str">
        <f t="shared" ca="1" si="11"/>
        <v>H</v>
      </c>
      <c r="AU15" s="188">
        <f t="shared" ca="1" si="12"/>
        <v>2</v>
      </c>
      <c r="AV15" s="186">
        <f t="shared" ca="1" si="13"/>
        <v>-2</v>
      </c>
      <c r="AX15" s="4">
        <f t="shared" si="14"/>
        <v>5</v>
      </c>
      <c r="AY15" s="4">
        <f t="shared" ca="1" si="22"/>
        <v>5</v>
      </c>
      <c r="AZ15" s="4">
        <f t="shared" ca="1" si="15"/>
        <v>5</v>
      </c>
      <c r="BA15" s="4">
        <f t="shared" ca="1" si="16"/>
        <v>5</v>
      </c>
      <c r="BB15" s="4">
        <v>12</v>
      </c>
      <c r="BC15" s="4">
        <f ca="1">COUNTIF($AY$4:OFFSET($AY$4,0,0,BB15,1),AY15)</f>
        <v>1</v>
      </c>
      <c r="BE15" s="350">
        <f ca="1">$J$21</f>
        <v>12</v>
      </c>
      <c r="BF15" s="83" t="str">
        <f>$I$2</f>
        <v>CK</v>
      </c>
      <c r="BG15" s="84">
        <f>$K$21</f>
        <v>0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3"/>
      <c r="BN15" s="351">
        <f t="shared" ca="1" si="18"/>
        <v>10</v>
      </c>
      <c r="BO15" s="67" t="str">
        <f>$AJ$2</f>
        <v>MB</v>
      </c>
      <c r="BP15" s="352">
        <f t="shared" ca="1" si="19"/>
        <v>-45</v>
      </c>
      <c r="BQ15" s="353">
        <f ca="1">-$AR$3*'Season Summary'!$AO$3</f>
        <v>-45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["V","H","H","V","H","H","V","V","V","V","H","H","H","H","H","V"];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Falcons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49ers</v>
      </c>
      <c r="E16" s="361" t="s">
        <v>38</v>
      </c>
      <c r="F16" s="217" t="s">
        <v>38</v>
      </c>
      <c r="G16" s="188">
        <v>14</v>
      </c>
      <c r="H16" s="184" t="str">
        <f t="shared" si="23"/>
        <v/>
      </c>
      <c r="I16" s="220"/>
      <c r="J16" s="188"/>
      <c r="K16" s="184" t="str">
        <f t="shared" si="0"/>
        <v/>
      </c>
      <c r="L16" s="220" t="s">
        <v>38</v>
      </c>
      <c r="M16" s="188">
        <v>11</v>
      </c>
      <c r="N16" s="184" t="str">
        <f t="shared" si="1"/>
        <v/>
      </c>
      <c r="O16" s="220" t="s">
        <v>38</v>
      </c>
      <c r="P16" s="188">
        <v>12</v>
      </c>
      <c r="Q16" s="184" t="str">
        <f t="shared" si="2"/>
        <v/>
      </c>
      <c r="R16" s="220" t="s">
        <v>38</v>
      </c>
      <c r="S16" s="188">
        <v>11</v>
      </c>
      <c r="T16" s="184" t="str">
        <f t="shared" si="3"/>
        <v/>
      </c>
      <c r="U16" s="220" t="s">
        <v>38</v>
      </c>
      <c r="V16" s="188">
        <v>14</v>
      </c>
      <c r="W16" s="184" t="str">
        <f t="shared" si="4"/>
        <v/>
      </c>
      <c r="X16" s="220" t="s">
        <v>38</v>
      </c>
      <c r="Y16" s="188">
        <v>12</v>
      </c>
      <c r="Z16" s="184" t="str">
        <f t="shared" si="5"/>
        <v/>
      </c>
      <c r="AA16" s="220" t="s">
        <v>38</v>
      </c>
      <c r="AB16" s="188">
        <v>10</v>
      </c>
      <c r="AC16" s="184" t="str">
        <f t="shared" si="6"/>
        <v/>
      </c>
      <c r="AD16" s="220" t="s">
        <v>38</v>
      </c>
      <c r="AE16" s="188">
        <v>11</v>
      </c>
      <c r="AF16" s="184" t="str">
        <f t="shared" si="7"/>
        <v/>
      </c>
      <c r="AG16" s="220" t="s">
        <v>38</v>
      </c>
      <c r="AH16" s="188">
        <v>11</v>
      </c>
      <c r="AI16" s="184" t="str">
        <f t="shared" si="8"/>
        <v/>
      </c>
      <c r="AJ16" s="220" t="s">
        <v>38</v>
      </c>
      <c r="AK16" s="188">
        <v>4</v>
      </c>
      <c r="AL16" s="184" t="str">
        <f t="shared" si="9"/>
        <v/>
      </c>
      <c r="AM16" s="220" t="s">
        <v>38</v>
      </c>
      <c r="AN16" s="188">
        <v>7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11</v>
      </c>
      <c r="AV16" s="186" t="str">
        <f t="shared" ca="1" si="13"/>
        <v/>
      </c>
      <c r="AX16" s="4">
        <f t="shared" si="14"/>
        <v>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["5","13","2","3","12","10","9","16","6","11","4","1","14","7","15","8"];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Seahawks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Rams</v>
      </c>
      <c r="E17" s="361" t="s">
        <v>38</v>
      </c>
      <c r="F17" s="217" t="s">
        <v>38</v>
      </c>
      <c r="G17" s="188">
        <v>7</v>
      </c>
      <c r="H17" s="184" t="str">
        <f t="shared" si="23"/>
        <v/>
      </c>
      <c r="I17" s="220"/>
      <c r="J17" s="188"/>
      <c r="K17" s="184" t="str">
        <f t="shared" si="0"/>
        <v/>
      </c>
      <c r="L17" s="220" t="s">
        <v>38</v>
      </c>
      <c r="M17" s="188">
        <v>8</v>
      </c>
      <c r="N17" s="184" t="str">
        <f t="shared" si="1"/>
        <v/>
      </c>
      <c r="O17" s="220" t="s">
        <v>38</v>
      </c>
      <c r="P17" s="188">
        <v>9</v>
      </c>
      <c r="Q17" s="184" t="str">
        <f t="shared" si="2"/>
        <v/>
      </c>
      <c r="R17" s="220" t="s">
        <v>38</v>
      </c>
      <c r="S17" s="188">
        <v>7</v>
      </c>
      <c r="T17" s="184" t="str">
        <f t="shared" si="3"/>
        <v/>
      </c>
      <c r="U17" s="220" t="s">
        <v>38</v>
      </c>
      <c r="V17" s="188">
        <v>15</v>
      </c>
      <c r="W17" s="184" t="str">
        <f t="shared" si="4"/>
        <v/>
      </c>
      <c r="X17" s="220" t="s">
        <v>38</v>
      </c>
      <c r="Y17" s="188">
        <v>11</v>
      </c>
      <c r="Z17" s="184" t="str">
        <f t="shared" si="5"/>
        <v/>
      </c>
      <c r="AA17" s="220" t="s">
        <v>38</v>
      </c>
      <c r="AB17" s="188">
        <v>9</v>
      </c>
      <c r="AC17" s="184" t="str">
        <f t="shared" si="6"/>
        <v/>
      </c>
      <c r="AD17" s="220" t="s">
        <v>38</v>
      </c>
      <c r="AE17" s="188">
        <v>8</v>
      </c>
      <c r="AF17" s="184" t="str">
        <f t="shared" si="7"/>
        <v/>
      </c>
      <c r="AG17" s="220" t="s">
        <v>38</v>
      </c>
      <c r="AH17" s="188">
        <v>9</v>
      </c>
      <c r="AI17" s="184" t="str">
        <f t="shared" si="8"/>
        <v/>
      </c>
      <c r="AJ17" s="220" t="s">
        <v>38</v>
      </c>
      <c r="AK17" s="188">
        <v>13</v>
      </c>
      <c r="AL17" s="184" t="str">
        <f t="shared" si="9"/>
        <v/>
      </c>
      <c r="AM17" s="220" t="s">
        <v>38</v>
      </c>
      <c r="AN17" s="188">
        <v>1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10</v>
      </c>
      <c r="AV17" s="186" t="str">
        <f t="shared" ca="1" si="13"/>
        <v/>
      </c>
      <c r="AX17" s="4">
        <f t="shared" si="14"/>
        <v>97</v>
      </c>
      <c r="AY17" s="4">
        <f t="shared" ca="1" si="22"/>
        <v>97</v>
      </c>
      <c r="AZ17" s="4">
        <f t="shared" ca="1" si="15"/>
        <v>97</v>
      </c>
      <c r="BA17" s="4">
        <f t="shared" ca="1" si="16"/>
        <v>97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Saints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Buccaneers</v>
      </c>
      <c r="E18" s="361" t="s">
        <v>39</v>
      </c>
      <c r="F18" s="217" t="s">
        <v>38</v>
      </c>
      <c r="G18" s="188">
        <v>15</v>
      </c>
      <c r="H18" s="184">
        <f t="shared" si="23"/>
        <v>-15</v>
      </c>
      <c r="I18" s="220"/>
      <c r="J18" s="188"/>
      <c r="K18" s="184" t="str">
        <f t="shared" si="0"/>
        <v/>
      </c>
      <c r="L18" s="220" t="s">
        <v>38</v>
      </c>
      <c r="M18" s="188">
        <v>15</v>
      </c>
      <c r="N18" s="184">
        <f t="shared" si="1"/>
        <v>-15</v>
      </c>
      <c r="O18" s="220" t="s">
        <v>38</v>
      </c>
      <c r="P18" s="188">
        <v>13</v>
      </c>
      <c r="Q18" s="184">
        <f t="shared" si="2"/>
        <v>-13</v>
      </c>
      <c r="R18" s="220" t="s">
        <v>38</v>
      </c>
      <c r="S18" s="188">
        <v>10</v>
      </c>
      <c r="T18" s="184">
        <f t="shared" si="3"/>
        <v>-10</v>
      </c>
      <c r="U18" s="220" t="s">
        <v>38</v>
      </c>
      <c r="V18" s="188">
        <v>13</v>
      </c>
      <c r="W18" s="184">
        <f t="shared" si="4"/>
        <v>-13</v>
      </c>
      <c r="X18" s="220" t="s">
        <v>38</v>
      </c>
      <c r="Y18" s="188">
        <v>13</v>
      </c>
      <c r="Z18" s="184">
        <f t="shared" si="5"/>
        <v>-13</v>
      </c>
      <c r="AA18" s="220" t="s">
        <v>38</v>
      </c>
      <c r="AB18" s="188">
        <v>15</v>
      </c>
      <c r="AC18" s="184">
        <f t="shared" si="6"/>
        <v>-15</v>
      </c>
      <c r="AD18" s="220" t="s">
        <v>38</v>
      </c>
      <c r="AE18" s="188">
        <v>15</v>
      </c>
      <c r="AF18" s="184">
        <f t="shared" si="7"/>
        <v>-15</v>
      </c>
      <c r="AG18" s="220" t="s">
        <v>38</v>
      </c>
      <c r="AH18" s="188">
        <v>14</v>
      </c>
      <c r="AI18" s="184">
        <f t="shared" si="8"/>
        <v>-14</v>
      </c>
      <c r="AJ18" s="220" t="s">
        <v>38</v>
      </c>
      <c r="AK18" s="188">
        <v>12</v>
      </c>
      <c r="AL18" s="184">
        <f t="shared" si="9"/>
        <v>-12</v>
      </c>
      <c r="AM18" s="220" t="s">
        <v>38</v>
      </c>
      <c r="AN18" s="188">
        <v>15</v>
      </c>
      <c r="AO18" s="186">
        <f t="shared" si="10"/>
        <v>-15</v>
      </c>
      <c r="AT18" s="187" t="str">
        <f ca="1">IF($B18="","",IF(AX18&lt;0,"V","H"))</f>
        <v>H</v>
      </c>
      <c r="AU18" s="188">
        <f ca="1">IF($B18="","",RANK(BA18,BA$4:BA$19,1))</f>
        <v>15</v>
      </c>
      <c r="AV18" s="186">
        <f t="shared" ca="1" si="13"/>
        <v>-15</v>
      </c>
      <c r="AX18" s="4">
        <f t="shared" si="14"/>
        <v>150</v>
      </c>
      <c r="AY18" s="4">
        <f t="shared" ca="1" si="22"/>
        <v>150</v>
      </c>
      <c r="AZ18" s="4">
        <f t="shared" ca="1" si="15"/>
        <v>150</v>
      </c>
      <c r="BA18" s="4">
        <f t="shared" ca="1" si="16"/>
        <v>150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["5","13","2","3","12","10","9","16","7","14","1","4","11","8","15","6"];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Vikings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Bears</v>
      </c>
      <c r="E19" s="361" t="s">
        <v>39</v>
      </c>
      <c r="F19" s="217" t="s">
        <v>39</v>
      </c>
      <c r="G19" s="188">
        <v>8</v>
      </c>
      <c r="H19" s="184" t="str">
        <f t="shared" si="23"/>
        <v/>
      </c>
      <c r="I19" s="220"/>
      <c r="J19" s="188"/>
      <c r="K19" s="184" t="str">
        <f t="shared" si="0"/>
        <v/>
      </c>
      <c r="L19" s="220" t="s">
        <v>39</v>
      </c>
      <c r="M19" s="188">
        <v>6</v>
      </c>
      <c r="N19" s="184" t="str">
        <f t="shared" si="1"/>
        <v/>
      </c>
      <c r="O19" s="220" t="s">
        <v>39</v>
      </c>
      <c r="P19" s="188">
        <v>6</v>
      </c>
      <c r="Q19" s="184" t="str">
        <f t="shared" si="2"/>
        <v/>
      </c>
      <c r="R19" s="220" t="s">
        <v>39</v>
      </c>
      <c r="S19" s="188">
        <v>8</v>
      </c>
      <c r="T19" s="184" t="str">
        <f t="shared" si="3"/>
        <v/>
      </c>
      <c r="U19" s="220" t="s">
        <v>39</v>
      </c>
      <c r="V19" s="188">
        <v>3</v>
      </c>
      <c r="W19" s="184" t="str">
        <f t="shared" si="4"/>
        <v/>
      </c>
      <c r="X19" s="220" t="s">
        <v>38</v>
      </c>
      <c r="Y19" s="188">
        <v>5</v>
      </c>
      <c r="Z19" s="184">
        <f t="shared" si="5"/>
        <v>-5</v>
      </c>
      <c r="AA19" s="220" t="s">
        <v>39</v>
      </c>
      <c r="AB19" s="188">
        <v>8</v>
      </c>
      <c r="AC19" s="184" t="str">
        <f t="shared" si="6"/>
        <v/>
      </c>
      <c r="AD19" s="220" t="s">
        <v>39</v>
      </c>
      <c r="AE19" s="188">
        <v>7</v>
      </c>
      <c r="AF19" s="184" t="str">
        <f t="shared" si="7"/>
        <v/>
      </c>
      <c r="AG19" s="220" t="s">
        <v>39</v>
      </c>
      <c r="AH19" s="188">
        <v>5</v>
      </c>
      <c r="AI19" s="184" t="str">
        <f t="shared" si="8"/>
        <v/>
      </c>
      <c r="AJ19" s="220" t="s">
        <v>39</v>
      </c>
      <c r="AK19" s="188">
        <v>1</v>
      </c>
      <c r="AL19" s="184" t="str">
        <f t="shared" si="9"/>
        <v/>
      </c>
      <c r="AM19" s="220" t="s">
        <v>39</v>
      </c>
      <c r="AN19" s="188">
        <v>11</v>
      </c>
      <c r="AO19" s="186" t="str">
        <f t="shared" si="10"/>
        <v/>
      </c>
      <c r="AT19" s="187" t="str">
        <f ca="1">IF($B19="","",IF(AX19&lt;0,"V","H"))</f>
        <v>V</v>
      </c>
      <c r="AU19" s="188">
        <f ca="1">IF($B19="","",RANK(BA19,BA$4:BA$19,1))</f>
        <v>7</v>
      </c>
      <c r="AV19" s="186" t="str">
        <f t="shared" ca="1" si="13"/>
        <v/>
      </c>
      <c r="AX19" s="4">
        <f t="shared" si="14"/>
        <v>-58</v>
      </c>
      <c r="AY19" s="4">
        <f t="shared" ca="1" si="22"/>
        <v>58</v>
      </c>
      <c r="AZ19" s="4">
        <f t="shared" ca="1" si="15"/>
        <v>58</v>
      </c>
      <c r="BA19" s="4">
        <f t="shared" ca="1" si="16"/>
        <v>58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["4","14","5","2","11","10","8","16","7","15","1","3","12","9","13","6"];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"Vikings at Bears" Total Points:  </v>
      </c>
      <c r="F20" s="358" t="s">
        <v>782</v>
      </c>
      <c r="G20" s="91">
        <v>42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3</v>
      </c>
      <c r="J20" s="91"/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44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44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40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47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44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44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40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24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["1","14","9","2","15","4","5","16","3","13","6","12","11","7","10","8"];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7</v>
      </c>
      <c r="H21" s="197">
        <f ca="1">IF(SUM(G4:G19)&gt;0,SUM(H4:H19)+$F$31,0)</f>
        <v>89</v>
      </c>
      <c r="I21" s="198"/>
      <c r="J21" s="196">
        <f ca="1">RANK(K21,$H34:$AO34,0)+J52</f>
        <v>12</v>
      </c>
      <c r="K21" s="197">
        <f>IF(SUM(J4:J19)&gt;0,SUM(K4:K19)+$F$31,0)</f>
        <v>0</v>
      </c>
      <c r="L21" s="198"/>
      <c r="M21" s="196">
        <f ca="1">RANK(N21,$H34:$AO34,0)+M52</f>
        <v>3</v>
      </c>
      <c r="N21" s="197">
        <f ca="1">IF(SUM(M4:M19)&gt;0,SUM(N4:N19)+$F$31,0)</f>
        <v>94</v>
      </c>
      <c r="O21" s="198"/>
      <c r="P21" s="196">
        <f ca="1">RANK(Q21,$H34:$AO34,0)+P52</f>
        <v>6</v>
      </c>
      <c r="Q21" s="197">
        <f ca="1">IF(SUM(P4:P19)&gt;0,SUM(Q4:Q19)+$F$31,0)</f>
        <v>91</v>
      </c>
      <c r="R21" s="198"/>
      <c r="S21" s="196">
        <f ca="1">RANK(T21,$H34:$AO34,0)+S52</f>
        <v>3</v>
      </c>
      <c r="T21" s="197">
        <f ca="1">IF(SUM(S4:S19)&gt;0,SUM(T4:T19)+$F$31,0)</f>
        <v>94</v>
      </c>
      <c r="U21" s="198"/>
      <c r="V21" s="196">
        <f ca="1">RANK(W21,$H34:$AO34,0)+V52</f>
        <v>1</v>
      </c>
      <c r="W21" s="197">
        <f ca="1">IF(SUM(V4:V19)&gt;0,SUM(W4:W19)+$F$31,0)</f>
        <v>110</v>
      </c>
      <c r="X21" s="198"/>
      <c r="Y21" s="196">
        <f ca="1">RANK(Z21,$H34:$AO34,0)+Y52</f>
        <v>11</v>
      </c>
      <c r="Z21" s="197">
        <f ca="1">IF(SUM(Y4:Y19)&gt;0,SUM(Z4:Z19)+$F$31,0)</f>
        <v>72</v>
      </c>
      <c r="AA21" s="198"/>
      <c r="AB21" s="196">
        <f ca="1">RANK(AC21,$H34:$AO34,0)+AB52</f>
        <v>8</v>
      </c>
      <c r="AC21" s="197">
        <f ca="1">IF(SUM(AB4:AB19)&gt;0,SUM(AC4:AC19)+$F$31,0)</f>
        <v>86</v>
      </c>
      <c r="AD21" s="198"/>
      <c r="AE21" s="196">
        <f ca="1">RANK(AF21,$H34:$AO34,0)+AE52</f>
        <v>3</v>
      </c>
      <c r="AF21" s="197">
        <f ca="1">IF(SUM(AE4:AE19)&gt;0,SUM(AF4:AF19)+$F$31,0)</f>
        <v>94</v>
      </c>
      <c r="AG21" s="198"/>
      <c r="AH21" s="196">
        <f ca="1">RANK(AI21,$H34:$AO34,0)+AH52</f>
        <v>2</v>
      </c>
      <c r="AI21" s="197">
        <f ca="1">IF(SUM(AH4:AH19)&gt;0,SUM(AI4:AI19)+$F$31,0)</f>
        <v>103</v>
      </c>
      <c r="AJ21" s="198"/>
      <c r="AK21" s="196">
        <f ca="1">RANK(AL21,$H34:$AO34,0)+AK52</f>
        <v>10</v>
      </c>
      <c r="AL21" s="197">
        <f ca="1">IF(SUM(AK4:AK19)&gt;0,SUM(AL4:AL19)+$F$31,0)</f>
        <v>82</v>
      </c>
      <c r="AM21" s="198"/>
      <c r="AN21" s="196">
        <f ca="1">RANK(AO21,$H34:$AO34,0)+AN52</f>
        <v>9</v>
      </c>
      <c r="AO21" s="199">
        <f ca="1">IF(SUM(AN4:AN19)&gt;0,SUM(AO4:AO19)+$F$31,0)</f>
        <v>84</v>
      </c>
      <c r="AP21" s="3"/>
      <c r="AT21" s="200"/>
      <c r="AU21" s="201">
        <f ca="1">RANK(AV34,$H34:$AV34,0)</f>
        <v>7</v>
      </c>
      <c r="AV21" s="202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["1","11","9","2","7","6","12","10","4","5","16","8","14","15","13","3"];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3</v>
      </c>
      <c r="H22" s="133">
        <f ca="1">IF($AR$3&lt;3,H23,H23/($AR$3-1))</f>
        <v>93.071428571428569</v>
      </c>
      <c r="I22" s="134"/>
      <c r="J22" s="132">
        <f ca="1">RANK(K35,($H35:$AO35),0)</f>
        <v>11</v>
      </c>
      <c r="K22" s="133">
        <f ca="1">IF($AR$3&lt;3,K23,K23/($AR$3-1))</f>
        <v>80.285714285714292</v>
      </c>
      <c r="L22" s="134"/>
      <c r="M22" s="132">
        <f ca="1">RANK(N35,($H35:$AO35),0)</f>
        <v>1</v>
      </c>
      <c r="N22" s="133">
        <f ca="1">IF($AR$3&lt;3,N23,N23/($AR$3-1))</f>
        <v>96.071428571428569</v>
      </c>
      <c r="O22" s="134"/>
      <c r="P22" s="132">
        <f ca="1">RANK(Q35,($H35:$AO35),0)</f>
        <v>2</v>
      </c>
      <c r="Q22" s="133">
        <f ca="1">IF($AR$3&lt;3,Q23,Q23/($AR$3-1))</f>
        <v>94.642857142857139</v>
      </c>
      <c r="R22" s="134"/>
      <c r="S22" s="132">
        <f ca="1">RANK(T35,($H35:$AO35),0)</f>
        <v>5</v>
      </c>
      <c r="T22" s="133">
        <f ca="1">IF($AR$3&lt;3,T23,T23/($AR$3-1))</f>
        <v>91.071428571428569</v>
      </c>
      <c r="U22" s="134"/>
      <c r="V22" s="132">
        <f ca="1">RANK(W35,($H35:$AO35),0)</f>
        <v>9</v>
      </c>
      <c r="W22" s="133">
        <f ca="1">IF($AR$3&lt;3,W23,W23/($AR$3-1))</f>
        <v>84.785714285714292</v>
      </c>
      <c r="X22" s="134"/>
      <c r="Y22" s="132">
        <f ca="1">RANK(Z35,($H35:$AO35),0)</f>
        <v>8</v>
      </c>
      <c r="Z22" s="133">
        <f ca="1">IF($AR$3&lt;3,Z23,Z23/($AR$3-1))</f>
        <v>84.928571428571431</v>
      </c>
      <c r="AA22" s="134"/>
      <c r="AB22" s="132">
        <f ca="1">RANK(AC35,($H35:$AO35),0)</f>
        <v>7</v>
      </c>
      <c r="AC22" s="133">
        <f ca="1">IF($AR$3&lt;3,AC23,AC23/($AR$3-1))</f>
        <v>87.071428571428569</v>
      </c>
      <c r="AD22" s="134"/>
      <c r="AE22" s="132">
        <f ca="1">RANK(AF35,($H35:$AO35),0)</f>
        <v>12</v>
      </c>
      <c r="AF22" s="133">
        <f ca="1">IF($AR$3&lt;3,AF23,AF23/($AR$3-1))</f>
        <v>77.714285714285708</v>
      </c>
      <c r="AG22" s="134"/>
      <c r="AH22" s="132">
        <f ca="1">RANK(AI35,($H35:$AO35),0)</f>
        <v>6</v>
      </c>
      <c r="AI22" s="133">
        <f ca="1">IF($AR$3&lt;3,AI23,AI23/($AR$3-1))</f>
        <v>89.714285714285708</v>
      </c>
      <c r="AJ22" s="134"/>
      <c r="AK22" s="132">
        <f ca="1">RANK(AL35,($H35:$AO35),0)</f>
        <v>10</v>
      </c>
      <c r="AL22" s="133">
        <f ca="1">IF($AR$3&lt;3,AL23,AL23/($AR$3-1))</f>
        <v>83.857142857142861</v>
      </c>
      <c r="AM22" s="134"/>
      <c r="AN22" s="132">
        <f ca="1">RANK(AO35,($H35:$AO35),0)</f>
        <v>4</v>
      </c>
      <c r="AO22" s="135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["2","15","9","4","10","7","1","16","6","14","8","3","12","11","13","5"];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1303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1124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1345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1325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1275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1187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1189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1219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1088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1256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1174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["7","13","1","5","11","4","12","16","2","14","6","3","10","9","15","8"];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["5","14","2","3","12","10","9","16","6","13","1","4","11","8","15","7"];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0.5625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</v>
      </c>
      <c r="K25" s="141">
        <f>IF(SUM(J4:J19)&gt;0,COUNTBLANK(K4:K19)-COUNTBLANK($E4:$E19),0)</f>
        <v>0</v>
      </c>
      <c r="L25" s="142"/>
      <c r="M25" s="144">
        <f ca="1">IF($AR$2=0,N25/OFFSET('Season Summary'!$D$3,$C$2,0),0)</f>
        <v>0.6875</v>
      </c>
      <c r="N25" s="141">
        <f>IF(SUM(M4:M19)&gt;0,COUNTBLANK(N4:N19)-COUNTBLANK($E4:$E19),0)</f>
        <v>11</v>
      </c>
      <c r="O25" s="142"/>
      <c r="P25" s="144">
        <f ca="1">IF($AR$2=0,Q25/OFFSET('Season Summary'!$D$3,$C$2,0),0)</f>
        <v>0.625</v>
      </c>
      <c r="Q25" s="141">
        <f>IF(SUM(P4:P19)&gt;0,COUNTBLANK(Q4:Q19)-COUNTBLANK($E4:$E19),0)</f>
        <v>10</v>
      </c>
      <c r="R25" s="142"/>
      <c r="S25" s="144">
        <f ca="1">IF($AR$2=0,T25/OFFSET('Season Summary'!$D$3,$C$2,0),0)</f>
        <v>0.6875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0.75</v>
      </c>
      <c r="W25" s="141">
        <f>IF(SUM(V4:V19)&gt;0,COUNTBLANK(W4:W19)-COUNTBLANK($E4:$E19),0)</f>
        <v>12</v>
      </c>
      <c r="X25" s="142"/>
      <c r="Y25" s="144">
        <f ca="1">IF($AR$2=0,Z25/OFFSET('Season Summary'!$D$3,$C$2,0),0)</f>
        <v>0.4375</v>
      </c>
      <c r="Z25" s="141">
        <f>IF(SUM(Y4:Y19)&gt;0,COUNTBLANK(Z4:Z19)-COUNTBLANK($E4:$E19),0)</f>
        <v>7</v>
      </c>
      <c r="AA25" s="142"/>
      <c r="AB25" s="144">
        <f ca="1">IF($AR$2=0,AC25/OFFSET('Season Summary'!$D$3,$C$2,0),0)</f>
        <v>0.5625</v>
      </c>
      <c r="AC25" s="141">
        <f>IF(SUM(AB4:AB19)&gt;0,COUNTBLANK(AC4:AC19)-COUNTBLANK($E4:$E19),0)</f>
        <v>9</v>
      </c>
      <c r="AD25" s="142"/>
      <c r="AE25" s="144">
        <f ca="1">IF($AR$2=0,AF25/OFFSET('Season Summary'!$D$3,$C$2,0),0)</f>
        <v>0.6875</v>
      </c>
      <c r="AF25" s="141">
        <f>IF(SUM(AE4:AE19)&gt;0,COUNTBLANK(AF4:AF19)-COUNTBLANK($E4:$E19),0)</f>
        <v>11</v>
      </c>
      <c r="AG25" s="142"/>
      <c r="AH25" s="144">
        <f ca="1">IF($AR$2=0,AI25/OFFSET('Season Summary'!$D$3,$C$2,0),0)</f>
        <v>0.75</v>
      </c>
      <c r="AI25" s="141">
        <f>IF(SUM(AH4:AH19)&gt;0,COUNTBLANK(AI4:AI19)-COUNTBLANK($E4:$E19),0)</f>
        <v>12</v>
      </c>
      <c r="AJ25" s="142"/>
      <c r="AK25" s="144">
        <f ca="1">IF($AR$2=0,AL25/OFFSET('Season Summary'!$D$3,$C$2,0),0)</f>
        <v>0.625</v>
      </c>
      <c r="AL25" s="141">
        <f>IF(SUM(AK4:AK19)&gt;0,COUNTBLANK(AL4:AL19)-COUNTBLANK($E4:$E19),0)</f>
        <v>10</v>
      </c>
      <c r="AM25" s="142"/>
      <c r="AN25" s="144">
        <f ca="1">IF($AR$2=0,AO25/OFFSET('Season Summary'!$D$3,$C$2,0),0)</f>
        <v>0.6875</v>
      </c>
      <c r="AO25" s="143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["16","12","4","3","10","6","8","15","7","13","2","1","11","9","14","5"];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0.625</v>
      </c>
      <c r="H26" s="150">
        <f ca="1">SUM('Season Summary'!F3:OFFSET('Season Summary'!F3,$C$2+$AR$2,0))</f>
        <v>140</v>
      </c>
      <c r="I26" s="151"/>
      <c r="J26" s="149">
        <f ca="1">IF($AR$3=0,0,K26/SUM('Season Summary'!$D3:OFFSET('Season Summary'!$D3,$C$2+$AR$2,0)))</f>
        <v>0.5535714285714286</v>
      </c>
      <c r="K26" s="150">
        <f ca="1">SUM('Season Summary'!I3:OFFSET('Season Summary'!I3,$C$2+$AR$2,0))</f>
        <v>124</v>
      </c>
      <c r="L26" s="151"/>
      <c r="M26" s="149">
        <f ca="1">IF($AR$3=0,0,N26/SUM('Season Summary'!$D3:OFFSET('Season Summary'!$D3,$C$2+$AR$2,0)))</f>
        <v>0.6741071428571429</v>
      </c>
      <c r="N26" s="150">
        <f ca="1">SUM('Season Summary'!L3:OFFSET('Season Summary'!L3,$C$2+$AR$2,0))</f>
        <v>151</v>
      </c>
      <c r="O26" s="151"/>
      <c r="P26" s="149">
        <f ca="1">IF($AR$3=0,0,Q26/SUM('Season Summary'!$D3:OFFSET('Season Summary'!$D3,$C$2+$AR$2,0)))</f>
        <v>0.6428571428571429</v>
      </c>
      <c r="Q26" s="150">
        <f ca="1">SUM('Season Summary'!O3:OFFSET('Season Summary'!O3,$C$2+$AR$2,0))</f>
        <v>144</v>
      </c>
      <c r="R26" s="151"/>
      <c r="S26" s="149">
        <f ca="1">IF($AR$3=0,0,T26/SUM('Season Summary'!$D3:OFFSET('Season Summary'!$D3,$C$2+$AR$2,0)))</f>
        <v>0.625</v>
      </c>
      <c r="T26" s="150">
        <f ca="1">SUM('Season Summary'!R3:OFFSET('Season Summary'!R3,$C$2+$AR$2,0))</f>
        <v>140</v>
      </c>
      <c r="U26" s="151"/>
      <c r="V26" s="149">
        <f ca="1">IF($AR$3=0,0,W26/SUM('Season Summary'!$D3:OFFSET('Season Summary'!$D3,$C$2+$AR$2,0)))</f>
        <v>0.5669642857142857</v>
      </c>
      <c r="W26" s="150">
        <f ca="1">SUM('Season Summary'!U3:OFFSET('Season Summary'!U3,$C$2+$AR$2,0))</f>
        <v>127</v>
      </c>
      <c r="X26" s="151"/>
      <c r="Y26" s="149">
        <f ca="1">IF($AR$3=0,0,Z26/SUM('Season Summary'!$D3:OFFSET('Season Summary'!$D3,$C$2+$AR$2,0)))</f>
        <v>0.5758928571428571</v>
      </c>
      <c r="Z26" s="150">
        <f ca="1">SUM('Season Summary'!X3:OFFSET('Season Summary'!X3,$C$2+$AR$2,0))</f>
        <v>129</v>
      </c>
      <c r="AA26" s="151"/>
      <c r="AB26" s="149">
        <f ca="1">IF($AR$3=0,0,AC26/SUM('Season Summary'!$D3:OFFSET('Season Summary'!$D3,$C$2+$AR$2,0)))</f>
        <v>0.5803571428571429</v>
      </c>
      <c r="AC26" s="150">
        <f ca="1">SUM('Season Summary'!AA3:OFFSET('Season Summary'!AA3,$C$2+$AR$2,0))</f>
        <v>130</v>
      </c>
      <c r="AD26" s="151"/>
      <c r="AE26" s="149">
        <f ca="1">IF($AR$3=0,0,AF26/SUM('Season Summary'!$D3:OFFSET('Season Summary'!$D3,$C$2+$AR$2,0)))</f>
        <v>0.5446428571428571</v>
      </c>
      <c r="AF26" s="150">
        <f ca="1">SUM('Season Summary'!AD3:OFFSET('Season Summary'!AD3,$C$2+$AR$2,0))</f>
        <v>122</v>
      </c>
      <c r="AG26" s="151"/>
      <c r="AH26" s="149">
        <f ca="1">IF($AR$3=0,0,AI26/SUM('Season Summary'!$D3:OFFSET('Season Summary'!$D3,$C$2+$AR$2,0)))</f>
        <v>0.6160714285714286</v>
      </c>
      <c r="AI26" s="150">
        <f ca="1">SUM('Season Summary'!AG3:OFFSET('Season Summary'!AG3,$C$2+$AR$2,0))</f>
        <v>138</v>
      </c>
      <c r="AJ26" s="151"/>
      <c r="AK26" s="149">
        <f ca="1">IF($AR$3=0,0,AL26/SUM('Season Summary'!$D3:OFFSET('Season Summary'!$D3,$C$2+$AR$2,0)))</f>
        <v>0.59375</v>
      </c>
      <c r="AL26" s="150">
        <f ca="1">SUM('Season Summary'!AJ3:OFFSET('Season Summary'!AJ3,$C$2+$AR$2,0))</f>
        <v>133</v>
      </c>
      <c r="AM26" s="151"/>
      <c r="AN26" s="149">
        <f ca="1">IF($AR$3=0,0,AO26/SUM('Season Summary'!$D3:OFFSET('Season Summary'!$D3,$C$2+$AR$2,0)))</f>
        <v>0.625</v>
      </c>
      <c r="AO26" s="152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["9","10","11","5","14","2","6","15","3","16","8","7","4","13","12","1"];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224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45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30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["9","14","8","10","6","2","12","16","5","13","4","3","7","1","15","11"];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["V","H","V","H","H","H","V","H","V","V","H","V","H","H","V","V"];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["42","","44","42","44","38","40","47","44","44","40","24"];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w15_actual_mn_points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0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89</v>
      </c>
      <c r="K34" s="41">
        <f t="shared" ref="K34:K39" si="25">K21</f>
        <v>0</v>
      </c>
      <c r="N34" s="41">
        <f t="shared" ref="N34:N39" ca="1" si="26">N21</f>
        <v>94</v>
      </c>
      <c r="Q34" s="41">
        <f t="shared" ref="Q34:Q39" ca="1" si="27">Q21</f>
        <v>91</v>
      </c>
      <c r="T34" s="41">
        <f t="shared" ref="T34:T39" ca="1" si="28">T21</f>
        <v>94</v>
      </c>
      <c r="W34" s="41">
        <f t="shared" ref="W34:W39" ca="1" si="29">W21</f>
        <v>110</v>
      </c>
      <c r="Z34" s="41">
        <f t="shared" ref="Z34:Z39" ca="1" si="30">Z21</f>
        <v>72</v>
      </c>
      <c r="AC34" s="41">
        <f t="shared" ref="AC34:AC39" ca="1" si="31">AC21</f>
        <v>86</v>
      </c>
      <c r="AF34" s="41">
        <f t="shared" ref="AF34:AF39" ca="1" si="32">AF21</f>
        <v>94</v>
      </c>
      <c r="AI34" s="41">
        <f t="shared" ref="AI34:AI39" ca="1" si="33">AI21</f>
        <v>103</v>
      </c>
      <c r="AL34" s="41">
        <f t="shared" ref="AL34:AL39" ca="1" si="34">AL21</f>
        <v>82</v>
      </c>
      <c r="AO34" s="41">
        <f t="shared" ref="AO34:AO39" ca="1" si="35">AO21</f>
        <v>84</v>
      </c>
      <c r="AP34" s="159"/>
      <c r="AV34" s="41">
        <f ca="1">AV21</f>
        <v>90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93.071428571428569</v>
      </c>
      <c r="I35" s="159"/>
      <c r="J35" s="159"/>
      <c r="K35" s="386">
        <f t="shared" ca="1" si="25"/>
        <v>80.285714285714292</v>
      </c>
      <c r="L35" s="159"/>
      <c r="M35" s="159"/>
      <c r="N35" s="386">
        <f t="shared" ca="1" si="26"/>
        <v>96.071428571428569</v>
      </c>
      <c r="Q35" s="386">
        <f t="shared" ca="1" si="27"/>
        <v>94.642857142857139</v>
      </c>
      <c r="T35" s="386">
        <f t="shared" ca="1" si="28"/>
        <v>91.071428571428569</v>
      </c>
      <c r="W35" s="386">
        <f t="shared" ca="1" si="29"/>
        <v>84.785714285714292</v>
      </c>
      <c r="Z35" s="386">
        <f t="shared" ca="1" si="30"/>
        <v>84.928571428571431</v>
      </c>
      <c r="AC35" s="386">
        <f t="shared" ca="1" si="31"/>
        <v>87.071428571428569</v>
      </c>
      <c r="AF35" s="386">
        <f t="shared" ca="1" si="32"/>
        <v>77.714285714285708</v>
      </c>
      <c r="AI35" s="386">
        <f t="shared" ca="1" si="33"/>
        <v>89.714285714285708</v>
      </c>
      <c r="AL35" s="386">
        <f t="shared" ca="1" si="34"/>
        <v>83.857142857142861</v>
      </c>
      <c r="AO35" s="386">
        <f t="shared" ca="1" si="35"/>
        <v>92.357142857142861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1303</v>
      </c>
      <c r="I36" s="159"/>
      <c r="J36" s="159"/>
      <c r="K36" s="386">
        <f t="shared" ca="1" si="25"/>
        <v>1124</v>
      </c>
      <c r="L36" s="159"/>
      <c r="M36" s="159"/>
      <c r="N36" s="386">
        <f t="shared" ca="1" si="26"/>
        <v>1345</v>
      </c>
      <c r="Q36" s="386">
        <f t="shared" ca="1" si="27"/>
        <v>1325</v>
      </c>
      <c r="T36" s="386">
        <f t="shared" ca="1" si="28"/>
        <v>1275</v>
      </c>
      <c r="W36" s="386">
        <f t="shared" ca="1" si="29"/>
        <v>1187</v>
      </c>
      <c r="Z36" s="386">
        <f t="shared" ca="1" si="30"/>
        <v>1189</v>
      </c>
      <c r="AC36" s="386">
        <f t="shared" ca="1" si="31"/>
        <v>1219</v>
      </c>
      <c r="AF36" s="386">
        <f t="shared" ca="1" si="32"/>
        <v>1088</v>
      </c>
      <c r="AI36" s="386">
        <f t="shared" ca="1" si="33"/>
        <v>1256</v>
      </c>
      <c r="AL36" s="386">
        <f t="shared" ca="1" si="34"/>
        <v>1174</v>
      </c>
      <c r="AO36" s="386">
        <f t="shared" ca="1" si="35"/>
        <v>1293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0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0</v>
      </c>
      <c r="L38" s="159"/>
      <c r="M38" s="159"/>
      <c r="N38" s="386">
        <f t="shared" si="26"/>
        <v>11</v>
      </c>
      <c r="Q38" s="386">
        <f t="shared" si="27"/>
        <v>10</v>
      </c>
      <c r="T38" s="386">
        <f t="shared" si="28"/>
        <v>11</v>
      </c>
      <c r="W38" s="386">
        <f t="shared" si="29"/>
        <v>12</v>
      </c>
      <c r="Z38" s="386">
        <f t="shared" si="30"/>
        <v>7</v>
      </c>
      <c r="AC38" s="386">
        <f t="shared" si="31"/>
        <v>9</v>
      </c>
      <c r="AF38" s="386">
        <f t="shared" si="32"/>
        <v>11</v>
      </c>
      <c r="AI38" s="386">
        <f t="shared" si="33"/>
        <v>12</v>
      </c>
      <c r="AL38" s="386">
        <f t="shared" si="34"/>
        <v>10</v>
      </c>
      <c r="AO38" s="386">
        <f t="shared" si="35"/>
        <v>11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140</v>
      </c>
      <c r="I39" s="159"/>
      <c r="J39" s="159"/>
      <c r="K39" s="386">
        <f t="shared" ca="1" si="25"/>
        <v>124</v>
      </c>
      <c r="L39" s="159"/>
      <c r="M39" s="159"/>
      <c r="N39" s="386">
        <f t="shared" ca="1" si="26"/>
        <v>151</v>
      </c>
      <c r="Q39" s="386">
        <f t="shared" ca="1" si="27"/>
        <v>144</v>
      </c>
      <c r="T39" s="386">
        <f t="shared" ca="1" si="28"/>
        <v>140</v>
      </c>
      <c r="W39" s="386">
        <f t="shared" ca="1" si="29"/>
        <v>127</v>
      </c>
      <c r="Z39" s="386">
        <f t="shared" ca="1" si="30"/>
        <v>129</v>
      </c>
      <c r="AC39" s="386">
        <f t="shared" ca="1" si="31"/>
        <v>130</v>
      </c>
      <c r="AF39" s="386">
        <f t="shared" ca="1" si="32"/>
        <v>122</v>
      </c>
      <c r="AI39" s="386">
        <f t="shared" ca="1" si="33"/>
        <v>138</v>
      </c>
      <c r="AL39" s="386">
        <f t="shared" ca="1" si="34"/>
        <v>133</v>
      </c>
      <c r="AO39" s="386">
        <f t="shared" ca="1" si="35"/>
        <v>140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3</v>
      </c>
      <c r="H40" s="386"/>
      <c r="I40" s="159"/>
      <c r="J40" s="385">
        <f ca="1">J22</f>
        <v>11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9</v>
      </c>
      <c r="W40" s="386"/>
      <c r="Y40" s="385">
        <f ca="1">Y22</f>
        <v>8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10</v>
      </c>
      <c r="AL40" s="386"/>
      <c r="AN40" s="385">
        <f ca="1">AN22</f>
        <v>4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0.5625</v>
      </c>
      <c r="H41" s="159"/>
      <c r="I41" s="159"/>
      <c r="J41" s="385">
        <f ca="1">J25</f>
        <v>0</v>
      </c>
      <c r="K41" s="159"/>
      <c r="L41" s="159"/>
      <c r="M41" s="385">
        <f ca="1">M25</f>
        <v>0.6875</v>
      </c>
      <c r="P41" s="385">
        <f ca="1">P25</f>
        <v>0.625</v>
      </c>
      <c r="S41" s="385">
        <f ca="1">S25</f>
        <v>0.6875</v>
      </c>
      <c r="V41" s="385">
        <f ca="1">V25</f>
        <v>0.75</v>
      </c>
      <c r="Y41" s="385">
        <f ca="1">Y25</f>
        <v>0.4375</v>
      </c>
      <c r="AB41" s="385">
        <f ca="1">AB25</f>
        <v>0.5625</v>
      </c>
      <c r="AE41" s="385">
        <f ca="1">AE25</f>
        <v>0.6875</v>
      </c>
      <c r="AH41" s="385">
        <f ca="1">AH25</f>
        <v>0.75</v>
      </c>
      <c r="AK41" s="385">
        <f ca="1">AK25</f>
        <v>0.625</v>
      </c>
      <c r="AN41" s="385">
        <f ca="1">AN25</f>
        <v>0.6875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0.625</v>
      </c>
      <c r="H42" s="159"/>
      <c r="I42" s="159"/>
      <c r="J42" s="385">
        <f ca="1">J26</f>
        <v>0.5535714285714286</v>
      </c>
      <c r="K42" s="159"/>
      <c r="L42" s="159"/>
      <c r="M42" s="385">
        <f ca="1">M26</f>
        <v>0.6741071428571429</v>
      </c>
      <c r="P42" s="385">
        <f ca="1">P26</f>
        <v>0.6428571428571429</v>
      </c>
      <c r="S42" s="385">
        <f ca="1">S26</f>
        <v>0.625</v>
      </c>
      <c r="V42" s="385">
        <f ca="1">V26</f>
        <v>0.5669642857142857</v>
      </c>
      <c r="Y42" s="385">
        <f ca="1">Y26</f>
        <v>0.5758928571428571</v>
      </c>
      <c r="AB42" s="385">
        <f ca="1">AB26</f>
        <v>0.5803571428571429</v>
      </c>
      <c r="AE42" s="385">
        <f ca="1">AE26</f>
        <v>0.5446428571428571</v>
      </c>
      <c r="AH42" s="385">
        <f ca="1">AH26</f>
        <v>0.6160714285714286</v>
      </c>
      <c r="AK42" s="385">
        <f ca="1">AK26</f>
        <v>0.59375</v>
      </c>
      <c r="AN42" s="385">
        <f ca="1">AN26</f>
        <v>0.625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"Vikings at Bears"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4" t="str">
        <f ca="1">TRIM(RIGHT(CELL("filename",$A$1),2))</f>
        <v>16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-17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15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14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-17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-48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14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-48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45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16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16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49ers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Titans</v>
      </c>
      <c r="E4" s="360" t="s">
        <v>38</v>
      </c>
      <c r="F4" s="208" t="s">
        <v>39</v>
      </c>
      <c r="G4" s="177">
        <v>8</v>
      </c>
      <c r="H4" s="173">
        <f>IF(G4&gt;0,IF(ISTEXT($E4),IF($E4&lt;&gt;F4,G4-2*G4,""),""),"")</f>
        <v>-8</v>
      </c>
      <c r="I4" s="211" t="s">
        <v>38</v>
      </c>
      <c r="J4" s="177">
        <v>9</v>
      </c>
      <c r="K4" s="173" t="str">
        <f t="shared" ref="K4:K19" si="0">IF(J4&gt;0,IF(ISTEXT($E4),IF($E4&lt;&gt;I4,J4-2*J4,""),""),"")</f>
        <v/>
      </c>
      <c r="L4" s="211" t="s">
        <v>39</v>
      </c>
      <c r="M4" s="177">
        <v>6</v>
      </c>
      <c r="N4" s="173">
        <f t="shared" ref="N4:N19" si="1">IF(M4&gt;0,IF(ISTEXT($E4),IF($E4&lt;&gt;L4,M4-2*M4,""),""),"")</f>
        <v>-6</v>
      </c>
      <c r="O4" s="211" t="s">
        <v>39</v>
      </c>
      <c r="P4" s="177">
        <v>8</v>
      </c>
      <c r="Q4" s="173">
        <f t="shared" ref="Q4:Q19" si="2">IF(P4&gt;0,IF(ISTEXT($E4),IF($E4&lt;&gt;O4,P4-2*P4,""),""),"")</f>
        <v>-8</v>
      </c>
      <c r="R4" s="211" t="s">
        <v>39</v>
      </c>
      <c r="S4" s="177">
        <v>1</v>
      </c>
      <c r="T4" s="173">
        <f t="shared" ref="T4:T19" si="3">IF(S4&gt;0,IF(ISTEXT($E4),IF($E4&lt;&gt;R4,S4-2*S4,""),""),"")</f>
        <v>-1</v>
      </c>
      <c r="U4" s="211" t="s">
        <v>39</v>
      </c>
      <c r="V4" s="177">
        <v>11</v>
      </c>
      <c r="W4" s="173">
        <f t="shared" ref="W4:W19" si="4">IF(V4&gt;0,IF(ISTEXT($E4),IF($E4&lt;&gt;U4,V4-2*V4,""),""),"")</f>
        <v>-11</v>
      </c>
      <c r="X4" s="211" t="s">
        <v>39</v>
      </c>
      <c r="Y4" s="177">
        <v>6</v>
      </c>
      <c r="Z4" s="173">
        <f t="shared" ref="Z4:Z19" si="5">IF(Y4&gt;0,IF(ISTEXT($E4),IF($E4&lt;&gt;X4,Y4-2*Y4,""),""),"")</f>
        <v>-6</v>
      </c>
      <c r="AA4" s="211" t="s">
        <v>39</v>
      </c>
      <c r="AB4" s="177">
        <v>5</v>
      </c>
      <c r="AC4" s="173">
        <f t="shared" ref="AC4:AC19" si="6">IF(AB4&gt;0,IF(ISTEXT($E4),IF($E4&lt;&gt;AA4,AB4-2*AB4,""),""),"")</f>
        <v>-5</v>
      </c>
      <c r="AD4" s="211" t="s">
        <v>39</v>
      </c>
      <c r="AE4" s="177">
        <v>5</v>
      </c>
      <c r="AF4" s="173">
        <f t="shared" ref="AF4:AF19" si="7">IF(AE4&gt;0,IF(ISTEXT($E4),IF($E4&lt;&gt;AD4,AE4-2*AE4,""),""),"")</f>
        <v>-5</v>
      </c>
      <c r="AG4" s="211" t="s">
        <v>38</v>
      </c>
      <c r="AH4" s="177">
        <v>8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11</v>
      </c>
      <c r="AL4" s="173" t="str">
        <f t="shared" ref="AL4:AL19" si="9">IF(AK4&gt;0,IF(ISTEXT($E4),IF($E4&lt;&gt;AJ4,AK4-2*AK4,""),""),"")</f>
        <v/>
      </c>
      <c r="AM4" s="211" t="s">
        <v>39</v>
      </c>
      <c r="AN4" s="177">
        <v>2</v>
      </c>
      <c r="AO4" s="175">
        <f t="shared" ref="AO4:AO19" si="10">IF(AN4&gt;0,IF(ISTEXT($E4),IF($E4&lt;&gt;AM4,AN4-2*AN4,""),""),"")</f>
        <v>-2</v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3</v>
      </c>
      <c r="AV4" s="175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-24</v>
      </c>
      <c r="AY4" s="4">
        <f ca="1">ABS(AX4)+IF($B4="",-0.1,0)</f>
        <v>24</v>
      </c>
      <c r="AZ4" s="4">
        <f t="shared" ref="AZ4:AZ19" ca="1" si="15">AY4+IF(AT4="H",IF(BC4&gt;1,0.1*BC4-0.1,0),0)</f>
        <v>24</v>
      </c>
      <c r="BA4" s="4">
        <f t="shared" ref="BA4:BA19" ca="1" si="16">AZ4+IF(AT4="V",IF(BC4&gt;1,0.1*BC4-0.1,0),0)</f>
        <v>24</v>
      </c>
      <c r="BB4" s="4">
        <v>1</v>
      </c>
      <c r="BC4" s="4">
        <f ca="1">COUNTIF($AY$4:OFFSET($AY$4,0,0,BB4,1),AY4)</f>
        <v>1</v>
      </c>
      <c r="BE4" s="332">
        <f ca="1">$AN$21</f>
        <v>1</v>
      </c>
      <c r="BF4" s="79" t="str">
        <f>$AM$2</f>
        <v>RR</v>
      </c>
      <c r="BG4" s="80">
        <f ca="1">$AO$21</f>
        <v>115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95.733333333333334</v>
      </c>
      <c r="BL4" s="74">
        <f ca="1">$N$23</f>
        <v>1436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-48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48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["V","H","V","H","V","H","V","V","H","H","H","H","H","H","H","H"];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Browns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Packers</v>
      </c>
      <c r="E5" s="361" t="s">
        <v>38</v>
      </c>
      <c r="F5" s="217" t="s">
        <v>38</v>
      </c>
      <c r="G5" s="188">
        <v>11</v>
      </c>
      <c r="H5" s="184" t="str">
        <f>IF(G5&gt;0,IF(ISTEXT($E5),IF($E5&lt;&gt;F5,G5-2*G5,""),""),"")</f>
        <v/>
      </c>
      <c r="I5" s="220" t="s">
        <v>38</v>
      </c>
      <c r="J5" s="188">
        <v>16</v>
      </c>
      <c r="K5" s="184" t="str">
        <f>IF(J5&gt;0,IF(ISTEXT($E5),IF($E5&lt;&gt;I5,J5-2*J5,""),""),"")</f>
        <v/>
      </c>
      <c r="L5" s="220" t="s">
        <v>38</v>
      </c>
      <c r="M5" s="188">
        <v>12</v>
      </c>
      <c r="N5" s="184" t="str">
        <f>IF(M5&gt;0,IF(ISTEXT($E5),IF($E5&lt;&gt;L5,M5-2*M5,""),""),"")</f>
        <v/>
      </c>
      <c r="O5" s="220" t="s">
        <v>38</v>
      </c>
      <c r="P5" s="188">
        <v>11</v>
      </c>
      <c r="Q5" s="184" t="str">
        <f>IF(P5&gt;0,IF(ISTEXT($E5),IF($E5&lt;&gt;O5,P5-2*P5,""),""),"")</f>
        <v/>
      </c>
      <c r="R5" s="220" t="s">
        <v>38</v>
      </c>
      <c r="S5" s="188">
        <v>11</v>
      </c>
      <c r="T5" s="184" t="str">
        <f>IF(S5&gt;0,IF(ISTEXT($E5),IF($E5&lt;&gt;R5,S5-2*S5,""),""),"")</f>
        <v/>
      </c>
      <c r="U5" s="220" t="s">
        <v>38</v>
      </c>
      <c r="V5" s="188">
        <v>15</v>
      </c>
      <c r="W5" s="184" t="str">
        <f>IF(V5&gt;0,IF(ISTEXT($E5),IF($E5&lt;&gt;U5,V5-2*V5,""),""),"")</f>
        <v/>
      </c>
      <c r="X5" s="220" t="s">
        <v>38</v>
      </c>
      <c r="Y5" s="188">
        <v>12</v>
      </c>
      <c r="Z5" s="184" t="str">
        <f>IF(Y5&gt;0,IF(ISTEXT($E5),IF($E5&lt;&gt;X5,Y5-2*Y5,""),""),"")</f>
        <v/>
      </c>
      <c r="AA5" s="220" t="s">
        <v>38</v>
      </c>
      <c r="AB5" s="188">
        <v>14</v>
      </c>
      <c r="AC5" s="184" t="str">
        <f>IF(AB5&gt;0,IF(ISTEXT($E5),IF($E5&lt;&gt;AA5,AB5-2*AB5,""),""),"")</f>
        <v/>
      </c>
      <c r="AD5" s="220" t="s">
        <v>38</v>
      </c>
      <c r="AE5" s="188">
        <v>12</v>
      </c>
      <c r="AF5" s="184" t="str">
        <f>IF(AE5&gt;0,IF(ISTEXT($E5),IF($E5&lt;&gt;AD5,AE5-2*AE5,""),""),"")</f>
        <v/>
      </c>
      <c r="AG5" s="220" t="s">
        <v>38</v>
      </c>
      <c r="AH5" s="188">
        <v>11</v>
      </c>
      <c r="AI5" s="184" t="str">
        <f>IF(AH5&gt;0,IF(ISTEXT($E5),IF($E5&lt;&gt;AG5,AH5-2*AH5,""),""),"")</f>
        <v/>
      </c>
      <c r="AJ5" s="220" t="s">
        <v>38</v>
      </c>
      <c r="AK5" s="188">
        <v>14</v>
      </c>
      <c r="AL5" s="184" t="str">
        <f>IF(AK5&gt;0,IF(ISTEXT($E5),IF($E5&lt;&gt;AJ5,AK5-2*AK5,""),""),"")</f>
        <v/>
      </c>
      <c r="AM5" s="220" t="s">
        <v>38</v>
      </c>
      <c r="AN5" s="188">
        <v>16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16</v>
      </c>
      <c r="AT5" s="187" t="str">
        <f ca="1">IF($B5="","",IF(AX5&lt;0,"V","H"))</f>
        <v>H</v>
      </c>
      <c r="AU5" s="188">
        <f ca="1">IF($B5="","",RANK(BA5,BA$4:BA$19,1))</f>
        <v>14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155</v>
      </c>
      <c r="AY5" s="4">
        <f t="shared" ref="AY5:AY19" ca="1" si="22">ABS(AX5)+IF($B5="",-0.1,0)</f>
        <v>155</v>
      </c>
      <c r="AZ5" s="4">
        <f ca="1">AY5+IF(AT5="H",IF(BC5&gt;1,0.1*BC5-0.1,0),0)</f>
        <v>155</v>
      </c>
      <c r="BA5" s="4">
        <f ca="1">AZ5+IF(AT5="V",IF(BC5&gt;1,0.1*BC5-0.1,0),0)</f>
        <v>155</v>
      </c>
      <c r="BB5" s="4">
        <v>2</v>
      </c>
      <c r="BC5" s="4">
        <f ca="1">COUNTIF($AY$4:OFFSET($AY$4,0,0,BB5,1),AY5)</f>
        <v>1</v>
      </c>
      <c r="BE5" s="342">
        <f ca="1">$AK$21</f>
        <v>2</v>
      </c>
      <c r="BF5" s="81" t="str">
        <f>$AJ$2</f>
        <v>MB</v>
      </c>
      <c r="BG5" s="82">
        <f ca="1">$AL$21</f>
        <v>112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94.4</v>
      </c>
      <c r="BL5" s="76">
        <f ca="1">$Q$23</f>
        <v>1416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45</v>
      </c>
      <c r="BQ5" s="345">
        <f ca="1">-$AR$3*'Season Summary'!$AO$3</f>
        <v>-48</v>
      </c>
      <c r="BR5" s="346">
        <f ca="1">IF(COUNTIF('Season Summary'!AL$3:OFFSET('Season Summary'!AL$3,$C$2+$AR$2,0),"=1")&gt;0,COUNTIF('Season Summary'!AL$3:OFFSET('Season Summary'!AL$3,$C$2+$AR$2,0),"=1"),"")</f>
        <v>3</v>
      </c>
      <c r="BS5" s="347">
        <f ca="1">IF(BR5="","",BR5*'Season Summary'!$AO$6)</f>
        <v>93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["H","H","H","H","V","H","V","V","H","H","H","H","H","H","H","H"];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Colts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Cardinals</v>
      </c>
      <c r="E6" s="361" t="s">
        <v>39</v>
      </c>
      <c r="F6" s="217" t="s">
        <v>39</v>
      </c>
      <c r="G6" s="188">
        <v>3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</v>
      </c>
      <c r="K6" s="184">
        <f t="shared" si="0"/>
        <v>-1</v>
      </c>
      <c r="L6" s="220" t="s">
        <v>38</v>
      </c>
      <c r="M6" s="188">
        <v>3</v>
      </c>
      <c r="N6" s="184">
        <f t="shared" si="1"/>
        <v>-3</v>
      </c>
      <c r="O6" s="220" t="s">
        <v>38</v>
      </c>
      <c r="P6" s="188">
        <v>3</v>
      </c>
      <c r="Q6" s="184">
        <f t="shared" si="2"/>
        <v>-3</v>
      </c>
      <c r="R6" s="220" t="s">
        <v>39</v>
      </c>
      <c r="S6" s="188">
        <v>2</v>
      </c>
      <c r="T6" s="184" t="str">
        <f t="shared" si="3"/>
        <v/>
      </c>
      <c r="U6" s="220" t="s">
        <v>38</v>
      </c>
      <c r="V6" s="188">
        <v>1</v>
      </c>
      <c r="W6" s="184">
        <f t="shared" si="4"/>
        <v>-1</v>
      </c>
      <c r="X6" s="220" t="s">
        <v>38</v>
      </c>
      <c r="Y6" s="188">
        <v>3</v>
      </c>
      <c r="Z6" s="184">
        <f t="shared" si="5"/>
        <v>-3</v>
      </c>
      <c r="AA6" s="220" t="s">
        <v>38</v>
      </c>
      <c r="AB6" s="188">
        <v>4</v>
      </c>
      <c r="AC6" s="184">
        <f t="shared" si="6"/>
        <v>-4</v>
      </c>
      <c r="AD6" s="220" t="s">
        <v>38</v>
      </c>
      <c r="AE6" s="188">
        <v>3</v>
      </c>
      <c r="AF6" s="184">
        <f t="shared" si="7"/>
        <v>-3</v>
      </c>
      <c r="AG6" s="220" t="s">
        <v>38</v>
      </c>
      <c r="AH6" s="188">
        <v>3</v>
      </c>
      <c r="AI6" s="184">
        <f t="shared" si="8"/>
        <v>-3</v>
      </c>
      <c r="AJ6" s="220" t="s">
        <v>39</v>
      </c>
      <c r="AK6" s="188">
        <v>4</v>
      </c>
      <c r="AL6" s="184" t="str">
        <f t="shared" si="9"/>
        <v/>
      </c>
      <c r="AM6" s="220" t="s">
        <v>38</v>
      </c>
      <c r="AN6" s="188">
        <v>1</v>
      </c>
      <c r="AO6" s="186">
        <f t="shared" si="10"/>
        <v>-1</v>
      </c>
      <c r="AR6" s="8"/>
      <c r="AS6" s="341" t="str">
        <f ca="1">RIGHT($AS$5,LEN($AS$5)-SEARCH(" ",$AS$5))</f>
        <v>16</v>
      </c>
      <c r="AT6" s="187" t="str">
        <f t="shared" ca="1" si="11"/>
        <v>H</v>
      </c>
      <c r="AU6" s="188">
        <f t="shared" ca="1" si="12"/>
        <v>2</v>
      </c>
      <c r="AV6" s="186">
        <f t="shared" ca="1" si="13"/>
        <v>-2</v>
      </c>
      <c r="AX6" s="4">
        <f t="shared" si="14"/>
        <v>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2">
        <f ca="1">$AH$21</f>
        <v>3</v>
      </c>
      <c r="BF6" s="81" t="str">
        <f>$AG$2</f>
        <v>KK</v>
      </c>
      <c r="BG6" s="82">
        <f ca="1">$AI$21</f>
        <v>108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93.86666666666666</v>
      </c>
      <c r="BL6" s="76">
        <f ca="1">$AO$23</f>
        <v>1408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15</v>
      </c>
      <c r="BQ6" s="345">
        <f ca="1">-$AR$3*'Season Summary'!$AO$3</f>
        <v>-48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>✓</v>
      </c>
      <c r="BW6" s="349">
        <f t="shared" ca="1" si="21"/>
        <v>32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["V","H","H","H","V","H","V","V","H","H","H","H","H","H","H","H"];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Lions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Falcons</v>
      </c>
      <c r="E7" s="361" t="s">
        <v>38</v>
      </c>
      <c r="F7" s="217" t="s">
        <v>38</v>
      </c>
      <c r="G7" s="188">
        <v>9</v>
      </c>
      <c r="H7" s="184" t="str">
        <f t="shared" si="23"/>
        <v/>
      </c>
      <c r="I7" s="220" t="s">
        <v>38</v>
      </c>
      <c r="J7" s="188">
        <v>14</v>
      </c>
      <c r="K7" s="184" t="str">
        <f t="shared" si="0"/>
        <v/>
      </c>
      <c r="L7" s="220" t="s">
        <v>38</v>
      </c>
      <c r="M7" s="188">
        <v>9</v>
      </c>
      <c r="N7" s="184" t="str">
        <f t="shared" si="1"/>
        <v/>
      </c>
      <c r="O7" s="220" t="s">
        <v>38</v>
      </c>
      <c r="P7" s="188">
        <v>10</v>
      </c>
      <c r="Q7" s="184" t="str">
        <f t="shared" si="2"/>
        <v/>
      </c>
      <c r="R7" s="220" t="s">
        <v>38</v>
      </c>
      <c r="S7" s="188">
        <v>3</v>
      </c>
      <c r="T7" s="184" t="str">
        <f t="shared" si="3"/>
        <v/>
      </c>
      <c r="U7" s="220" t="s">
        <v>38</v>
      </c>
      <c r="V7" s="188">
        <v>9</v>
      </c>
      <c r="W7" s="184" t="str">
        <f t="shared" si="4"/>
        <v/>
      </c>
      <c r="X7" s="220" t="s">
        <v>38</v>
      </c>
      <c r="Y7" s="188">
        <v>9</v>
      </c>
      <c r="Z7" s="184" t="str">
        <f t="shared" si="5"/>
        <v/>
      </c>
      <c r="AA7" s="220" t="s">
        <v>38</v>
      </c>
      <c r="AB7" s="188">
        <v>11</v>
      </c>
      <c r="AC7" s="184" t="str">
        <f t="shared" si="6"/>
        <v/>
      </c>
      <c r="AD7" s="220" t="s">
        <v>38</v>
      </c>
      <c r="AE7" s="188">
        <v>9</v>
      </c>
      <c r="AF7" s="184" t="str">
        <f t="shared" si="7"/>
        <v/>
      </c>
      <c r="AG7" s="220" t="s">
        <v>38</v>
      </c>
      <c r="AH7" s="188">
        <v>9</v>
      </c>
      <c r="AI7" s="184" t="str">
        <f t="shared" si="8"/>
        <v/>
      </c>
      <c r="AJ7" s="220" t="s">
        <v>39</v>
      </c>
      <c r="AK7" s="188">
        <v>3</v>
      </c>
      <c r="AL7" s="184">
        <f t="shared" si="9"/>
        <v>-3</v>
      </c>
      <c r="AM7" s="220" t="s">
        <v>38</v>
      </c>
      <c r="AN7" s="188">
        <v>13</v>
      </c>
      <c r="AO7" s="186" t="str">
        <f t="shared" si="10"/>
        <v/>
      </c>
      <c r="AS7" s="341" t="str">
        <f ca="1">"week_"&amp;$AS$6&amp;"_schedule"</f>
        <v>week_16_schedule</v>
      </c>
      <c r="AT7" s="187" t="str">
        <f t="shared" ca="1" si="11"/>
        <v>H</v>
      </c>
      <c r="AU7" s="188">
        <f t="shared" ca="1" si="12"/>
        <v>10</v>
      </c>
      <c r="AV7" s="186" t="str">
        <f t="shared" ca="1" si="13"/>
        <v/>
      </c>
      <c r="AX7" s="4">
        <f t="shared" si="14"/>
        <v>102</v>
      </c>
      <c r="AY7" s="4">
        <f t="shared" ca="1" si="22"/>
        <v>102</v>
      </c>
      <c r="AZ7" s="4">
        <f t="shared" ca="1" si="15"/>
        <v>102</v>
      </c>
      <c r="BA7" s="4">
        <f t="shared" ca="1" si="16"/>
        <v>102</v>
      </c>
      <c r="BB7" s="4">
        <v>4</v>
      </c>
      <c r="BC7" s="4">
        <f ca="1">COUNTIF($AY$4:OFFSET($AY$4,0,0,BB7,1),AY7)</f>
        <v>1</v>
      </c>
      <c r="BE7" s="342">
        <f ca="1">$J$21</f>
        <v>4</v>
      </c>
      <c r="BF7" s="81" t="str">
        <f>$I$2</f>
        <v>CK</v>
      </c>
      <c r="BG7" s="82">
        <f ca="1">$K$21</f>
        <v>103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93.266666666666666</v>
      </c>
      <c r="BL7" s="76">
        <f ca="1">$H$23</f>
        <v>1399</v>
      </c>
      <c r="BM7" s="153"/>
      <c r="BN7" s="343">
        <f t="shared" ca="1" si="18"/>
        <v>4</v>
      </c>
      <c r="BO7" s="66" t="str">
        <f>$U$2</f>
        <v>JG</v>
      </c>
      <c r="BP7" s="344">
        <f t="shared" ca="1" si="19"/>
        <v>14</v>
      </c>
      <c r="BQ7" s="345">
        <f ca="1">-$AR$3*'Season Summary'!$AO$3</f>
        <v>-48</v>
      </c>
      <c r="BR7" s="346">
        <f ca="1">IF(COUNTIF('Season Summary'!T$3:OFFSET('Season Summary'!T$3,$C$2+$AR$2,0),"=1")&gt;0,COUNTIF('Season Summary'!T$3:OFFSET('Season Summary'!T$3,$C$2+$AR$2,0),"=1"),"")</f>
        <v>2</v>
      </c>
      <c r="BS7" s="347">
        <f ca="1">IF(BR7="","",BR7*'Season Summary'!$AO$6)</f>
        <v>62</v>
      </c>
      <c r="BT7" s="348" t="str">
        <f ca="1">IF($V$22=1,"✓","")</f>
        <v/>
      </c>
      <c r="BU7" s="347" t="str">
        <f t="shared" ca="1" si="20"/>
        <v/>
      </c>
      <c r="BV7" s="348" t="str">
        <f ca="1">IF($V$22=2,"✓","")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["V","H","H","H","V","H","V","V","H","H","H","H","H","H","H","H"];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Buccaneers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Panthers</v>
      </c>
      <c r="E8" s="361" t="s">
        <v>39</v>
      </c>
      <c r="F8" s="217" t="s">
        <v>39</v>
      </c>
      <c r="G8" s="188">
        <v>13</v>
      </c>
      <c r="H8" s="184" t="str">
        <f t="shared" si="23"/>
        <v/>
      </c>
      <c r="I8" s="220" t="s">
        <v>39</v>
      </c>
      <c r="J8" s="188">
        <v>5</v>
      </c>
      <c r="K8" s="184" t="str">
        <f t="shared" si="0"/>
        <v/>
      </c>
      <c r="L8" s="220" t="s">
        <v>39</v>
      </c>
      <c r="M8" s="188">
        <v>15</v>
      </c>
      <c r="N8" s="184" t="str">
        <f t="shared" si="1"/>
        <v/>
      </c>
      <c r="O8" s="220" t="s">
        <v>39</v>
      </c>
      <c r="P8" s="188">
        <v>16</v>
      </c>
      <c r="Q8" s="184" t="str">
        <f t="shared" si="2"/>
        <v/>
      </c>
      <c r="R8" s="220" t="s">
        <v>39</v>
      </c>
      <c r="S8" s="188">
        <v>12</v>
      </c>
      <c r="T8" s="184" t="str">
        <f t="shared" si="3"/>
        <v/>
      </c>
      <c r="U8" s="220" t="s">
        <v>39</v>
      </c>
      <c r="V8" s="188">
        <v>14</v>
      </c>
      <c r="W8" s="184" t="str">
        <f t="shared" si="4"/>
        <v/>
      </c>
      <c r="X8" s="220" t="s">
        <v>39</v>
      </c>
      <c r="Y8" s="188">
        <v>14</v>
      </c>
      <c r="Z8" s="184" t="str">
        <f t="shared" si="5"/>
        <v/>
      </c>
      <c r="AA8" s="220" t="s">
        <v>39</v>
      </c>
      <c r="AB8" s="188">
        <v>16</v>
      </c>
      <c r="AC8" s="184" t="str">
        <f t="shared" si="6"/>
        <v/>
      </c>
      <c r="AD8" s="220" t="s">
        <v>39</v>
      </c>
      <c r="AE8" s="188">
        <v>14</v>
      </c>
      <c r="AF8" s="184" t="str">
        <f t="shared" si="7"/>
        <v/>
      </c>
      <c r="AG8" s="220" t="s">
        <v>39</v>
      </c>
      <c r="AH8" s="188">
        <v>14</v>
      </c>
      <c r="AI8" s="184" t="str">
        <f t="shared" si="8"/>
        <v/>
      </c>
      <c r="AJ8" s="220" t="s">
        <v>39</v>
      </c>
      <c r="AK8" s="188">
        <v>16</v>
      </c>
      <c r="AL8" s="184" t="str">
        <f t="shared" si="9"/>
        <v/>
      </c>
      <c r="AM8" s="220" t="s">
        <v>39</v>
      </c>
      <c r="AN8" s="188">
        <v>15</v>
      </c>
      <c r="AO8" s="186" t="str">
        <f t="shared" si="10"/>
        <v/>
      </c>
      <c r="AS8" s="341" t="str">
        <f ca="1">"week_"&amp;$AS$6&amp;"_byes"</f>
        <v>week_16_byes</v>
      </c>
      <c r="AT8" s="187" t="str">
        <f t="shared" ca="1" si="11"/>
        <v>V</v>
      </c>
      <c r="AU8" s="188">
        <f t="shared" ca="1" si="12"/>
        <v>15</v>
      </c>
      <c r="AV8" s="186" t="str">
        <f t="shared" ca="1" si="13"/>
        <v/>
      </c>
      <c r="AX8" s="4">
        <f t="shared" si="14"/>
        <v>-164</v>
      </c>
      <c r="AY8" s="4">
        <f t="shared" ca="1" si="22"/>
        <v>164</v>
      </c>
      <c r="AZ8" s="4">
        <f t="shared" ca="1" si="15"/>
        <v>164</v>
      </c>
      <c r="BA8" s="4">
        <f t="shared" ca="1" si="16"/>
        <v>164</v>
      </c>
      <c r="BB8" s="4">
        <v>5</v>
      </c>
      <c r="BC8" s="4">
        <f ca="1">COUNTIF($AY$4:OFFSET($AY$4,0,0,BB8,1),AY8)</f>
        <v>1</v>
      </c>
      <c r="BE8" s="342">
        <f ca="1">$AB$21</f>
        <v>4</v>
      </c>
      <c r="BF8" s="81" t="str">
        <f>$AA$2</f>
        <v>JL</v>
      </c>
      <c r="BG8" s="82">
        <f ca="1">$AC$21</f>
        <v>103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91.8</v>
      </c>
      <c r="BL8" s="76">
        <f ca="1">$T$23</f>
        <v>1377</v>
      </c>
      <c r="BM8" s="153"/>
      <c r="BN8" s="343">
        <f t="shared" ca="1" si="18"/>
        <v>4</v>
      </c>
      <c r="BO8" s="66" t="str">
        <f>$AD$2</f>
        <v>KC</v>
      </c>
      <c r="BP8" s="344">
        <f t="shared" ca="1" si="19"/>
        <v>14</v>
      </c>
      <c r="BQ8" s="345">
        <f ca="1">-$AR$3*'Season Summary'!$AO$3</f>
        <v>-48</v>
      </c>
      <c r="BR8" s="346">
        <f ca="1">IF(COUNTIF('Season Summary'!AC$3:OFFSET('Season Summary'!AC$3,$C$2+$AR$2,0),"=1")&gt;0,COUNTIF('Season Summary'!AC$3:OFFSET('Season Summary'!AC$3,$C$2+$AR$2,0),"=1"),"")</f>
        <v>2</v>
      </c>
      <c r="BS8" s="347">
        <f ca="1">IF(BR8="","",BR8*'Season Summary'!$AO$6)</f>
        <v>62</v>
      </c>
      <c r="BT8" s="348" t="str">
        <f ca="1">IF($AE$22=1,"✓","")</f>
        <v/>
      </c>
      <c r="BU8" s="347" t="str">
        <f t="shared" ca="1" si="20"/>
        <v/>
      </c>
      <c r="BV8" s="348" t="str">
        <f ca="1">IF($AE$22=2,"✓","")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["V","H","V","H","V","V","V","V","V","H","H","H","H","H","H","H"];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Ravens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Bengals</v>
      </c>
      <c r="E9" s="361" t="s">
        <v>38</v>
      </c>
      <c r="F9" s="217" t="s">
        <v>38</v>
      </c>
      <c r="G9" s="188">
        <v>6</v>
      </c>
      <c r="H9" s="184" t="str">
        <f t="shared" si="23"/>
        <v/>
      </c>
      <c r="I9" s="220" t="s">
        <v>38</v>
      </c>
      <c r="J9" s="188">
        <v>2</v>
      </c>
      <c r="K9" s="184" t="str">
        <f t="shared" si="0"/>
        <v/>
      </c>
      <c r="L9" s="220" t="s">
        <v>38</v>
      </c>
      <c r="M9" s="188">
        <v>7</v>
      </c>
      <c r="N9" s="184" t="str">
        <f t="shared" si="1"/>
        <v/>
      </c>
      <c r="O9" s="220" t="s">
        <v>38</v>
      </c>
      <c r="P9" s="188">
        <v>4</v>
      </c>
      <c r="Q9" s="184" t="str">
        <f t="shared" si="2"/>
        <v/>
      </c>
      <c r="R9" s="220" t="s">
        <v>39</v>
      </c>
      <c r="S9" s="188">
        <v>4</v>
      </c>
      <c r="T9" s="184">
        <f t="shared" si="3"/>
        <v>-4</v>
      </c>
      <c r="U9" s="220" t="s">
        <v>38</v>
      </c>
      <c r="V9" s="188">
        <v>2</v>
      </c>
      <c r="W9" s="184" t="str">
        <f t="shared" si="4"/>
        <v/>
      </c>
      <c r="X9" s="220" t="s">
        <v>38</v>
      </c>
      <c r="Y9" s="188">
        <v>8</v>
      </c>
      <c r="Z9" s="184" t="str">
        <f t="shared" si="5"/>
        <v/>
      </c>
      <c r="AA9" s="220" t="s">
        <v>38</v>
      </c>
      <c r="AB9" s="188">
        <v>3</v>
      </c>
      <c r="AC9" s="184" t="str">
        <f t="shared" si="6"/>
        <v/>
      </c>
      <c r="AD9" s="220" t="s">
        <v>38</v>
      </c>
      <c r="AE9" s="188">
        <v>8</v>
      </c>
      <c r="AF9" s="184" t="str">
        <f t="shared" si="7"/>
        <v/>
      </c>
      <c r="AG9" s="220" t="s">
        <v>39</v>
      </c>
      <c r="AH9" s="188">
        <v>4</v>
      </c>
      <c r="AI9" s="184">
        <f t="shared" si="8"/>
        <v>-4</v>
      </c>
      <c r="AJ9" s="220" t="s">
        <v>38</v>
      </c>
      <c r="AK9" s="188">
        <v>10</v>
      </c>
      <c r="AL9" s="184" t="str">
        <f t="shared" si="9"/>
        <v/>
      </c>
      <c r="AM9" s="220" t="s">
        <v>38</v>
      </c>
      <c r="AN9" s="188">
        <v>8</v>
      </c>
      <c r="AO9" s="186" t="str">
        <f t="shared" si="10"/>
        <v/>
      </c>
      <c r="AT9" s="187" t="str">
        <f t="shared" ca="1" si="11"/>
        <v>H</v>
      </c>
      <c r="AU9" s="188">
        <f t="shared" ca="1" si="12"/>
        <v>6</v>
      </c>
      <c r="AV9" s="186" t="str">
        <f t="shared" ca="1" si="13"/>
        <v/>
      </c>
      <c r="AX9" s="4">
        <f t="shared" si="14"/>
        <v>50</v>
      </c>
      <c r="AY9" s="4">
        <f t="shared" ca="1" si="22"/>
        <v>50</v>
      </c>
      <c r="AZ9" s="4">
        <f t="shared" ca="1" si="15"/>
        <v>50</v>
      </c>
      <c r="BA9" s="4">
        <f t="shared" ca="1" si="16"/>
        <v>50</v>
      </c>
      <c r="BB9" s="4">
        <v>6</v>
      </c>
      <c r="BC9" s="4">
        <f ca="1">COUNTIF($AY$4:OFFSET($AY$4,0,0,BB9,1),AY9)</f>
        <v>1</v>
      </c>
      <c r="BE9" s="342">
        <f ca="1">$S$21</f>
        <v>6</v>
      </c>
      <c r="BF9" s="81" t="str">
        <f>$R$2</f>
        <v>DH</v>
      </c>
      <c r="BG9" s="82">
        <f ca="1">$T$21</f>
        <v>102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90.933333333333337</v>
      </c>
      <c r="BL9" s="76">
        <f ca="1">$AI$23</f>
        <v>1364</v>
      </c>
      <c r="BM9" s="153"/>
      <c r="BN9" s="343">
        <f t="shared" ca="1" si="18"/>
        <v>6</v>
      </c>
      <c r="BO9" s="66" t="str">
        <f>$F$2</f>
        <v>BM</v>
      </c>
      <c r="BP9" s="344">
        <f t="shared" ca="1" si="19"/>
        <v>-17</v>
      </c>
      <c r="BQ9" s="345">
        <f ca="1">-$AR$3*'Season Summary'!$AO$3</f>
        <v>-48</v>
      </c>
      <c r="BR9" s="346">
        <f ca="1">IF(COUNTIF('Season Summary'!E$3:OFFSET('Season Summary'!E$3,$C$2+$AR$2,0),"=1")&gt;0,COUNTIF('Season Summary'!E$3:OFFSET('Season Summary'!E$3,$C$2+$AR$2,0),"=1"),"")</f>
        <v>1</v>
      </c>
      <c r="BS9" s="347">
        <f ca="1">IF(BR9="","",BR9*'Season Summary'!$AO$6)</f>
        <v>31</v>
      </c>
      <c r="BT9" s="348" t="str">
        <f ca="1">IF($G$22=1,"✓","")</f>
        <v/>
      </c>
      <c r="BU9" s="347" t="str">
        <f t="shared" ca="1" si="20"/>
        <v/>
      </c>
      <c r="BV9" s="348" t="str">
        <f ca="1">IF($G$22=2,"✓","")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["V","H","H","H","V","H","V","V","V","H","H","H","V","V","H","V"];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Chargers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Texans</v>
      </c>
      <c r="E10" s="361" t="s">
        <v>38</v>
      </c>
      <c r="F10" s="217" t="s">
        <v>39</v>
      </c>
      <c r="G10" s="188">
        <v>15</v>
      </c>
      <c r="H10" s="184">
        <f t="shared" si="23"/>
        <v>-15</v>
      </c>
      <c r="I10" s="220" t="s">
        <v>39</v>
      </c>
      <c r="J10" s="188">
        <v>6</v>
      </c>
      <c r="K10" s="184">
        <f t="shared" si="0"/>
        <v>-6</v>
      </c>
      <c r="L10" s="220" t="s">
        <v>39</v>
      </c>
      <c r="M10" s="188">
        <v>14</v>
      </c>
      <c r="N10" s="184">
        <f t="shared" si="1"/>
        <v>-14</v>
      </c>
      <c r="O10" s="220" t="s">
        <v>39</v>
      </c>
      <c r="P10" s="188">
        <v>14</v>
      </c>
      <c r="Q10" s="184">
        <f t="shared" si="2"/>
        <v>-14</v>
      </c>
      <c r="R10" s="220" t="s">
        <v>39</v>
      </c>
      <c r="S10" s="188">
        <v>13</v>
      </c>
      <c r="T10" s="184">
        <f t="shared" si="3"/>
        <v>-13</v>
      </c>
      <c r="U10" s="220" t="s">
        <v>39</v>
      </c>
      <c r="V10" s="188">
        <v>13</v>
      </c>
      <c r="W10" s="184">
        <f t="shared" si="4"/>
        <v>-13</v>
      </c>
      <c r="X10" s="220" t="s">
        <v>39</v>
      </c>
      <c r="Y10" s="188">
        <v>15</v>
      </c>
      <c r="Z10" s="184">
        <f t="shared" si="5"/>
        <v>-15</v>
      </c>
      <c r="AA10" s="220" t="s">
        <v>39</v>
      </c>
      <c r="AB10" s="188">
        <v>12</v>
      </c>
      <c r="AC10" s="184">
        <f t="shared" si="6"/>
        <v>-12</v>
      </c>
      <c r="AD10" s="220" t="s">
        <v>39</v>
      </c>
      <c r="AE10" s="188">
        <v>15</v>
      </c>
      <c r="AF10" s="184">
        <f t="shared" si="7"/>
        <v>-15</v>
      </c>
      <c r="AG10" s="220" t="s">
        <v>39</v>
      </c>
      <c r="AH10" s="188">
        <v>13</v>
      </c>
      <c r="AI10" s="184">
        <f t="shared" si="8"/>
        <v>-13</v>
      </c>
      <c r="AJ10" s="220" t="s">
        <v>39</v>
      </c>
      <c r="AK10" s="188">
        <v>1</v>
      </c>
      <c r="AL10" s="184">
        <f t="shared" si="9"/>
        <v>-1</v>
      </c>
      <c r="AM10" s="220" t="s">
        <v>39</v>
      </c>
      <c r="AN10" s="188">
        <v>9</v>
      </c>
      <c r="AO10" s="186">
        <f t="shared" si="10"/>
        <v>-9</v>
      </c>
      <c r="AT10" s="187" t="str">
        <f t="shared" ca="1" si="11"/>
        <v>V</v>
      </c>
      <c r="AU10" s="188">
        <f t="shared" ca="1" si="12"/>
        <v>12</v>
      </c>
      <c r="AV10" s="186">
        <f t="shared" ca="1" si="13"/>
        <v>-12</v>
      </c>
      <c r="AX10" s="4">
        <f t="shared" si="14"/>
        <v>-140</v>
      </c>
      <c r="AY10" s="4">
        <f t="shared" ca="1" si="22"/>
        <v>140</v>
      </c>
      <c r="AZ10" s="4">
        <f t="shared" ca="1" si="15"/>
        <v>140</v>
      </c>
      <c r="BA10" s="4">
        <f t="shared" ca="1" si="16"/>
        <v>140</v>
      </c>
      <c r="BB10" s="4">
        <v>7</v>
      </c>
      <c r="BC10" s="4">
        <f ca="1">COUNTIF($AY$4:OFFSET($AY$4,0,0,BB10,1),AY10)</f>
        <v>1</v>
      </c>
      <c r="BE10" s="342">
        <f ca="1">$G$21</f>
        <v>7</v>
      </c>
      <c r="BF10" s="81" t="str">
        <f>$F$2</f>
        <v>BM</v>
      </c>
      <c r="BG10" s="82">
        <f ca="1">$H$21</f>
        <v>96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88.13333333333334</v>
      </c>
      <c r="BL10" s="76">
        <f ca="1">$AC$23</f>
        <v>1322</v>
      </c>
      <c r="BM10" s="153"/>
      <c r="BN10" s="343">
        <f t="shared" ca="1" si="18"/>
        <v>6</v>
      </c>
      <c r="BO10" s="66" t="str">
        <f>$I$2</f>
        <v>CK</v>
      </c>
      <c r="BP10" s="344">
        <f t="shared" ca="1" si="19"/>
        <v>-17</v>
      </c>
      <c r="BQ10" s="345">
        <f ca="1">-$AR$3*'Season Summary'!$AO$3</f>
        <v>-48</v>
      </c>
      <c r="BR10" s="346">
        <f ca="1">IF(COUNTIF('Season Summary'!H$3:OFFSET('Season Summary'!H$3,$C$2+$AR$2,0),"=1")&gt;0,COUNTIF('Season Summary'!H$3:OFFSET('Season Summary'!H$3,$C$2+$AR$2,0),"=1"),"")</f>
        <v>1</v>
      </c>
      <c r="BS10" s="347">
        <f ca="1">IF(BR10="","",BR10*'Season Summary'!$AO$6)</f>
        <v>31</v>
      </c>
      <c r="BT10" s="348" t="str">
        <f ca="1">IF($J$22=1,"✓","")</f>
        <v/>
      </c>
      <c r="BU10" s="347" t="str">
        <f t="shared" ca="1" si="20"/>
        <v/>
      </c>
      <c r="BV10" s="348" t="str">
        <f ca="1">IF($J$22=2,"✓","")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["V","H","H","H","V","H","V","V","H","H","H","H","H","H","H","H"];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Rams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Vikings</v>
      </c>
      <c r="E11" s="361" t="s">
        <v>39</v>
      </c>
      <c r="F11" s="217" t="s">
        <v>39</v>
      </c>
      <c r="G11" s="188">
        <v>7</v>
      </c>
      <c r="H11" s="184" t="str">
        <f t="shared" si="23"/>
        <v/>
      </c>
      <c r="I11" s="220" t="s">
        <v>39</v>
      </c>
      <c r="J11" s="188">
        <v>8</v>
      </c>
      <c r="K11" s="184" t="str">
        <f t="shared" si="0"/>
        <v/>
      </c>
      <c r="L11" s="220" t="s">
        <v>39</v>
      </c>
      <c r="M11" s="188">
        <v>5</v>
      </c>
      <c r="N11" s="184" t="str">
        <f t="shared" si="1"/>
        <v/>
      </c>
      <c r="O11" s="220" t="s">
        <v>39</v>
      </c>
      <c r="P11" s="188">
        <v>7</v>
      </c>
      <c r="Q11" s="184" t="str">
        <f t="shared" si="2"/>
        <v/>
      </c>
      <c r="R11" s="220" t="s">
        <v>39</v>
      </c>
      <c r="S11" s="188">
        <v>8</v>
      </c>
      <c r="T11" s="184" t="str">
        <f t="shared" si="3"/>
        <v/>
      </c>
      <c r="U11" s="220" t="s">
        <v>39</v>
      </c>
      <c r="V11" s="188">
        <v>12</v>
      </c>
      <c r="W11" s="184" t="str">
        <f t="shared" si="4"/>
        <v/>
      </c>
      <c r="X11" s="220" t="s">
        <v>39</v>
      </c>
      <c r="Y11" s="188">
        <v>5</v>
      </c>
      <c r="Z11" s="184" t="str">
        <f t="shared" si="5"/>
        <v/>
      </c>
      <c r="AA11" s="220" t="s">
        <v>39</v>
      </c>
      <c r="AB11" s="188">
        <v>8</v>
      </c>
      <c r="AC11" s="184" t="str">
        <f t="shared" si="6"/>
        <v/>
      </c>
      <c r="AD11" s="220" t="s">
        <v>39</v>
      </c>
      <c r="AE11" s="188">
        <v>7</v>
      </c>
      <c r="AF11" s="184" t="str">
        <f t="shared" si="7"/>
        <v/>
      </c>
      <c r="AG11" s="220" t="s">
        <v>39</v>
      </c>
      <c r="AH11" s="188">
        <v>6</v>
      </c>
      <c r="AI11" s="184" t="str">
        <f t="shared" si="8"/>
        <v/>
      </c>
      <c r="AJ11" s="220" t="s">
        <v>39</v>
      </c>
      <c r="AK11" s="188">
        <v>13</v>
      </c>
      <c r="AL11" s="184" t="str">
        <f t="shared" si="9"/>
        <v/>
      </c>
      <c r="AM11" s="220" t="s">
        <v>39</v>
      </c>
      <c r="AN11" s="188">
        <v>10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9</v>
      </c>
      <c r="AV11" s="186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2">
        <f ca="1">$AE$21</f>
        <v>8</v>
      </c>
      <c r="BF11" s="81" t="str">
        <f>$AD$2</f>
        <v>KC</v>
      </c>
      <c r="BG11" s="82">
        <f ca="1">$AF$21</f>
        <v>93</v>
      </c>
      <c r="BH11" s="156"/>
      <c r="BI11" s="343">
        <f t="shared" ca="1" si="17"/>
        <v>8</v>
      </c>
      <c r="BJ11" s="66" t="str">
        <f>$AJ$2</f>
        <v>MB</v>
      </c>
      <c r="BK11" s="75">
        <f ca="1">$AL$22</f>
        <v>85.733333333333334</v>
      </c>
      <c r="BL11" s="76">
        <f ca="1">$AL$23</f>
        <v>1286</v>
      </c>
      <c r="BM11" s="153"/>
      <c r="BN11" s="343">
        <f t="shared" ca="1" si="18"/>
        <v>6</v>
      </c>
      <c r="BO11" s="66" t="str">
        <f>$R$2</f>
        <v>DH</v>
      </c>
      <c r="BP11" s="344">
        <f t="shared" ca="1" si="19"/>
        <v>-17</v>
      </c>
      <c r="BQ11" s="345">
        <f ca="1">-$AR$3*'Season Summary'!$AO$3</f>
        <v>-48</v>
      </c>
      <c r="BR11" s="346">
        <f ca="1">IF(COUNTIF('Season Summary'!Q$3:OFFSET('Season Summary'!Q$3,$C$2+$AR$2,0),"=1")&gt;0,COUNTIF('Season Summary'!Q$3:OFFSET('Season Summary'!Q$3,$C$2+$AR$2,0),"=1"),"")</f>
        <v>1</v>
      </c>
      <c r="BS11" s="347">
        <f ca="1">IF(BR11="","",BR11*'Season Summary'!$AO$6)</f>
        <v>31</v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["V","H","H","H","V","H","V","V","H","H","H","H","H","H","H","H"];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Bills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Patriots</v>
      </c>
      <c r="E12" s="361" t="s">
        <v>39</v>
      </c>
      <c r="F12" s="217" t="s">
        <v>38</v>
      </c>
      <c r="G12" s="188">
        <v>2</v>
      </c>
      <c r="H12" s="184">
        <f t="shared" si="23"/>
        <v>-2</v>
      </c>
      <c r="I12" s="220" t="s">
        <v>38</v>
      </c>
      <c r="J12" s="188">
        <v>4</v>
      </c>
      <c r="K12" s="184">
        <f t="shared" si="0"/>
        <v>-4</v>
      </c>
      <c r="L12" s="220" t="s">
        <v>38</v>
      </c>
      <c r="M12" s="188">
        <v>4</v>
      </c>
      <c r="N12" s="184">
        <f t="shared" si="1"/>
        <v>-4</v>
      </c>
      <c r="O12" s="220" t="s">
        <v>38</v>
      </c>
      <c r="P12" s="188">
        <v>5</v>
      </c>
      <c r="Q12" s="184">
        <f t="shared" si="2"/>
        <v>-5</v>
      </c>
      <c r="R12" s="220" t="s">
        <v>39</v>
      </c>
      <c r="S12" s="188">
        <v>5</v>
      </c>
      <c r="T12" s="184" t="str">
        <f t="shared" si="3"/>
        <v/>
      </c>
      <c r="U12" s="220" t="s">
        <v>39</v>
      </c>
      <c r="V12" s="188">
        <v>3</v>
      </c>
      <c r="W12" s="184" t="str">
        <f t="shared" si="4"/>
        <v/>
      </c>
      <c r="X12" s="220" t="s">
        <v>38</v>
      </c>
      <c r="Y12" s="188">
        <v>4</v>
      </c>
      <c r="Z12" s="184">
        <f t="shared" si="5"/>
        <v>-4</v>
      </c>
      <c r="AA12" s="220" t="s">
        <v>38</v>
      </c>
      <c r="AB12" s="188">
        <v>1</v>
      </c>
      <c r="AC12" s="184">
        <f t="shared" si="6"/>
        <v>-1</v>
      </c>
      <c r="AD12" s="220" t="s">
        <v>38</v>
      </c>
      <c r="AE12" s="188">
        <v>4</v>
      </c>
      <c r="AF12" s="184">
        <f t="shared" si="7"/>
        <v>-4</v>
      </c>
      <c r="AG12" s="220" t="s">
        <v>39</v>
      </c>
      <c r="AH12" s="188">
        <v>5</v>
      </c>
      <c r="AI12" s="184" t="str">
        <f t="shared" si="8"/>
        <v/>
      </c>
      <c r="AJ12" s="220" t="s">
        <v>38</v>
      </c>
      <c r="AK12" s="188">
        <v>12</v>
      </c>
      <c r="AL12" s="184">
        <f t="shared" si="9"/>
        <v>-12</v>
      </c>
      <c r="AM12" s="220" t="s">
        <v>39</v>
      </c>
      <c r="AN12" s="188">
        <v>11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1</v>
      </c>
      <c r="AV12" s="186">
        <f t="shared" ca="1" si="13"/>
        <v>-1</v>
      </c>
      <c r="AX12" s="4">
        <f t="shared" si="14"/>
        <v>12</v>
      </c>
      <c r="AY12" s="4">
        <f t="shared" ca="1" si="22"/>
        <v>12</v>
      </c>
      <c r="AZ12" s="4">
        <f t="shared" ca="1" si="15"/>
        <v>12</v>
      </c>
      <c r="BA12" s="4">
        <f t="shared" ca="1" si="16"/>
        <v>12</v>
      </c>
      <c r="BB12" s="4">
        <v>9</v>
      </c>
      <c r="BC12" s="4">
        <f ca="1">COUNTIF($AY$4:OFFSET($AY$4,0,0,BB12,1),AY12)</f>
        <v>1</v>
      </c>
      <c r="BE12" s="342">
        <f ca="1">$M$21</f>
        <v>9</v>
      </c>
      <c r="BF12" s="81" t="str">
        <f>$L$2</f>
        <v>CP</v>
      </c>
      <c r="BG12" s="82">
        <f ca="1">$N$21</f>
        <v>91</v>
      </c>
      <c r="BH12" s="156"/>
      <c r="BI12" s="343">
        <f t="shared" ca="1" si="17"/>
        <v>9</v>
      </c>
      <c r="BJ12" s="66" t="str">
        <f>$X$2</f>
        <v>JH</v>
      </c>
      <c r="BK12" s="75">
        <f ca="1">$Z$22</f>
        <v>85.333333333333329</v>
      </c>
      <c r="BL12" s="76">
        <f ca="1">$Z$23</f>
        <v>1280</v>
      </c>
      <c r="BM12" s="153"/>
      <c r="BN12" s="343">
        <f t="shared" ca="1" si="18"/>
        <v>6</v>
      </c>
      <c r="BO12" s="66" t="str">
        <f>$X$2</f>
        <v>JH</v>
      </c>
      <c r="BP12" s="344">
        <f t="shared" ca="1" si="19"/>
        <v>-17</v>
      </c>
      <c r="BQ12" s="345">
        <f ca="1">-$AR$3*'Season Summary'!$AO$3</f>
        <v>-48</v>
      </c>
      <c r="BR12" s="346">
        <f ca="1">IF(COUNTIF('Season Summary'!W$3:OFFSET('Season Summary'!W$3,$C$2+$AR$2,0),"=1")&gt;0,COUNTIF('Season Summary'!W$3:OFFSET('Season Summary'!W$3,$C$2+$AR$2,0),"=1"),"")</f>
        <v>1</v>
      </c>
      <c r="BS12" s="347">
        <f ca="1">IF(BR12="","",BR12*'Season Summary'!$AO$6)</f>
        <v>31</v>
      </c>
      <c r="BT12" s="348" t="str">
        <f ca="1">IF($Y$22=1,"✓","")</f>
        <v/>
      </c>
      <c r="BU12" s="347" t="str">
        <f t="shared" ca="1" si="20"/>
        <v/>
      </c>
      <c r="BV12" s="348" t="str">
        <f ca="1">IF($Y$22=2,"✓","")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["V","H","H","H","V","H","V","V","H","H","H","H","H","H","H","H"];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Jaguars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Jets</v>
      </c>
      <c r="E13" s="361" t="s">
        <v>38</v>
      </c>
      <c r="F13" s="217" t="s">
        <v>38</v>
      </c>
      <c r="G13" s="188">
        <v>1</v>
      </c>
      <c r="H13" s="184" t="str">
        <f t="shared" si="23"/>
        <v/>
      </c>
      <c r="I13" s="220" t="s">
        <v>38</v>
      </c>
      <c r="J13" s="188">
        <v>7</v>
      </c>
      <c r="K13" s="184" t="str">
        <f t="shared" si="0"/>
        <v/>
      </c>
      <c r="L13" s="220" t="s">
        <v>38</v>
      </c>
      <c r="M13" s="188">
        <v>1</v>
      </c>
      <c r="N13" s="184" t="str">
        <f t="shared" si="1"/>
        <v/>
      </c>
      <c r="O13" s="220" t="s">
        <v>38</v>
      </c>
      <c r="P13" s="188">
        <v>1</v>
      </c>
      <c r="Q13" s="184" t="str">
        <f t="shared" si="2"/>
        <v/>
      </c>
      <c r="R13" s="220" t="s">
        <v>38</v>
      </c>
      <c r="S13" s="188">
        <v>7</v>
      </c>
      <c r="T13" s="184" t="str">
        <f t="shared" si="3"/>
        <v/>
      </c>
      <c r="U13" s="220" t="s">
        <v>38</v>
      </c>
      <c r="V13" s="188">
        <v>4</v>
      </c>
      <c r="W13" s="184" t="str">
        <f t="shared" si="4"/>
        <v/>
      </c>
      <c r="X13" s="220" t="s">
        <v>38</v>
      </c>
      <c r="Y13" s="188">
        <v>2</v>
      </c>
      <c r="Z13" s="184" t="str">
        <f t="shared" si="5"/>
        <v/>
      </c>
      <c r="AA13" s="220" t="s">
        <v>38</v>
      </c>
      <c r="AB13" s="188">
        <v>7</v>
      </c>
      <c r="AC13" s="184" t="str">
        <f t="shared" si="6"/>
        <v/>
      </c>
      <c r="AD13" s="220" t="s">
        <v>38</v>
      </c>
      <c r="AE13" s="188">
        <v>2</v>
      </c>
      <c r="AF13" s="184" t="str">
        <f t="shared" si="7"/>
        <v/>
      </c>
      <c r="AG13" s="220" t="s">
        <v>38</v>
      </c>
      <c r="AH13" s="188">
        <v>2</v>
      </c>
      <c r="AI13" s="184" t="str">
        <f t="shared" si="8"/>
        <v/>
      </c>
      <c r="AJ13" s="220" t="s">
        <v>38</v>
      </c>
      <c r="AK13" s="188">
        <v>9</v>
      </c>
      <c r="AL13" s="184" t="str">
        <f t="shared" si="9"/>
        <v/>
      </c>
      <c r="AM13" s="220" t="s">
        <v>38</v>
      </c>
      <c r="AN13" s="188">
        <v>6</v>
      </c>
      <c r="AO13" s="186" t="str">
        <f t="shared" si="10"/>
        <v/>
      </c>
      <c r="AT13" s="187" t="str">
        <f t="shared" ca="1" si="11"/>
        <v>H</v>
      </c>
      <c r="AU13" s="188">
        <f t="shared" ca="1" si="12"/>
        <v>5</v>
      </c>
      <c r="AV13" s="186" t="str">
        <f t="shared" ca="1" si="13"/>
        <v/>
      </c>
      <c r="AX13" s="4">
        <f t="shared" si="14"/>
        <v>49</v>
      </c>
      <c r="AY13" s="4">
        <f t="shared" ca="1" si="22"/>
        <v>49</v>
      </c>
      <c r="AZ13" s="4">
        <f t="shared" ca="1" si="15"/>
        <v>49</v>
      </c>
      <c r="BA13" s="4">
        <f t="shared" ca="1" si="16"/>
        <v>49</v>
      </c>
      <c r="BB13" s="4">
        <v>10</v>
      </c>
      <c r="BC13" s="4">
        <f ca="1">COUNTIF($AY$4:OFFSET($AY$4,0,0,BB13,1),AY13)</f>
        <v>1</v>
      </c>
      <c r="BE13" s="342">
        <f ca="1">$P$21</f>
        <v>9</v>
      </c>
      <c r="BF13" s="81" t="str">
        <f>$O$2</f>
        <v>DC</v>
      </c>
      <c r="BG13" s="82">
        <f ca="1">$Q$21</f>
        <v>91</v>
      </c>
      <c r="BH13" s="156"/>
      <c r="BI13" s="343">
        <f t="shared" ca="1" si="17"/>
        <v>10</v>
      </c>
      <c r="BJ13" s="66" t="str">
        <f>$U$2</f>
        <v>JG</v>
      </c>
      <c r="BK13" s="75">
        <f ca="1">$W$22</f>
        <v>84.6</v>
      </c>
      <c r="BL13" s="76">
        <f ca="1">$W$23</f>
        <v>1269</v>
      </c>
      <c r="BM13" s="153"/>
      <c r="BN13" s="343">
        <f t="shared" ca="1" si="18"/>
        <v>10</v>
      </c>
      <c r="BO13" s="66" t="str">
        <f>$AA$2</f>
        <v>JL</v>
      </c>
      <c r="BP13" s="344">
        <f t="shared" ca="1" si="19"/>
        <v>-48</v>
      </c>
      <c r="BQ13" s="345">
        <f ca="1">-$AR$3*'Season Summary'!$AO$3</f>
        <v>-48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["H","H","H","H","V","V","V","V","V","H","H","V","H","V","H","H"];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Giants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Eagles</v>
      </c>
      <c r="E14" s="361" t="s">
        <v>38</v>
      </c>
      <c r="F14" s="217" t="s">
        <v>38</v>
      </c>
      <c r="G14" s="188">
        <v>12</v>
      </c>
      <c r="H14" s="184" t="str">
        <f t="shared" si="23"/>
        <v/>
      </c>
      <c r="I14" s="220" t="s">
        <v>38</v>
      </c>
      <c r="J14" s="188">
        <v>15</v>
      </c>
      <c r="K14" s="184" t="str">
        <f t="shared" si="0"/>
        <v/>
      </c>
      <c r="L14" s="220" t="s">
        <v>38</v>
      </c>
      <c r="M14" s="188">
        <v>13</v>
      </c>
      <c r="N14" s="184" t="str">
        <f t="shared" si="1"/>
        <v/>
      </c>
      <c r="O14" s="220" t="s">
        <v>38</v>
      </c>
      <c r="P14" s="188">
        <v>13</v>
      </c>
      <c r="Q14" s="184" t="str">
        <f t="shared" si="2"/>
        <v/>
      </c>
      <c r="R14" s="220" t="s">
        <v>38</v>
      </c>
      <c r="S14" s="188">
        <v>14</v>
      </c>
      <c r="T14" s="184" t="str">
        <f t="shared" si="3"/>
        <v/>
      </c>
      <c r="U14" s="220" t="s">
        <v>38</v>
      </c>
      <c r="V14" s="188">
        <v>10</v>
      </c>
      <c r="W14" s="184" t="str">
        <f t="shared" si="4"/>
        <v/>
      </c>
      <c r="X14" s="220" t="s">
        <v>38</v>
      </c>
      <c r="Y14" s="188">
        <v>13</v>
      </c>
      <c r="Z14" s="184" t="str">
        <f t="shared" si="5"/>
        <v/>
      </c>
      <c r="AA14" s="220" t="s">
        <v>38</v>
      </c>
      <c r="AB14" s="188">
        <v>15</v>
      </c>
      <c r="AC14" s="184" t="str">
        <f t="shared" si="6"/>
        <v/>
      </c>
      <c r="AD14" s="220" t="s">
        <v>38</v>
      </c>
      <c r="AE14" s="188">
        <v>13</v>
      </c>
      <c r="AF14" s="184" t="str">
        <f t="shared" si="7"/>
        <v/>
      </c>
      <c r="AG14" s="220" t="s">
        <v>38</v>
      </c>
      <c r="AH14" s="188">
        <v>15</v>
      </c>
      <c r="AI14" s="184" t="str">
        <f t="shared" si="8"/>
        <v/>
      </c>
      <c r="AJ14" s="220" t="s">
        <v>38</v>
      </c>
      <c r="AK14" s="188">
        <v>8</v>
      </c>
      <c r="AL14" s="184" t="str">
        <f t="shared" si="9"/>
        <v/>
      </c>
      <c r="AM14" s="220" t="s">
        <v>38</v>
      </c>
      <c r="AN14" s="188">
        <v>7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13</v>
      </c>
      <c r="AV14" s="186" t="str">
        <f t="shared" ca="1" si="13"/>
        <v/>
      </c>
      <c r="AX14" s="4">
        <f t="shared" si="14"/>
        <v>148</v>
      </c>
      <c r="AY14" s="4">
        <f t="shared" ca="1" si="22"/>
        <v>148</v>
      </c>
      <c r="AZ14" s="4">
        <f t="shared" ca="1" si="15"/>
        <v>148</v>
      </c>
      <c r="BA14" s="4">
        <f t="shared" ca="1" si="16"/>
        <v>148</v>
      </c>
      <c r="BB14" s="4">
        <v>11</v>
      </c>
      <c r="BC14" s="4">
        <f ca="1">COUNTIF($AY$4:OFFSET($AY$4,0,0,BB14,1),AY14)</f>
        <v>1</v>
      </c>
      <c r="BE14" s="342">
        <f ca="1">$Y$21</f>
        <v>9</v>
      </c>
      <c r="BF14" s="81" t="str">
        <f>$X$2</f>
        <v>JH</v>
      </c>
      <c r="BG14" s="82">
        <f ca="1">$Z$21</f>
        <v>91</v>
      </c>
      <c r="BH14" s="156"/>
      <c r="BI14" s="343">
        <f t="shared" ca="1" si="17"/>
        <v>11</v>
      </c>
      <c r="BJ14" s="66" t="str">
        <f>$I$2</f>
        <v>CK</v>
      </c>
      <c r="BK14" s="75">
        <f ca="1">$K$22</f>
        <v>81.8</v>
      </c>
      <c r="BL14" s="76">
        <f ca="1">$K$23</f>
        <v>1227</v>
      </c>
      <c r="BM14" s="153"/>
      <c r="BN14" s="343">
        <f t="shared" ca="1" si="18"/>
        <v>10</v>
      </c>
      <c r="BO14" s="66" t="str">
        <f>$AG$2</f>
        <v>KK</v>
      </c>
      <c r="BP14" s="344">
        <f t="shared" ca="1" si="19"/>
        <v>-48</v>
      </c>
      <c r="BQ14" s="345">
        <f ca="1">-$AR$3*'Season Summary'!$AO$3</f>
        <v>-48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["H","H","V","V","V","H","V","V","H","H","H","H","H","H","H","H"];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Bears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Seahawks</v>
      </c>
      <c r="E15" s="361" t="s">
        <v>39</v>
      </c>
      <c r="F15" s="217" t="s">
        <v>38</v>
      </c>
      <c r="G15" s="188">
        <v>10</v>
      </c>
      <c r="H15" s="184">
        <f t="shared" si="23"/>
        <v>-10</v>
      </c>
      <c r="I15" s="220" t="s">
        <v>38</v>
      </c>
      <c r="J15" s="188">
        <v>12</v>
      </c>
      <c r="K15" s="184">
        <f t="shared" si="0"/>
        <v>-12</v>
      </c>
      <c r="L15" s="220" t="s">
        <v>38</v>
      </c>
      <c r="M15" s="188">
        <v>10</v>
      </c>
      <c r="N15" s="184">
        <f t="shared" si="1"/>
        <v>-10</v>
      </c>
      <c r="O15" s="220" t="s">
        <v>38</v>
      </c>
      <c r="P15" s="188">
        <v>9</v>
      </c>
      <c r="Q15" s="184">
        <f t="shared" si="2"/>
        <v>-9</v>
      </c>
      <c r="R15" s="220" t="s">
        <v>38</v>
      </c>
      <c r="S15" s="188">
        <v>6</v>
      </c>
      <c r="T15" s="184">
        <f t="shared" si="3"/>
        <v>-6</v>
      </c>
      <c r="U15" s="220" t="s">
        <v>38</v>
      </c>
      <c r="V15" s="188">
        <v>8</v>
      </c>
      <c r="W15" s="184">
        <f t="shared" si="4"/>
        <v>-8</v>
      </c>
      <c r="X15" s="220" t="s">
        <v>38</v>
      </c>
      <c r="Y15" s="188">
        <v>10</v>
      </c>
      <c r="Z15" s="184">
        <f t="shared" si="5"/>
        <v>-10</v>
      </c>
      <c r="AA15" s="220" t="s">
        <v>38</v>
      </c>
      <c r="AB15" s="188">
        <v>9</v>
      </c>
      <c r="AC15" s="184">
        <f t="shared" si="6"/>
        <v>-9</v>
      </c>
      <c r="AD15" s="220" t="s">
        <v>38</v>
      </c>
      <c r="AE15" s="188">
        <v>10</v>
      </c>
      <c r="AF15" s="184">
        <f t="shared" si="7"/>
        <v>-10</v>
      </c>
      <c r="AG15" s="220" t="s">
        <v>39</v>
      </c>
      <c r="AH15" s="188">
        <v>10</v>
      </c>
      <c r="AI15" s="184" t="str">
        <f t="shared" si="8"/>
        <v/>
      </c>
      <c r="AJ15" s="220" t="s">
        <v>38</v>
      </c>
      <c r="AK15" s="188">
        <v>6</v>
      </c>
      <c r="AL15" s="184">
        <f t="shared" si="9"/>
        <v>-6</v>
      </c>
      <c r="AM15" s="220" t="s">
        <v>38</v>
      </c>
      <c r="AN15" s="188">
        <v>5</v>
      </c>
      <c r="AO15" s="186">
        <f t="shared" si="10"/>
        <v>-5</v>
      </c>
      <c r="AT15" s="187" t="str">
        <f t="shared" ca="1" si="11"/>
        <v>H</v>
      </c>
      <c r="AU15" s="188">
        <f t="shared" ca="1" si="12"/>
        <v>8</v>
      </c>
      <c r="AV15" s="186">
        <f t="shared" ca="1" si="13"/>
        <v>-8</v>
      </c>
      <c r="AX15" s="4">
        <f t="shared" si="14"/>
        <v>85</v>
      </c>
      <c r="AY15" s="4">
        <f t="shared" ca="1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0">
        <f ca="1">$V$21</f>
        <v>12</v>
      </c>
      <c r="BF15" s="83" t="str">
        <f>$U$2</f>
        <v>JG</v>
      </c>
      <c r="BG15" s="84">
        <f ca="1">$W$21</f>
        <v>82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78.733333333333334</v>
      </c>
      <c r="BL15" s="78">
        <f ca="1">$AF$23</f>
        <v>1181</v>
      </c>
      <c r="BM15" s="153"/>
      <c r="BN15" s="351">
        <f t="shared" ca="1" si="18"/>
        <v>10</v>
      </c>
      <c r="BO15" s="67" t="str">
        <f>$AJ$2</f>
        <v>MB</v>
      </c>
      <c r="BP15" s="352">
        <f t="shared" ca="1" si="19"/>
        <v>-48</v>
      </c>
      <c r="BQ15" s="353">
        <f ca="1">-$AR$3*'Season Summary'!$AO$3</f>
        <v>-48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["V","H","H","H","V","H","V","V","V","H","H","H","H","H","H","H"];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Steelers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Chiefs</v>
      </c>
      <c r="E16" s="361" t="s">
        <v>38</v>
      </c>
      <c r="F16" s="217" t="s">
        <v>38</v>
      </c>
      <c r="G16" s="188">
        <v>14</v>
      </c>
      <c r="H16" s="184" t="str">
        <f t="shared" si="23"/>
        <v/>
      </c>
      <c r="I16" s="220" t="s">
        <v>38</v>
      </c>
      <c r="J16" s="188">
        <v>11</v>
      </c>
      <c r="K16" s="184" t="str">
        <f t="shared" si="0"/>
        <v/>
      </c>
      <c r="L16" s="220" t="s">
        <v>38</v>
      </c>
      <c r="M16" s="188">
        <v>11</v>
      </c>
      <c r="N16" s="184" t="str">
        <f t="shared" si="1"/>
        <v/>
      </c>
      <c r="O16" s="220" t="s">
        <v>38</v>
      </c>
      <c r="P16" s="188">
        <v>12</v>
      </c>
      <c r="Q16" s="184" t="str">
        <f t="shared" si="2"/>
        <v/>
      </c>
      <c r="R16" s="220" t="s">
        <v>38</v>
      </c>
      <c r="S16" s="188">
        <v>9</v>
      </c>
      <c r="T16" s="184" t="str">
        <f t="shared" si="3"/>
        <v/>
      </c>
      <c r="U16" s="220" t="s">
        <v>39</v>
      </c>
      <c r="V16" s="188">
        <v>16</v>
      </c>
      <c r="W16" s="184">
        <f t="shared" si="4"/>
        <v>-16</v>
      </c>
      <c r="X16" s="220" t="s">
        <v>38</v>
      </c>
      <c r="Y16" s="188">
        <v>11</v>
      </c>
      <c r="Z16" s="184" t="str">
        <f t="shared" si="5"/>
        <v/>
      </c>
      <c r="AA16" s="220" t="s">
        <v>38</v>
      </c>
      <c r="AB16" s="188">
        <v>10</v>
      </c>
      <c r="AC16" s="184" t="str">
        <f t="shared" si="6"/>
        <v/>
      </c>
      <c r="AD16" s="220" t="s">
        <v>38</v>
      </c>
      <c r="AE16" s="188">
        <v>11</v>
      </c>
      <c r="AF16" s="184" t="str">
        <f t="shared" si="7"/>
        <v/>
      </c>
      <c r="AG16" s="220" t="s">
        <v>38</v>
      </c>
      <c r="AH16" s="188">
        <v>16</v>
      </c>
      <c r="AI16" s="184" t="str">
        <f t="shared" si="8"/>
        <v/>
      </c>
      <c r="AJ16" s="220" t="s">
        <v>38</v>
      </c>
      <c r="AK16" s="188">
        <v>7</v>
      </c>
      <c r="AL16" s="184" t="str">
        <f t="shared" si="9"/>
        <v/>
      </c>
      <c r="AM16" s="220" t="s">
        <v>38</v>
      </c>
      <c r="AN16" s="188">
        <v>12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11</v>
      </c>
      <c r="AV16" s="186" t="str">
        <f t="shared" ca="1" si="13"/>
        <v/>
      </c>
      <c r="AX16" s="4">
        <f t="shared" si="14"/>
        <v>108</v>
      </c>
      <c r="AY16" s="4">
        <f t="shared" ca="1" si="22"/>
        <v>108</v>
      </c>
      <c r="AZ16" s="4">
        <f t="shared" ca="1" si="15"/>
        <v>108</v>
      </c>
      <c r="BA16" s="4">
        <f t="shared" ca="1" si="16"/>
        <v>108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["8","11","3","9","13","6","15","7","2","1","12","10","14","4","16","5"];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Broncos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Raiders</v>
      </c>
      <c r="E17" s="361" t="s">
        <v>38</v>
      </c>
      <c r="F17" s="217" t="s">
        <v>38</v>
      </c>
      <c r="G17" s="188">
        <v>4</v>
      </c>
      <c r="H17" s="184" t="str">
        <f t="shared" si="23"/>
        <v/>
      </c>
      <c r="I17" s="220" t="s">
        <v>38</v>
      </c>
      <c r="J17" s="188">
        <v>3</v>
      </c>
      <c r="K17" s="184" t="str">
        <f t="shared" si="0"/>
        <v/>
      </c>
      <c r="L17" s="220" t="s">
        <v>38</v>
      </c>
      <c r="M17" s="188">
        <v>2</v>
      </c>
      <c r="N17" s="184" t="str">
        <f t="shared" si="1"/>
        <v/>
      </c>
      <c r="O17" s="220" t="s">
        <v>38</v>
      </c>
      <c r="P17" s="188">
        <v>2</v>
      </c>
      <c r="Q17" s="184" t="str">
        <f t="shared" si="2"/>
        <v/>
      </c>
      <c r="R17" s="220" t="s">
        <v>38</v>
      </c>
      <c r="S17" s="188">
        <v>15</v>
      </c>
      <c r="T17" s="184" t="str">
        <f t="shared" si="3"/>
        <v/>
      </c>
      <c r="U17" s="220" t="s">
        <v>39</v>
      </c>
      <c r="V17" s="188">
        <v>5</v>
      </c>
      <c r="W17" s="184">
        <f t="shared" si="4"/>
        <v>-5</v>
      </c>
      <c r="X17" s="220" t="s">
        <v>38</v>
      </c>
      <c r="Y17" s="188">
        <v>1</v>
      </c>
      <c r="Z17" s="184" t="str">
        <f t="shared" si="5"/>
        <v/>
      </c>
      <c r="AA17" s="220" t="s">
        <v>38</v>
      </c>
      <c r="AB17" s="188">
        <v>6</v>
      </c>
      <c r="AC17" s="184" t="str">
        <f t="shared" si="6"/>
        <v/>
      </c>
      <c r="AD17" s="220" t="s">
        <v>38</v>
      </c>
      <c r="AE17" s="188">
        <v>1</v>
      </c>
      <c r="AF17" s="184" t="str">
        <f t="shared" si="7"/>
        <v/>
      </c>
      <c r="AG17" s="220" t="s">
        <v>39</v>
      </c>
      <c r="AH17" s="188">
        <v>1</v>
      </c>
      <c r="AI17" s="184">
        <f t="shared" si="8"/>
        <v>-1</v>
      </c>
      <c r="AJ17" s="220" t="s">
        <v>38</v>
      </c>
      <c r="AK17" s="188">
        <v>5</v>
      </c>
      <c r="AL17" s="184" t="str">
        <f t="shared" si="9"/>
        <v/>
      </c>
      <c r="AM17" s="220" t="s">
        <v>38</v>
      </c>
      <c r="AN17" s="188">
        <v>3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4</v>
      </c>
      <c r="AV17" s="186" t="str">
        <f t="shared" ca="1" si="13"/>
        <v/>
      </c>
      <c r="AX17" s="4">
        <f t="shared" si="14"/>
        <v>36</v>
      </c>
      <c r="AY17" s="4">
        <f t="shared" ca="1" si="22"/>
        <v>36</v>
      </c>
      <c r="AZ17" s="4">
        <f t="shared" ca="1" si="15"/>
        <v>36</v>
      </c>
      <c r="BA17" s="4">
        <f t="shared" ca="1" si="16"/>
        <v>36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["9","16","1","14","5","2","6","8","4","7","15","12","11","3","13","10"];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Football Team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Cowboys</v>
      </c>
      <c r="E18" s="361" t="s">
        <v>38</v>
      </c>
      <c r="F18" s="217" t="s">
        <v>38</v>
      </c>
      <c r="G18" s="188">
        <v>16</v>
      </c>
      <c r="H18" s="184" t="str">
        <f t="shared" si="23"/>
        <v/>
      </c>
      <c r="I18" s="220" t="s">
        <v>38</v>
      </c>
      <c r="J18" s="188">
        <v>13</v>
      </c>
      <c r="K18" s="184" t="str">
        <f t="shared" si="0"/>
        <v/>
      </c>
      <c r="L18" s="220" t="s">
        <v>38</v>
      </c>
      <c r="M18" s="188">
        <v>16</v>
      </c>
      <c r="N18" s="184" t="str">
        <f t="shared" si="1"/>
        <v/>
      </c>
      <c r="O18" s="220" t="s">
        <v>38</v>
      </c>
      <c r="P18" s="188">
        <v>15</v>
      </c>
      <c r="Q18" s="184" t="str">
        <f t="shared" si="2"/>
        <v/>
      </c>
      <c r="R18" s="220" t="s">
        <v>38</v>
      </c>
      <c r="S18" s="188">
        <v>16</v>
      </c>
      <c r="T18" s="184" t="str">
        <f t="shared" si="3"/>
        <v/>
      </c>
      <c r="U18" s="220" t="s">
        <v>38</v>
      </c>
      <c r="V18" s="188">
        <v>6</v>
      </c>
      <c r="W18" s="184" t="str">
        <f t="shared" si="4"/>
        <v/>
      </c>
      <c r="X18" s="220" t="s">
        <v>38</v>
      </c>
      <c r="Y18" s="188">
        <v>16</v>
      </c>
      <c r="Z18" s="184" t="str">
        <f t="shared" si="5"/>
        <v/>
      </c>
      <c r="AA18" s="220" t="s">
        <v>38</v>
      </c>
      <c r="AB18" s="188">
        <v>13</v>
      </c>
      <c r="AC18" s="184" t="str">
        <f t="shared" si="6"/>
        <v/>
      </c>
      <c r="AD18" s="220" t="s">
        <v>38</v>
      </c>
      <c r="AE18" s="188">
        <v>16</v>
      </c>
      <c r="AF18" s="184" t="str">
        <f t="shared" si="7"/>
        <v/>
      </c>
      <c r="AG18" s="220" t="s">
        <v>38</v>
      </c>
      <c r="AH18" s="188">
        <v>12</v>
      </c>
      <c r="AI18" s="184" t="str">
        <f t="shared" si="8"/>
        <v/>
      </c>
      <c r="AJ18" s="220" t="s">
        <v>38</v>
      </c>
      <c r="AK18" s="188">
        <v>15</v>
      </c>
      <c r="AL18" s="184" t="str">
        <f t="shared" si="9"/>
        <v/>
      </c>
      <c r="AM18" s="220" t="s">
        <v>38</v>
      </c>
      <c r="AN18" s="188">
        <v>14</v>
      </c>
      <c r="AO18" s="186" t="str">
        <f t="shared" si="10"/>
        <v/>
      </c>
      <c r="AT18" s="187" t="str">
        <f ca="1">IF($B18="","",IF(AX18&lt;0,"V","H"))</f>
        <v>H</v>
      </c>
      <c r="AU18" s="188">
        <f ca="1">IF($B18="","",RANK(BA18,BA$4:BA$19,1))</f>
        <v>16</v>
      </c>
      <c r="AV18" s="186" t="str">
        <f t="shared" ca="1" si="13"/>
        <v/>
      </c>
      <c r="AX18" s="4">
        <f t="shared" si="14"/>
        <v>168</v>
      </c>
      <c r="AY18" s="4">
        <f t="shared" ca="1" si="22"/>
        <v>168</v>
      </c>
      <c r="AZ18" s="4">
        <f t="shared" ca="1" si="15"/>
        <v>168</v>
      </c>
      <c r="BA18" s="4">
        <f t="shared" ca="1" si="16"/>
        <v>168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["6","12","3","9","15","7","14","5","4","1","13","10","11","2","16","8"];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Dolphins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Saints</v>
      </c>
      <c r="E19" s="361" t="s">
        <v>39</v>
      </c>
      <c r="F19" s="217" t="s">
        <v>38</v>
      </c>
      <c r="G19" s="188">
        <v>5</v>
      </c>
      <c r="H19" s="184">
        <f t="shared" si="23"/>
        <v>-5</v>
      </c>
      <c r="I19" s="220" t="s">
        <v>38</v>
      </c>
      <c r="J19" s="188">
        <v>10</v>
      </c>
      <c r="K19" s="184">
        <f t="shared" si="0"/>
        <v>-10</v>
      </c>
      <c r="L19" s="220" t="s">
        <v>38</v>
      </c>
      <c r="M19" s="188">
        <v>8</v>
      </c>
      <c r="N19" s="184">
        <f t="shared" si="1"/>
        <v>-8</v>
      </c>
      <c r="O19" s="220" t="s">
        <v>38</v>
      </c>
      <c r="P19" s="188">
        <v>6</v>
      </c>
      <c r="Q19" s="184">
        <f t="shared" si="2"/>
        <v>-6</v>
      </c>
      <c r="R19" s="220" t="s">
        <v>38</v>
      </c>
      <c r="S19" s="188">
        <v>10</v>
      </c>
      <c r="T19" s="184">
        <f t="shared" si="3"/>
        <v>-10</v>
      </c>
      <c r="U19" s="220" t="s">
        <v>39</v>
      </c>
      <c r="V19" s="188">
        <v>7</v>
      </c>
      <c r="W19" s="184" t="str">
        <f t="shared" si="4"/>
        <v/>
      </c>
      <c r="X19" s="220" t="s">
        <v>38</v>
      </c>
      <c r="Y19" s="188">
        <v>7</v>
      </c>
      <c r="Z19" s="184">
        <f t="shared" si="5"/>
        <v>-7</v>
      </c>
      <c r="AA19" s="220" t="s">
        <v>38</v>
      </c>
      <c r="AB19" s="188">
        <v>2</v>
      </c>
      <c r="AC19" s="184">
        <f t="shared" si="6"/>
        <v>-2</v>
      </c>
      <c r="AD19" s="220" t="s">
        <v>38</v>
      </c>
      <c r="AE19" s="188">
        <v>6</v>
      </c>
      <c r="AF19" s="184">
        <f t="shared" si="7"/>
        <v>-6</v>
      </c>
      <c r="AG19" s="220" t="s">
        <v>38</v>
      </c>
      <c r="AH19" s="188">
        <v>7</v>
      </c>
      <c r="AI19" s="184">
        <f t="shared" si="8"/>
        <v>-7</v>
      </c>
      <c r="AJ19" s="220" t="s">
        <v>38</v>
      </c>
      <c r="AK19" s="188">
        <v>2</v>
      </c>
      <c r="AL19" s="184">
        <f t="shared" si="9"/>
        <v>-2</v>
      </c>
      <c r="AM19" s="220" t="s">
        <v>38</v>
      </c>
      <c r="AN19" s="188">
        <v>4</v>
      </c>
      <c r="AO19" s="186">
        <f t="shared" si="10"/>
        <v>-4</v>
      </c>
      <c r="AT19" s="187" t="str">
        <f ca="1">IF($B19="","",IF(AX19&lt;0,"V","H"))</f>
        <v>H</v>
      </c>
      <c r="AU19" s="188">
        <f ca="1">IF($B19="","",RANK(BA19,BA$4:BA$19,1))</f>
        <v>7</v>
      </c>
      <c r="AV19" s="186">
        <f t="shared" ca="1" si="13"/>
        <v>-7</v>
      </c>
      <c r="AX19" s="4">
        <f t="shared" si="14"/>
        <v>60</v>
      </c>
      <c r="AY19" s="4">
        <f t="shared" ca="1" si="22"/>
        <v>60</v>
      </c>
      <c r="AZ19" s="4">
        <f t="shared" ca="1" si="15"/>
        <v>60</v>
      </c>
      <c r="BA19" s="4">
        <f t="shared" ca="1" si="16"/>
        <v>60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["8","11","3","10","16","4","14","7","5","1","13","9","12","2","15","6"];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"Dolphins at Saints" Total Points:  </v>
      </c>
      <c r="F20" s="358" t="s">
        <v>782</v>
      </c>
      <c r="G20" s="91">
        <v>38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49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39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37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39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46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38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42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59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23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["1","11","2","3","12","4","13","8","5","7","14","6","9","15","16","10"];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7</v>
      </c>
      <c r="H21" s="197">
        <f ca="1">IF(SUM(G4:G19)&gt;0,SUM(H4:H19)+$F$31,0)</f>
        <v>96</v>
      </c>
      <c r="I21" s="198"/>
      <c r="J21" s="196">
        <f ca="1">RANK(K21,$H34:$AO34,0)+J52</f>
        <v>4</v>
      </c>
      <c r="K21" s="197">
        <f ca="1">IF(SUM(J4:J19)&gt;0,SUM(K4:K19)+$F$31,0)</f>
        <v>103</v>
      </c>
      <c r="L21" s="198"/>
      <c r="M21" s="196">
        <f ca="1">RANK(N21,$H34:$AO34,0)+M52</f>
        <v>9</v>
      </c>
      <c r="N21" s="197">
        <f ca="1">IF(SUM(M4:M19)&gt;0,SUM(N4:N19)+$F$31,0)</f>
        <v>91</v>
      </c>
      <c r="O21" s="198"/>
      <c r="P21" s="196">
        <f ca="1">RANK(Q21,$H34:$AO34,0)+P52</f>
        <v>9</v>
      </c>
      <c r="Q21" s="197">
        <f ca="1">IF(SUM(P4:P19)&gt;0,SUM(Q4:Q19)+$F$31,0)</f>
        <v>91</v>
      </c>
      <c r="R21" s="198"/>
      <c r="S21" s="196">
        <f ca="1">RANK(T21,$H34:$AO34,0)+S52</f>
        <v>6</v>
      </c>
      <c r="T21" s="197">
        <f ca="1">IF(SUM(S4:S19)&gt;0,SUM(T4:T19)+$F$31,0)</f>
        <v>102</v>
      </c>
      <c r="U21" s="198"/>
      <c r="V21" s="196">
        <f ca="1">RANK(W21,$H34:$AO34,0)+V52</f>
        <v>12</v>
      </c>
      <c r="W21" s="197">
        <f ca="1">IF(SUM(V4:V19)&gt;0,SUM(W4:W19)+$F$31,0)</f>
        <v>82</v>
      </c>
      <c r="X21" s="198"/>
      <c r="Y21" s="196">
        <f ca="1">RANK(Z21,$H34:$AO34,0)+Y52</f>
        <v>9</v>
      </c>
      <c r="Z21" s="197">
        <f ca="1">IF(SUM(Y4:Y19)&gt;0,SUM(Z4:Z19)+$F$31,0)</f>
        <v>91</v>
      </c>
      <c r="AA21" s="198"/>
      <c r="AB21" s="196">
        <f ca="1">RANK(AC21,$H34:$AO34,0)+AB52</f>
        <v>4</v>
      </c>
      <c r="AC21" s="197">
        <f ca="1">IF(SUM(AB4:AB19)&gt;0,SUM(AC4:AC19)+$F$31,0)</f>
        <v>103</v>
      </c>
      <c r="AD21" s="198"/>
      <c r="AE21" s="196">
        <f ca="1">RANK(AF21,$H34:$AO34,0)+AE52</f>
        <v>8</v>
      </c>
      <c r="AF21" s="197">
        <f ca="1">IF(SUM(AE4:AE19)&gt;0,SUM(AF4:AF19)+$F$31,0)</f>
        <v>93</v>
      </c>
      <c r="AG21" s="198"/>
      <c r="AH21" s="196">
        <f ca="1">RANK(AI21,$H34:$AO34,0)+AH52</f>
        <v>3</v>
      </c>
      <c r="AI21" s="197">
        <f ca="1">IF(SUM(AH4:AH19)&gt;0,SUM(AI4:AI19)+$F$31,0)</f>
        <v>108</v>
      </c>
      <c r="AJ21" s="198"/>
      <c r="AK21" s="196">
        <f ca="1">RANK(AL21,$H34:$AO34,0)+AK52</f>
        <v>2</v>
      </c>
      <c r="AL21" s="197">
        <f ca="1">IF(SUM(AK4:AK19)&gt;0,SUM(AL4:AL19)+$F$31,0)</f>
        <v>112</v>
      </c>
      <c r="AM21" s="198"/>
      <c r="AN21" s="196">
        <f ca="1">RANK(AO21,$H34:$AO34,0)+AN52</f>
        <v>1</v>
      </c>
      <c r="AO21" s="199">
        <f ca="1">IF(SUM(AN4:AN19)&gt;0,SUM(AO4:AO19)+$F$31,0)</f>
        <v>115</v>
      </c>
      <c r="AP21" s="3"/>
      <c r="AT21" s="200"/>
      <c r="AU21" s="201">
        <f ca="1">RANK(AV34,$H34:$AV34,0)</f>
        <v>4</v>
      </c>
      <c r="AV21" s="202">
        <f ca="1">IF(SUM(AU4:AU19)&gt;0,SUM(AV4:AV19)+$F$31,0)</f>
        <v>103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["11","15","1","9","14","2","13","12","3","4","10","8","16","5","6","7"];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93.266666666666666</v>
      </c>
      <c r="I22" s="134"/>
      <c r="J22" s="132">
        <f ca="1">RANK(K35,($H35:$AO35),0)</f>
        <v>11</v>
      </c>
      <c r="K22" s="133">
        <f ca="1">IF($AR$3&lt;3,K23,K23/($AR$3-1))</f>
        <v>81.8</v>
      </c>
      <c r="L22" s="134"/>
      <c r="M22" s="132">
        <f ca="1">RANK(N35,($H35:$AO35),0)</f>
        <v>1</v>
      </c>
      <c r="N22" s="133">
        <f ca="1">IF($AR$3&lt;3,N23,N23/($AR$3-1))</f>
        <v>95.733333333333334</v>
      </c>
      <c r="O22" s="134"/>
      <c r="P22" s="132">
        <f ca="1">RANK(Q35,($H35:$AO35),0)</f>
        <v>2</v>
      </c>
      <c r="Q22" s="133">
        <f ca="1">IF($AR$3&lt;3,Q23,Q23/($AR$3-1))</f>
        <v>94.4</v>
      </c>
      <c r="R22" s="134"/>
      <c r="S22" s="132">
        <f ca="1">RANK(T35,($H35:$AO35),0)</f>
        <v>5</v>
      </c>
      <c r="T22" s="133">
        <f ca="1">IF($AR$3&lt;3,T23,T23/($AR$3-1))</f>
        <v>91.8</v>
      </c>
      <c r="U22" s="134"/>
      <c r="V22" s="132">
        <f ca="1">RANK(W35,($H35:$AO35),0)</f>
        <v>10</v>
      </c>
      <c r="W22" s="133">
        <f ca="1">IF($AR$3&lt;3,W23,W23/($AR$3-1))</f>
        <v>84.6</v>
      </c>
      <c r="X22" s="134"/>
      <c r="Y22" s="132">
        <f ca="1">RANK(Z35,($H35:$AO35),0)</f>
        <v>9</v>
      </c>
      <c r="Z22" s="133">
        <f ca="1">IF($AR$3&lt;3,Z23,Z23/($AR$3-1))</f>
        <v>85.333333333333329</v>
      </c>
      <c r="AA22" s="134"/>
      <c r="AB22" s="132">
        <f ca="1">RANK(AC35,($H35:$AO35),0)</f>
        <v>7</v>
      </c>
      <c r="AC22" s="133">
        <f ca="1">IF($AR$3&lt;3,AC23,AC23/($AR$3-1))</f>
        <v>88.13333333333334</v>
      </c>
      <c r="AD22" s="134"/>
      <c r="AE22" s="132">
        <f ca="1">RANK(AF35,($H35:$AO35),0)</f>
        <v>12</v>
      </c>
      <c r="AF22" s="133">
        <f ca="1">IF($AR$3&lt;3,AF23,AF23/($AR$3-1))</f>
        <v>78.733333333333334</v>
      </c>
      <c r="AG22" s="134"/>
      <c r="AH22" s="132">
        <f ca="1">RANK(AI35,($H35:$AO35),0)</f>
        <v>6</v>
      </c>
      <c r="AI22" s="133">
        <f ca="1">IF($AR$3&lt;3,AI23,AI23/($AR$3-1))</f>
        <v>90.933333333333337</v>
      </c>
      <c r="AJ22" s="134"/>
      <c r="AK22" s="132">
        <f ca="1">RANK(AL35,($H35:$AO35),0)</f>
        <v>8</v>
      </c>
      <c r="AL22" s="133">
        <f ca="1">IF($AR$3&lt;3,AL23,AL23/($AR$3-1))</f>
        <v>85.733333333333334</v>
      </c>
      <c r="AM22" s="134"/>
      <c r="AN22" s="132">
        <f ca="1">RANK(AO35,($H35:$AO35),0)</f>
        <v>3</v>
      </c>
      <c r="AO22" s="135">
        <f ca="1">IF($AR$3&lt;3,AO23,AO23/($AR$3-1))</f>
        <v>93.86666666666666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["6","12","3","9","14","8","15","5","4","2","13","10","11","1","16","7"];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1399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1227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1436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1416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1377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1269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1280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1322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1181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1364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1286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1408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["5","14","4","11","16","3","12","8","1","7","15","9","10","6","13","2"];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65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["5","12","3","9","14","8","15","7","4","2","13","10","11","1","16","6"];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0.6875</v>
      </c>
      <c r="H25" s="141">
        <f>IF(SUM(G4:G19)&gt;0,COUNTBLANK(H4:H19)-COUNTBLANK($E4:$E19),0)</f>
        <v>11</v>
      </c>
      <c r="I25" s="142"/>
      <c r="J25" s="144">
        <f ca="1">IF($AR$2=0,K25/OFFSET('Season Summary'!$D$3,$C$2,0),0)</f>
        <v>0.6875</v>
      </c>
      <c r="K25" s="141">
        <f>IF(SUM(J4:J19)&gt;0,COUNTBLANK(K4:K19)-COUNTBLANK($E4:$E19),0)</f>
        <v>11</v>
      </c>
      <c r="L25" s="142"/>
      <c r="M25" s="144">
        <f ca="1">IF($AR$2=0,N25/OFFSET('Season Summary'!$D$3,$C$2,0),0)</f>
        <v>0.625</v>
      </c>
      <c r="N25" s="141">
        <f>IF(SUM(M4:M19)&gt;0,COUNTBLANK(N4:N19)-COUNTBLANK($E4:$E19),0)</f>
        <v>10</v>
      </c>
      <c r="O25" s="142"/>
      <c r="P25" s="144">
        <f ca="1">IF($AR$2=0,Q25/OFFSET('Season Summary'!$D$3,$C$2,0),0)</f>
        <v>0.625</v>
      </c>
      <c r="Q25" s="141">
        <f>IF(SUM(P4:P19)&gt;0,COUNTBLANK(Q4:Q19)-COUNTBLANK($E4:$E19),0)</f>
        <v>10</v>
      </c>
      <c r="R25" s="142"/>
      <c r="S25" s="144">
        <f ca="1">IF($AR$2=0,T25/OFFSET('Season Summary'!$D$3,$C$2,0),0)</f>
        <v>0.6875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0.625</v>
      </c>
      <c r="W25" s="141">
        <f>IF(SUM(V4:V19)&gt;0,COUNTBLANK(W4:W19)-COUNTBLANK($E4:$E19),0)</f>
        <v>10</v>
      </c>
      <c r="X25" s="142"/>
      <c r="Y25" s="144">
        <f ca="1">IF($AR$2=0,Z25/OFFSET('Season Summary'!$D$3,$C$2,0),0)</f>
        <v>0.625</v>
      </c>
      <c r="Z25" s="141">
        <f>IF(SUM(Y4:Y19)&gt;0,COUNTBLANK(Z4:Z19)-COUNTBLANK($E4:$E19),0)</f>
        <v>10</v>
      </c>
      <c r="AA25" s="142"/>
      <c r="AB25" s="144">
        <f ca="1">IF($AR$2=0,AC25/OFFSET('Season Summary'!$D$3,$C$2,0),0)</f>
        <v>0.625</v>
      </c>
      <c r="AC25" s="141">
        <f>IF(SUM(AB4:AB19)&gt;0,COUNTBLANK(AC4:AC19)-COUNTBLANK($E4:$E19),0)</f>
        <v>10</v>
      </c>
      <c r="AD25" s="142"/>
      <c r="AE25" s="144">
        <f ca="1">IF($AR$2=0,AF25/OFFSET('Season Summary'!$D$3,$C$2,0),0)</f>
        <v>0.625</v>
      </c>
      <c r="AF25" s="141">
        <f>IF(SUM(AE4:AE19)&gt;0,COUNTBLANK(AF4:AF19)-COUNTBLANK($E4:$E19),0)</f>
        <v>10</v>
      </c>
      <c r="AG25" s="142"/>
      <c r="AH25" s="144">
        <f ca="1">IF($AR$2=0,AI25/OFFSET('Season Summary'!$D$3,$C$2,0),0)</f>
        <v>0.6875</v>
      </c>
      <c r="AI25" s="141">
        <f>IF(SUM(AH4:AH19)&gt;0,COUNTBLANK(AI4:AI19)-COUNTBLANK($E4:$E19),0)</f>
        <v>11</v>
      </c>
      <c r="AJ25" s="142"/>
      <c r="AK25" s="144">
        <f ca="1">IF($AR$2=0,AL25/OFFSET('Season Summary'!$D$3,$C$2,0),0)</f>
        <v>0.6875</v>
      </c>
      <c r="AL25" s="141">
        <f>IF(SUM(AK4:AK19)&gt;0,COUNTBLANK(AL4:AL19)-COUNTBLANK($E4:$E19),0)</f>
        <v>11</v>
      </c>
      <c r="AM25" s="142"/>
      <c r="AN25" s="144">
        <f ca="1">IF($AR$2=0,AO25/OFFSET('Season Summary'!$D$3,$C$2,0),0)</f>
        <v>0.6875</v>
      </c>
      <c r="AO25" s="143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["8","11","3","9","14","4","13","6","5","2","15","10","16","1","12","7"];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0.62916666666666665</v>
      </c>
      <c r="H26" s="150">
        <f ca="1">SUM('Season Summary'!F3:OFFSET('Season Summary'!F3,$C$2+$AR$2,0))</f>
        <v>151</v>
      </c>
      <c r="I26" s="151"/>
      <c r="J26" s="149">
        <f ca="1">IF($AR$3=0,0,K26/SUM('Season Summary'!$D3:OFFSET('Season Summary'!$D3,$C$2+$AR$2,0)))</f>
        <v>0.5625</v>
      </c>
      <c r="K26" s="150">
        <f ca="1">SUM('Season Summary'!I3:OFFSET('Season Summary'!I3,$C$2+$AR$2,0))</f>
        <v>135</v>
      </c>
      <c r="L26" s="151"/>
      <c r="M26" s="149">
        <f ca="1">IF($AR$3=0,0,N26/SUM('Season Summary'!$D3:OFFSET('Season Summary'!$D3,$C$2+$AR$2,0)))</f>
        <v>0.67083333333333328</v>
      </c>
      <c r="N26" s="150">
        <f ca="1">SUM('Season Summary'!L3:OFFSET('Season Summary'!L3,$C$2+$AR$2,0))</f>
        <v>161</v>
      </c>
      <c r="O26" s="151"/>
      <c r="P26" s="149">
        <f ca="1">IF($AR$3=0,0,Q26/SUM('Season Summary'!$D3:OFFSET('Season Summary'!$D3,$C$2+$AR$2,0)))</f>
        <v>0.64166666666666672</v>
      </c>
      <c r="Q26" s="150">
        <f ca="1">SUM('Season Summary'!O3:OFFSET('Season Summary'!O3,$C$2+$AR$2,0))</f>
        <v>154</v>
      </c>
      <c r="R26" s="151"/>
      <c r="S26" s="149">
        <f ca="1">IF($AR$3=0,0,T26/SUM('Season Summary'!$D3:OFFSET('Season Summary'!$D3,$C$2+$AR$2,0)))</f>
        <v>0.62916666666666665</v>
      </c>
      <c r="T26" s="150">
        <f ca="1">SUM('Season Summary'!R3:OFFSET('Season Summary'!R3,$C$2+$AR$2,0))</f>
        <v>151</v>
      </c>
      <c r="U26" s="151"/>
      <c r="V26" s="149">
        <f ca="1">IF($AR$3=0,0,W26/SUM('Season Summary'!$D3:OFFSET('Season Summary'!$D3,$C$2+$AR$2,0)))</f>
        <v>0.5708333333333333</v>
      </c>
      <c r="W26" s="150">
        <f ca="1">SUM('Season Summary'!U3:OFFSET('Season Summary'!U3,$C$2+$AR$2,0))</f>
        <v>137</v>
      </c>
      <c r="X26" s="151"/>
      <c r="Y26" s="149">
        <f ca="1">IF($AR$3=0,0,Z26/SUM('Season Summary'!$D3:OFFSET('Season Summary'!$D3,$C$2+$AR$2,0)))</f>
        <v>0.57916666666666672</v>
      </c>
      <c r="Z26" s="150">
        <f ca="1">SUM('Season Summary'!X3:OFFSET('Season Summary'!X3,$C$2+$AR$2,0))</f>
        <v>139</v>
      </c>
      <c r="AA26" s="151"/>
      <c r="AB26" s="149">
        <f ca="1">IF($AR$3=0,0,AC26/SUM('Season Summary'!$D3:OFFSET('Season Summary'!$D3,$C$2+$AR$2,0)))</f>
        <v>0.58333333333333337</v>
      </c>
      <c r="AC26" s="150">
        <f ca="1">SUM('Season Summary'!AA3:OFFSET('Season Summary'!AA3,$C$2+$AR$2,0))</f>
        <v>140</v>
      </c>
      <c r="AD26" s="151"/>
      <c r="AE26" s="149">
        <f ca="1">IF($AR$3=0,0,AF26/SUM('Season Summary'!$D3:OFFSET('Season Summary'!$D3,$C$2+$AR$2,0)))</f>
        <v>0.55000000000000004</v>
      </c>
      <c r="AF26" s="150">
        <f ca="1">SUM('Season Summary'!AD3:OFFSET('Season Summary'!AD3,$C$2+$AR$2,0))</f>
        <v>132</v>
      </c>
      <c r="AG26" s="151"/>
      <c r="AH26" s="149">
        <f ca="1">IF($AR$3=0,0,AI26/SUM('Season Summary'!$D3:OFFSET('Season Summary'!$D3,$C$2+$AR$2,0)))</f>
        <v>0.62083333333333335</v>
      </c>
      <c r="AI26" s="150">
        <f ca="1">SUM('Season Summary'!AG3:OFFSET('Season Summary'!AG3,$C$2+$AR$2,0))</f>
        <v>149</v>
      </c>
      <c r="AJ26" s="151"/>
      <c r="AK26" s="149">
        <f ca="1">IF($AR$3=0,0,AL26/SUM('Season Summary'!$D3:OFFSET('Season Summary'!$D3,$C$2+$AR$2,0)))</f>
        <v>0.6</v>
      </c>
      <c r="AL26" s="150">
        <f ca="1">SUM('Season Summary'!AJ3:OFFSET('Season Summary'!AJ3,$C$2+$AR$2,0))</f>
        <v>144</v>
      </c>
      <c r="AM26" s="151"/>
      <c r="AN26" s="149">
        <f ca="1">IF($AR$3=0,0,AO26/SUM('Season Summary'!$D3:OFFSET('Season Summary'!$D3,$C$2+$AR$2,0)))</f>
        <v>0.62916666666666665</v>
      </c>
      <c r="AO26" s="152">
        <f ca="1">SUM('Season Summary'!AM3:OFFSET('Season Summary'!AM3,$C$2+$AR$2,0))</f>
        <v>151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["11","14","4","3","16","10","1","13","12","9","8","6","7","5","15","2"];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240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48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32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["2","16","1","13","15","8","9","10","11","6","7","5","12","3","14","4"];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["H","H","V","H","V","H","H","V","V","H","H","V","H","H","H","V"];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["38","49","39","42","37","38","39","46","38","42","59","23"];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w16_actual_mn_points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96</v>
      </c>
      <c r="K34" s="41">
        <f t="shared" ref="K34:K39" ca="1" si="25">K21</f>
        <v>103</v>
      </c>
      <c r="N34" s="41">
        <f t="shared" ref="N34:N39" ca="1" si="26">N21</f>
        <v>91</v>
      </c>
      <c r="Q34" s="41">
        <f t="shared" ref="Q34:Q39" ca="1" si="27">Q21</f>
        <v>91</v>
      </c>
      <c r="T34" s="41">
        <f t="shared" ref="T34:T39" ca="1" si="28">T21</f>
        <v>102</v>
      </c>
      <c r="W34" s="41">
        <f t="shared" ref="W34:W39" ca="1" si="29">W21</f>
        <v>82</v>
      </c>
      <c r="Z34" s="41">
        <f t="shared" ref="Z34:Z39" ca="1" si="30">Z21</f>
        <v>91</v>
      </c>
      <c r="AC34" s="41">
        <f t="shared" ref="AC34:AC39" ca="1" si="31">AC21</f>
        <v>103</v>
      </c>
      <c r="AF34" s="41">
        <f t="shared" ref="AF34:AF39" ca="1" si="32">AF21</f>
        <v>93</v>
      </c>
      <c r="AI34" s="41">
        <f t="shared" ref="AI34:AI39" ca="1" si="33">AI21</f>
        <v>108</v>
      </c>
      <c r="AL34" s="41">
        <f t="shared" ref="AL34:AL39" ca="1" si="34">AL21</f>
        <v>112</v>
      </c>
      <c r="AO34" s="41">
        <f t="shared" ref="AO34:AO39" ca="1" si="35">AO21</f>
        <v>115</v>
      </c>
      <c r="AP34" s="159"/>
      <c r="AV34" s="41">
        <f ca="1">AV21</f>
        <v>103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93.266666666666666</v>
      </c>
      <c r="I35" s="159"/>
      <c r="J35" s="159"/>
      <c r="K35" s="386">
        <f t="shared" ca="1" si="25"/>
        <v>81.8</v>
      </c>
      <c r="L35" s="159"/>
      <c r="M35" s="159"/>
      <c r="N35" s="386">
        <f t="shared" ca="1" si="26"/>
        <v>95.733333333333334</v>
      </c>
      <c r="Q35" s="386">
        <f t="shared" ca="1" si="27"/>
        <v>94.4</v>
      </c>
      <c r="T35" s="386">
        <f t="shared" ca="1" si="28"/>
        <v>91.8</v>
      </c>
      <c r="W35" s="386">
        <f t="shared" ca="1" si="29"/>
        <v>84.6</v>
      </c>
      <c r="Z35" s="386">
        <f t="shared" ca="1" si="30"/>
        <v>85.333333333333329</v>
      </c>
      <c r="AC35" s="386">
        <f t="shared" ca="1" si="31"/>
        <v>88.13333333333334</v>
      </c>
      <c r="AF35" s="386">
        <f t="shared" ca="1" si="32"/>
        <v>78.733333333333334</v>
      </c>
      <c r="AI35" s="386">
        <f t="shared" ca="1" si="33"/>
        <v>90.933333333333337</v>
      </c>
      <c r="AL35" s="386">
        <f t="shared" ca="1" si="34"/>
        <v>85.733333333333334</v>
      </c>
      <c r="AO35" s="386">
        <f t="shared" ca="1" si="35"/>
        <v>93.86666666666666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1399</v>
      </c>
      <c r="I36" s="159"/>
      <c r="J36" s="159"/>
      <c r="K36" s="386">
        <f t="shared" ca="1" si="25"/>
        <v>1227</v>
      </c>
      <c r="L36" s="159"/>
      <c r="M36" s="159"/>
      <c r="N36" s="386">
        <f t="shared" ca="1" si="26"/>
        <v>1436</v>
      </c>
      <c r="Q36" s="386">
        <f t="shared" ca="1" si="27"/>
        <v>1416</v>
      </c>
      <c r="T36" s="386">
        <f t="shared" ca="1" si="28"/>
        <v>1377</v>
      </c>
      <c r="W36" s="386">
        <f t="shared" ca="1" si="29"/>
        <v>1269</v>
      </c>
      <c r="Z36" s="386">
        <f t="shared" ca="1" si="30"/>
        <v>1280</v>
      </c>
      <c r="AC36" s="386">
        <f t="shared" ca="1" si="31"/>
        <v>1322</v>
      </c>
      <c r="AF36" s="386">
        <f t="shared" ca="1" si="32"/>
        <v>1181</v>
      </c>
      <c r="AI36" s="386">
        <f t="shared" ca="1" si="33"/>
        <v>1364</v>
      </c>
      <c r="AL36" s="386">
        <f t="shared" ca="1" si="34"/>
        <v>1286</v>
      </c>
      <c r="AO36" s="386">
        <f t="shared" ca="1" si="35"/>
        <v>1408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0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65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11</v>
      </c>
      <c r="I38" s="159"/>
      <c r="J38" s="159"/>
      <c r="K38" s="386">
        <f t="shared" si="25"/>
        <v>11</v>
      </c>
      <c r="L38" s="159"/>
      <c r="M38" s="159"/>
      <c r="N38" s="386">
        <f t="shared" si="26"/>
        <v>10</v>
      </c>
      <c r="Q38" s="386">
        <f t="shared" si="27"/>
        <v>10</v>
      </c>
      <c r="T38" s="386">
        <f t="shared" si="28"/>
        <v>11</v>
      </c>
      <c r="W38" s="386">
        <f t="shared" si="29"/>
        <v>10</v>
      </c>
      <c r="Z38" s="386">
        <f t="shared" si="30"/>
        <v>10</v>
      </c>
      <c r="AC38" s="386">
        <f t="shared" si="31"/>
        <v>10</v>
      </c>
      <c r="AF38" s="386">
        <f t="shared" si="32"/>
        <v>10</v>
      </c>
      <c r="AI38" s="386">
        <f t="shared" si="33"/>
        <v>11</v>
      </c>
      <c r="AL38" s="386">
        <f t="shared" si="34"/>
        <v>11</v>
      </c>
      <c r="AO38" s="386">
        <f t="shared" si="35"/>
        <v>11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151</v>
      </c>
      <c r="I39" s="159"/>
      <c r="J39" s="159"/>
      <c r="K39" s="386">
        <f t="shared" ca="1" si="25"/>
        <v>135</v>
      </c>
      <c r="L39" s="159"/>
      <c r="M39" s="159"/>
      <c r="N39" s="386">
        <f t="shared" ca="1" si="26"/>
        <v>161</v>
      </c>
      <c r="Q39" s="386">
        <f t="shared" ca="1" si="27"/>
        <v>154</v>
      </c>
      <c r="T39" s="386">
        <f t="shared" ca="1" si="28"/>
        <v>151</v>
      </c>
      <c r="W39" s="386">
        <f t="shared" ca="1" si="29"/>
        <v>137</v>
      </c>
      <c r="Z39" s="386">
        <f t="shared" ca="1" si="30"/>
        <v>139</v>
      </c>
      <c r="AC39" s="386">
        <f t="shared" ca="1" si="31"/>
        <v>140</v>
      </c>
      <c r="AF39" s="386">
        <f t="shared" ca="1" si="32"/>
        <v>132</v>
      </c>
      <c r="AI39" s="386">
        <f t="shared" ca="1" si="33"/>
        <v>149</v>
      </c>
      <c r="AL39" s="386">
        <f t="shared" ca="1" si="34"/>
        <v>144</v>
      </c>
      <c r="AO39" s="386">
        <f t="shared" ca="1" si="35"/>
        <v>151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11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10</v>
      </c>
      <c r="W40" s="386"/>
      <c r="Y40" s="385">
        <f ca="1">Y22</f>
        <v>9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8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0.6875</v>
      </c>
      <c r="H41" s="159"/>
      <c r="I41" s="159"/>
      <c r="J41" s="385">
        <f ca="1">J25</f>
        <v>0.6875</v>
      </c>
      <c r="K41" s="159"/>
      <c r="L41" s="159"/>
      <c r="M41" s="385">
        <f ca="1">M25</f>
        <v>0.625</v>
      </c>
      <c r="P41" s="385">
        <f ca="1">P25</f>
        <v>0.625</v>
      </c>
      <c r="S41" s="385">
        <f ca="1">S25</f>
        <v>0.6875</v>
      </c>
      <c r="V41" s="385">
        <f ca="1">V25</f>
        <v>0.625</v>
      </c>
      <c r="Y41" s="385">
        <f ca="1">Y25</f>
        <v>0.625</v>
      </c>
      <c r="AB41" s="385">
        <f ca="1">AB25</f>
        <v>0.625</v>
      </c>
      <c r="AE41" s="385">
        <f ca="1">AE25</f>
        <v>0.625</v>
      </c>
      <c r="AH41" s="385">
        <f ca="1">AH25</f>
        <v>0.6875</v>
      </c>
      <c r="AK41" s="385">
        <f ca="1">AK25</f>
        <v>0.6875</v>
      </c>
      <c r="AN41" s="385">
        <f ca="1">AN25</f>
        <v>0.6875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0.62916666666666665</v>
      </c>
      <c r="H42" s="159"/>
      <c r="I42" s="159"/>
      <c r="J42" s="385">
        <f ca="1">J26</f>
        <v>0.5625</v>
      </c>
      <c r="K42" s="159"/>
      <c r="L42" s="159"/>
      <c r="M42" s="385">
        <f ca="1">M26</f>
        <v>0.67083333333333328</v>
      </c>
      <c r="P42" s="385">
        <f ca="1">P26</f>
        <v>0.64166666666666672</v>
      </c>
      <c r="S42" s="385">
        <f ca="1">S26</f>
        <v>0.62916666666666665</v>
      </c>
      <c r="V42" s="385">
        <f ca="1">V26</f>
        <v>0.5708333333333333</v>
      </c>
      <c r="Y42" s="385">
        <f ca="1">Y26</f>
        <v>0.57916666666666672</v>
      </c>
      <c r="AB42" s="385">
        <f ca="1">AB26</f>
        <v>0.58333333333333337</v>
      </c>
      <c r="AE42" s="385">
        <f ca="1">AE26</f>
        <v>0.55000000000000004</v>
      </c>
      <c r="AH42" s="385">
        <f ca="1">AH26</f>
        <v>0.62083333333333335</v>
      </c>
      <c r="AK42" s="385">
        <f ca="1">AK26</f>
        <v>0.6</v>
      </c>
      <c r="AN42" s="385">
        <f ca="1">AN26</f>
        <v>0.62916666666666665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"Dolphins at Saints"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5" t="str">
        <f ca="1">TRIM(RIGHT(CELL("filename",$A$1),2))</f>
        <v>17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-20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-20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14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-20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11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-20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-51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11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-51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-20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42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17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17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Falcons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Bills</v>
      </c>
      <c r="E4" s="360" t="s">
        <v>38</v>
      </c>
      <c r="F4" s="208" t="s">
        <v>38</v>
      </c>
      <c r="G4" s="177">
        <v>15</v>
      </c>
      <c r="H4" s="173" t="str">
        <f>IF(G4&gt;0,IF(ISTEXT($E4),IF($E4&lt;&gt;F4,G4-2*G4,""),""),"")</f>
        <v/>
      </c>
      <c r="I4" s="211" t="s">
        <v>38</v>
      </c>
      <c r="J4" s="177">
        <v>16</v>
      </c>
      <c r="K4" s="173" t="str">
        <f t="shared" ref="K4:K19" si="0">IF(J4&gt;0,IF(ISTEXT($E4),IF($E4&lt;&gt;I4,J4-2*J4,""),""),"")</f>
        <v/>
      </c>
      <c r="L4" s="211" t="s">
        <v>38</v>
      </c>
      <c r="M4" s="177">
        <v>15</v>
      </c>
      <c r="N4" s="173" t="str">
        <f t="shared" ref="N4:N19" si="1">IF(M4&gt;0,IF(ISTEXT($E4),IF($E4&lt;&gt;L4,M4-2*M4,""),""),"")</f>
        <v/>
      </c>
      <c r="O4" s="211" t="s">
        <v>38</v>
      </c>
      <c r="P4" s="177">
        <v>15</v>
      </c>
      <c r="Q4" s="173" t="str">
        <f t="shared" ref="Q4:Q19" si="2">IF(P4&gt;0,IF(ISTEXT($E4),IF($E4&lt;&gt;O4,P4-2*P4,""),""),"")</f>
        <v/>
      </c>
      <c r="R4" s="211" t="s">
        <v>38</v>
      </c>
      <c r="S4" s="177">
        <v>15</v>
      </c>
      <c r="T4" s="173" t="str">
        <f t="shared" ref="T4:T19" si="3">IF(S4&gt;0,IF(ISTEXT($E4),IF($E4&lt;&gt;R4,S4-2*S4,""),""),"")</f>
        <v/>
      </c>
      <c r="U4" s="211" t="s">
        <v>38</v>
      </c>
      <c r="V4" s="177">
        <v>8</v>
      </c>
      <c r="W4" s="173" t="str">
        <f t="shared" ref="W4:W19" si="4">IF(V4&gt;0,IF(ISTEXT($E4),IF($E4&lt;&gt;U4,V4-2*V4,""),""),"")</f>
        <v/>
      </c>
      <c r="X4" s="211" t="s">
        <v>38</v>
      </c>
      <c r="Y4" s="177">
        <v>15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14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15</v>
      </c>
      <c r="AF4" s="173" t="str">
        <f t="shared" ref="AF4:AF19" si="7">IF(AE4&gt;0,IF(ISTEXT($E4),IF($E4&lt;&gt;AD4,AE4-2*AE4,""),""),"")</f>
        <v/>
      </c>
      <c r="AG4" s="211"/>
      <c r="AH4" s="177"/>
      <c r="AI4" s="173" t="str">
        <f t="shared" ref="AI4:AI19" si="8">IF(AH4&gt;0,IF(ISTEXT($E4),IF($E4&lt;&gt;AG4,AH4-2*AH4,""),""),"")</f>
        <v/>
      </c>
      <c r="AJ4" s="211" t="s">
        <v>38</v>
      </c>
      <c r="AK4" s="177">
        <v>12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11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15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151</v>
      </c>
      <c r="AY4" s="4">
        <f ca="1">ABS(AX4)+IF($B4="",-0.1,0)</f>
        <v>151</v>
      </c>
      <c r="AZ4" s="4">
        <f t="shared" ref="AZ4:AZ19" ca="1" si="15">AY4+IF(AT4="H",IF(BC4&gt;1,0.1*BC4-0.1,0),0)</f>
        <v>151</v>
      </c>
      <c r="BA4" s="4">
        <f t="shared" ref="BA4:BA19" ca="1" si="16">AZ4+IF(AT4="V",IF(BC4&gt;1,0.1*BC4-0.1,0),0)</f>
        <v>151</v>
      </c>
      <c r="BB4" s="4">
        <v>1</v>
      </c>
      <c r="BC4" s="4">
        <f ca="1">COUNTIF($AY$4:OFFSET($AY$4,0,0,BB4,1),AY4)</f>
        <v>1</v>
      </c>
      <c r="BE4" s="332">
        <f ca="1">$AK$21</f>
        <v>1</v>
      </c>
      <c r="BF4" s="79" t="str">
        <f>$AJ$2</f>
        <v>MB</v>
      </c>
      <c r="BG4" s="80">
        <f ca="1">$AL$21</f>
        <v>124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96.9375</v>
      </c>
      <c r="BL4" s="74">
        <f ca="1">$N$23</f>
        <v>1551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124</v>
      </c>
      <c r="BQ4" s="336">
        <f ca="1">-$AR$3*'Season Summary'!$AO$3</f>
        <v>-51</v>
      </c>
      <c r="BR4" s="337">
        <f ca="1">IF(COUNTIF('Season Summary'!K$3:OFFSET('Season Summary'!K$3,$C$2+$AR$2,0),"=1")&gt;0,COUNTIF('Season Summary'!K$3:OFFSET('Season Summary'!K$3,$C$2+$AR$2,0),"=1"),"")</f>
        <v>4</v>
      </c>
      <c r="BS4" s="338">
        <f ca="1">IF(BR4="","",BR4*'Season Summary'!$AO$6)</f>
        <v>124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51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["H","H","V","H","H","H","H","V","H","V","H","H","V","H","H","V"];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Giants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Bears</v>
      </c>
      <c r="E5" s="361" t="s">
        <v>38</v>
      </c>
      <c r="F5" s="217" t="s">
        <v>38</v>
      </c>
      <c r="G5" s="188">
        <v>7</v>
      </c>
      <c r="H5" s="184" t="str">
        <f>IF(G5&gt;0,IF(ISTEXT($E5),IF($E5&lt;&gt;F5,G5-2*G5,""),""),"")</f>
        <v/>
      </c>
      <c r="I5" s="220" t="s">
        <v>38</v>
      </c>
      <c r="J5" s="188">
        <v>15</v>
      </c>
      <c r="K5" s="184" t="str">
        <f>IF(J5&gt;0,IF(ISTEXT($E5),IF($E5&lt;&gt;I5,J5-2*J5,""),""),"")</f>
        <v/>
      </c>
      <c r="L5" s="220" t="s">
        <v>38</v>
      </c>
      <c r="M5" s="188">
        <v>8</v>
      </c>
      <c r="N5" s="184" t="str">
        <f>IF(M5&gt;0,IF(ISTEXT($E5),IF($E5&lt;&gt;L5,M5-2*M5,""),""),"")</f>
        <v/>
      </c>
      <c r="O5" s="220" t="s">
        <v>38</v>
      </c>
      <c r="P5" s="188">
        <v>7</v>
      </c>
      <c r="Q5" s="184" t="str">
        <f>IF(P5&gt;0,IF(ISTEXT($E5),IF($E5&lt;&gt;O5,P5-2*P5,""),""),"")</f>
        <v/>
      </c>
      <c r="R5" s="220" t="s">
        <v>38</v>
      </c>
      <c r="S5" s="188">
        <v>9</v>
      </c>
      <c r="T5" s="184" t="str">
        <f>IF(S5&gt;0,IF(ISTEXT($E5),IF($E5&lt;&gt;R5,S5-2*S5,""),""),"")</f>
        <v/>
      </c>
      <c r="U5" s="220" t="s">
        <v>38</v>
      </c>
      <c r="V5" s="188">
        <v>11</v>
      </c>
      <c r="W5" s="184" t="str">
        <f>IF(V5&gt;0,IF(ISTEXT($E5),IF($E5&lt;&gt;U5,V5-2*V5,""),""),"")</f>
        <v/>
      </c>
      <c r="X5" s="220" t="s">
        <v>38</v>
      </c>
      <c r="Y5" s="188">
        <v>8</v>
      </c>
      <c r="Z5" s="184" t="str">
        <f>IF(Y5&gt;0,IF(ISTEXT($E5),IF($E5&lt;&gt;X5,Y5-2*Y5,""),""),"")</f>
        <v/>
      </c>
      <c r="AA5" s="220" t="s">
        <v>38</v>
      </c>
      <c r="AB5" s="188">
        <v>11</v>
      </c>
      <c r="AC5" s="184" t="str">
        <f>IF(AB5&gt;0,IF(ISTEXT($E5),IF($E5&lt;&gt;AA5,AB5-2*AB5,""),""),"")</f>
        <v/>
      </c>
      <c r="AD5" s="220" t="s">
        <v>38</v>
      </c>
      <c r="AE5" s="188">
        <v>8</v>
      </c>
      <c r="AF5" s="184" t="str">
        <f>IF(AE5&gt;0,IF(ISTEXT($E5),IF($E5&lt;&gt;AD5,AE5-2*AE5,""),""),"")</f>
        <v/>
      </c>
      <c r="AG5" s="220"/>
      <c r="AH5" s="188"/>
      <c r="AI5" s="184" t="str">
        <f>IF(AH5&gt;0,IF(ISTEXT($E5),IF($E5&lt;&gt;AG5,AH5-2*AH5,""),""),"")</f>
        <v/>
      </c>
      <c r="AJ5" s="220" t="s">
        <v>38</v>
      </c>
      <c r="AK5" s="188">
        <v>14</v>
      </c>
      <c r="AL5" s="184" t="str">
        <f>IF(AK5&gt;0,IF(ISTEXT($E5),IF($E5&lt;&gt;AJ5,AK5-2*AK5,""),""),"")</f>
        <v/>
      </c>
      <c r="AM5" s="220" t="s">
        <v>38</v>
      </c>
      <c r="AN5" s="188">
        <v>6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17</v>
      </c>
      <c r="AT5" s="187" t="str">
        <f ca="1">IF($B5="","",IF(AX5&lt;0,"V","H"))</f>
        <v>H</v>
      </c>
      <c r="AU5" s="188">
        <f ca="1">IF($B5="","",RANK(BA5,BA$4:BA$19,1))</f>
        <v>10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104</v>
      </c>
      <c r="AY5" s="4">
        <f t="shared" ref="AY5:AY19" ca="1" si="22">ABS(AX5)+IF($B5="",-0.1,0)</f>
        <v>104</v>
      </c>
      <c r="AZ5" s="4">
        <f ca="1">AY5+IF(AT5="H",IF(BC5&gt;1,0.1*BC5-0.1,0),0)</f>
        <v>104</v>
      </c>
      <c r="BA5" s="4">
        <f ca="1">AZ5+IF(AT5="V",IF(BC5&gt;1,0.1*BC5-0.1,0),0)</f>
        <v>104</v>
      </c>
      <c r="BB5" s="4">
        <v>2</v>
      </c>
      <c r="BC5" s="4">
        <f ca="1">COUNTIF($AY$4:OFFSET($AY$4,0,0,BB5,1),AY5)</f>
        <v>1</v>
      </c>
      <c r="BE5" s="342">
        <f ca="1">$AB$21</f>
        <v>2</v>
      </c>
      <c r="BF5" s="81" t="str">
        <f>$AA$2</f>
        <v>JL</v>
      </c>
      <c r="BG5" s="82">
        <f ca="1">$AC$21</f>
        <v>121</v>
      </c>
      <c r="BH5" s="156"/>
      <c r="BI5" s="343">
        <f t="shared" ca="1" si="17"/>
        <v>2</v>
      </c>
      <c r="BJ5" s="66" t="str">
        <f>$O$2</f>
        <v>DC</v>
      </c>
      <c r="BK5" s="75">
        <f ca="1">$Q$22</f>
        <v>95.5625</v>
      </c>
      <c r="BL5" s="76">
        <f ca="1">$Q$23</f>
        <v>1529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42</v>
      </c>
      <c r="BQ5" s="345">
        <f ca="1">-$AR$3*'Season Summary'!$AO$3</f>
        <v>-51</v>
      </c>
      <c r="BR5" s="346">
        <f ca="1">IF(COUNTIF('Season Summary'!AL$3:OFFSET('Season Summary'!AL$3,$C$2+$AR$2,0),"=1")&gt;0,COUNTIF('Season Summary'!AL$3:OFFSET('Season Summary'!AL$3,$C$2+$AR$2,0),"=1"),"")</f>
        <v>3</v>
      </c>
      <c r="BS5" s="347">
        <f ca="1">IF(BR5="","",BR5*'Season Summary'!$AO$6)</f>
        <v>93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["H","H","H","H","H","H","H","V","H","V","H","H","V","H","H","V"];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Chiefs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Bengals</v>
      </c>
      <c r="E6" s="361" t="s">
        <v>38</v>
      </c>
      <c r="F6" s="217" t="s">
        <v>39</v>
      </c>
      <c r="G6" s="188">
        <v>5</v>
      </c>
      <c r="H6" s="184">
        <f t="shared" ref="H6:H19" si="23">IF(G6&gt;0,IF(ISTEXT($E6),IF($E6&lt;&gt;F6,G6-2*G6,""),""),"")</f>
        <v>-5</v>
      </c>
      <c r="I6" s="220" t="s">
        <v>38</v>
      </c>
      <c r="J6" s="188">
        <v>3</v>
      </c>
      <c r="K6" s="184" t="str">
        <f t="shared" si="0"/>
        <v/>
      </c>
      <c r="L6" s="220" t="s">
        <v>39</v>
      </c>
      <c r="M6" s="188">
        <v>5</v>
      </c>
      <c r="N6" s="184">
        <f t="shared" si="1"/>
        <v>-5</v>
      </c>
      <c r="O6" s="220" t="s">
        <v>39</v>
      </c>
      <c r="P6" s="188">
        <v>6</v>
      </c>
      <c r="Q6" s="184">
        <f t="shared" si="2"/>
        <v>-6</v>
      </c>
      <c r="R6" s="220" t="s">
        <v>39</v>
      </c>
      <c r="S6" s="188">
        <v>11</v>
      </c>
      <c r="T6" s="184">
        <f t="shared" si="3"/>
        <v>-11</v>
      </c>
      <c r="U6" s="220" t="s">
        <v>39</v>
      </c>
      <c r="V6" s="188">
        <v>14</v>
      </c>
      <c r="W6" s="184">
        <f t="shared" si="4"/>
        <v>-14</v>
      </c>
      <c r="X6" s="220" t="s">
        <v>38</v>
      </c>
      <c r="Y6" s="188">
        <v>1</v>
      </c>
      <c r="Z6" s="184" t="str">
        <f t="shared" si="5"/>
        <v/>
      </c>
      <c r="AA6" s="220" t="s">
        <v>38</v>
      </c>
      <c r="AB6" s="188">
        <v>1</v>
      </c>
      <c r="AC6" s="184" t="str">
        <f t="shared" si="6"/>
        <v/>
      </c>
      <c r="AD6" s="220" t="s">
        <v>39</v>
      </c>
      <c r="AE6" s="188">
        <v>3</v>
      </c>
      <c r="AF6" s="184">
        <f t="shared" si="7"/>
        <v>-3</v>
      </c>
      <c r="AG6" s="220"/>
      <c r="AH6" s="188"/>
      <c r="AI6" s="184" t="str">
        <f t="shared" si="8"/>
        <v/>
      </c>
      <c r="AJ6" s="220" t="s">
        <v>38</v>
      </c>
      <c r="AK6" s="188">
        <v>4</v>
      </c>
      <c r="AL6" s="184" t="str">
        <f t="shared" si="9"/>
        <v/>
      </c>
      <c r="AM6" s="220" t="s">
        <v>39</v>
      </c>
      <c r="AN6" s="188">
        <v>12</v>
      </c>
      <c r="AO6" s="186">
        <f t="shared" si="10"/>
        <v>-12</v>
      </c>
      <c r="AR6" s="8"/>
      <c r="AS6" s="341" t="str">
        <f ca="1">RIGHT($AS$5,LEN($AS$5)-SEARCH(" ",$AS$5))</f>
        <v>17</v>
      </c>
      <c r="AT6" s="187" t="str">
        <f t="shared" ca="1" si="11"/>
        <v>V</v>
      </c>
      <c r="AU6" s="188">
        <f t="shared" ca="1" si="12"/>
        <v>3</v>
      </c>
      <c r="AV6" s="186">
        <f t="shared" ca="1" si="13"/>
        <v>-3</v>
      </c>
      <c r="AX6" s="4">
        <f t="shared" si="14"/>
        <v>-47</v>
      </c>
      <c r="AY6" s="4">
        <f t="shared" ca="1" si="22"/>
        <v>47</v>
      </c>
      <c r="AZ6" s="4">
        <f t="shared" ca="1" si="15"/>
        <v>47</v>
      </c>
      <c r="BA6" s="4">
        <f t="shared" ca="1" si="16"/>
        <v>47</v>
      </c>
      <c r="BB6" s="4">
        <v>3</v>
      </c>
      <c r="BC6" s="4">
        <f ca="1">COUNTIF($AY$4:OFFSET($AY$4,0,0,BB6,1),AY6)</f>
        <v>1</v>
      </c>
      <c r="BE6" s="342">
        <f ca="1">$Y$21</f>
        <v>3</v>
      </c>
      <c r="BF6" s="81" t="str">
        <f>$X$2</f>
        <v>JH</v>
      </c>
      <c r="BG6" s="82">
        <f ca="1">$Z$21</f>
        <v>118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94.875</v>
      </c>
      <c r="BL6" s="76">
        <f ca="1">$AO$23</f>
        <v>1518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14</v>
      </c>
      <c r="BQ6" s="345">
        <f ca="1">-$AR$3*'Season Summary'!$AO$3</f>
        <v>-51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>✓</v>
      </c>
      <c r="BW6" s="349">
        <f t="shared" ca="1" si="21"/>
        <v>34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["H","H","V","H","H","H","H","V","H","V","H","H","V","H","H","V"];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Cardinals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Cowboys</v>
      </c>
      <c r="E7" s="361" t="s">
        <v>39</v>
      </c>
      <c r="F7" s="217" t="s">
        <v>38</v>
      </c>
      <c r="G7" s="188">
        <v>3</v>
      </c>
      <c r="H7" s="184">
        <f t="shared" si="23"/>
        <v>-3</v>
      </c>
      <c r="I7" s="220" t="s">
        <v>38</v>
      </c>
      <c r="J7" s="188">
        <v>14</v>
      </c>
      <c r="K7" s="184">
        <f t="shared" si="0"/>
        <v>-14</v>
      </c>
      <c r="L7" s="220" t="s">
        <v>38</v>
      </c>
      <c r="M7" s="188">
        <v>6</v>
      </c>
      <c r="N7" s="184">
        <f t="shared" si="1"/>
        <v>-6</v>
      </c>
      <c r="O7" s="220" t="s">
        <v>38</v>
      </c>
      <c r="P7" s="188">
        <v>5</v>
      </c>
      <c r="Q7" s="184">
        <f t="shared" si="2"/>
        <v>-5</v>
      </c>
      <c r="R7" s="220" t="s">
        <v>38</v>
      </c>
      <c r="S7" s="188">
        <v>8</v>
      </c>
      <c r="T7" s="184">
        <f t="shared" si="3"/>
        <v>-8</v>
      </c>
      <c r="U7" s="220" t="s">
        <v>39</v>
      </c>
      <c r="V7" s="188">
        <v>3</v>
      </c>
      <c r="W7" s="184" t="str">
        <f t="shared" si="4"/>
        <v/>
      </c>
      <c r="X7" s="220" t="s">
        <v>38</v>
      </c>
      <c r="Y7" s="188">
        <v>6</v>
      </c>
      <c r="Z7" s="184">
        <f t="shared" si="5"/>
        <v>-6</v>
      </c>
      <c r="AA7" s="220" t="s">
        <v>38</v>
      </c>
      <c r="AB7" s="188">
        <v>10</v>
      </c>
      <c r="AC7" s="184">
        <f t="shared" si="6"/>
        <v>-10</v>
      </c>
      <c r="AD7" s="220" t="s">
        <v>38</v>
      </c>
      <c r="AE7" s="188">
        <v>6</v>
      </c>
      <c r="AF7" s="184">
        <f t="shared" si="7"/>
        <v>-6</v>
      </c>
      <c r="AG7" s="220"/>
      <c r="AH7" s="188"/>
      <c r="AI7" s="184" t="str">
        <f t="shared" si="8"/>
        <v/>
      </c>
      <c r="AJ7" s="220" t="s">
        <v>38</v>
      </c>
      <c r="AK7" s="188">
        <v>3</v>
      </c>
      <c r="AL7" s="184">
        <f t="shared" si="9"/>
        <v>-3</v>
      </c>
      <c r="AM7" s="220" t="s">
        <v>38</v>
      </c>
      <c r="AN7" s="188">
        <v>1</v>
      </c>
      <c r="AO7" s="186">
        <f t="shared" si="10"/>
        <v>-1</v>
      </c>
      <c r="AS7" s="341" t="str">
        <f ca="1">"week_"&amp;$AS$6&amp;"_schedule"</f>
        <v>week_17_schedule</v>
      </c>
      <c r="AT7" s="187" t="str">
        <f t="shared" ca="1" si="11"/>
        <v>H</v>
      </c>
      <c r="AU7" s="188">
        <f t="shared" ca="1" si="12"/>
        <v>5</v>
      </c>
      <c r="AV7" s="186">
        <f t="shared" ca="1" si="13"/>
        <v>-5</v>
      </c>
      <c r="AX7" s="4">
        <f t="shared" si="14"/>
        <v>59</v>
      </c>
      <c r="AY7" s="4">
        <f t="shared" ca="1" si="22"/>
        <v>59</v>
      </c>
      <c r="AZ7" s="4">
        <f t="shared" ca="1" si="15"/>
        <v>59</v>
      </c>
      <c r="BA7" s="4">
        <f t="shared" ca="1" si="16"/>
        <v>59</v>
      </c>
      <c r="BB7" s="4">
        <v>4</v>
      </c>
      <c r="BC7" s="4">
        <f ca="1">COUNTIF($AY$4:OFFSET($AY$4,0,0,BB7,1),AY7)</f>
        <v>1</v>
      </c>
      <c r="BE7" s="342">
        <f ca="1">$G$21</f>
        <v>4</v>
      </c>
      <c r="BF7" s="81" t="str">
        <f>$F$2</f>
        <v>BM</v>
      </c>
      <c r="BG7" s="82">
        <f ca="1">$H$21</f>
        <v>116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94.6875</v>
      </c>
      <c r="BL7" s="76">
        <f ca="1">$H$23</f>
        <v>1515</v>
      </c>
      <c r="BM7" s="153"/>
      <c r="BN7" s="343">
        <f t="shared" ca="1" si="18"/>
        <v>4</v>
      </c>
      <c r="BO7" s="66" t="str">
        <f>$U$2</f>
        <v>JG</v>
      </c>
      <c r="BP7" s="344">
        <f t="shared" ca="1" si="19"/>
        <v>11</v>
      </c>
      <c r="BQ7" s="345">
        <f ca="1">-$AR$3*'Season Summary'!$AO$3</f>
        <v>-51</v>
      </c>
      <c r="BR7" s="346">
        <f ca="1">IF(COUNTIF('Season Summary'!T$3:OFFSET('Season Summary'!T$3,$C$2+$AR$2,0),"=1")&gt;0,COUNTIF('Season Summary'!T$3:OFFSET('Season Summary'!T$3,$C$2+$AR$2,0),"=1"),"")</f>
        <v>2</v>
      </c>
      <c r="BS7" s="347">
        <f ca="1">IF(BR7="","",BR7*'Season Summary'!$AO$6)</f>
        <v>62</v>
      </c>
      <c r="BT7" s="348" t="str">
        <f ca="1">IF($V$22=1,"✓","")</f>
        <v/>
      </c>
      <c r="BU7" s="347" t="str">
        <f t="shared" ca="1" si="20"/>
        <v/>
      </c>
      <c r="BV7" s="348" t="str">
        <f ca="1">IF($V$22=2,"✓","")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["H","H","V","H","H","H","H","V","H","V","H","H","V","H","H","V"];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Raiders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Colts</v>
      </c>
      <c r="E8" s="361" t="s">
        <v>39</v>
      </c>
      <c r="F8" s="217" t="s">
        <v>38</v>
      </c>
      <c r="G8" s="188">
        <v>11</v>
      </c>
      <c r="H8" s="184">
        <f t="shared" si="23"/>
        <v>-11</v>
      </c>
      <c r="I8" s="220" t="s">
        <v>38</v>
      </c>
      <c r="J8" s="188">
        <v>5</v>
      </c>
      <c r="K8" s="184">
        <f t="shared" si="0"/>
        <v>-5</v>
      </c>
      <c r="L8" s="220" t="s">
        <v>38</v>
      </c>
      <c r="M8" s="188">
        <v>9</v>
      </c>
      <c r="N8" s="184">
        <f t="shared" si="1"/>
        <v>-9</v>
      </c>
      <c r="O8" s="220" t="s">
        <v>38</v>
      </c>
      <c r="P8" s="188">
        <v>11</v>
      </c>
      <c r="Q8" s="184">
        <f t="shared" si="2"/>
        <v>-11</v>
      </c>
      <c r="R8" s="220" t="s">
        <v>38</v>
      </c>
      <c r="S8" s="188">
        <v>7</v>
      </c>
      <c r="T8" s="184">
        <f t="shared" si="3"/>
        <v>-7</v>
      </c>
      <c r="U8" s="220" t="s">
        <v>38</v>
      </c>
      <c r="V8" s="188">
        <v>2</v>
      </c>
      <c r="W8" s="184">
        <f t="shared" si="4"/>
        <v>-2</v>
      </c>
      <c r="X8" s="220" t="s">
        <v>38</v>
      </c>
      <c r="Y8" s="188">
        <v>9</v>
      </c>
      <c r="Z8" s="184">
        <f t="shared" si="5"/>
        <v>-9</v>
      </c>
      <c r="AA8" s="220" t="s">
        <v>38</v>
      </c>
      <c r="AB8" s="188">
        <v>3</v>
      </c>
      <c r="AC8" s="184">
        <f t="shared" si="6"/>
        <v>-3</v>
      </c>
      <c r="AD8" s="220" t="s">
        <v>38</v>
      </c>
      <c r="AE8" s="188">
        <v>9</v>
      </c>
      <c r="AF8" s="184">
        <f t="shared" si="7"/>
        <v>-9</v>
      </c>
      <c r="AG8" s="220"/>
      <c r="AH8" s="188"/>
      <c r="AI8" s="184" t="str">
        <f t="shared" si="8"/>
        <v/>
      </c>
      <c r="AJ8" s="220" t="s">
        <v>38</v>
      </c>
      <c r="AK8" s="188">
        <v>7</v>
      </c>
      <c r="AL8" s="184">
        <f t="shared" si="9"/>
        <v>-7</v>
      </c>
      <c r="AM8" s="220" t="s">
        <v>38</v>
      </c>
      <c r="AN8" s="188">
        <v>7</v>
      </c>
      <c r="AO8" s="186">
        <f t="shared" si="10"/>
        <v>-7</v>
      </c>
      <c r="AS8" s="341" t="str">
        <f ca="1">"week_"&amp;$AS$6&amp;"_byes"</f>
        <v>week_17_byes</v>
      </c>
      <c r="AT8" s="187" t="str">
        <f t="shared" ca="1" si="11"/>
        <v>H</v>
      </c>
      <c r="AU8" s="188">
        <f t="shared" ca="1" si="12"/>
        <v>7</v>
      </c>
      <c r="AV8" s="186">
        <f t="shared" ca="1" si="13"/>
        <v>-7</v>
      </c>
      <c r="AX8" s="4">
        <f t="shared" si="14"/>
        <v>80</v>
      </c>
      <c r="AY8" s="4">
        <f t="shared" ca="1" si="22"/>
        <v>80</v>
      </c>
      <c r="AZ8" s="4">
        <f t="shared" ca="1" si="15"/>
        <v>80</v>
      </c>
      <c r="BA8" s="4">
        <f t="shared" ca="1" si="16"/>
        <v>80</v>
      </c>
      <c r="BB8" s="4">
        <v>5</v>
      </c>
      <c r="BC8" s="4">
        <f ca="1">COUNTIF($AY$4:OFFSET($AY$4,0,0,BB8,1),AY8)</f>
        <v>1</v>
      </c>
      <c r="BE8" s="342">
        <f ca="1">$V$21</f>
        <v>4</v>
      </c>
      <c r="BF8" s="81" t="str">
        <f>$U$2</f>
        <v>JG</v>
      </c>
      <c r="BG8" s="82">
        <f ca="1">$W$21</f>
        <v>116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92.9375</v>
      </c>
      <c r="BL8" s="76">
        <f ca="1">$T$23</f>
        <v>1487</v>
      </c>
      <c r="BM8" s="153"/>
      <c r="BN8" s="343">
        <f t="shared" ca="1" si="18"/>
        <v>4</v>
      </c>
      <c r="BO8" s="66" t="str">
        <f>$AD$2</f>
        <v>KC</v>
      </c>
      <c r="BP8" s="344">
        <f t="shared" ca="1" si="19"/>
        <v>11</v>
      </c>
      <c r="BQ8" s="345">
        <f ca="1">-$AR$3*'Season Summary'!$AO$3</f>
        <v>-51</v>
      </c>
      <c r="BR8" s="346">
        <f ca="1">IF(COUNTIF('Season Summary'!AC$3:OFFSET('Season Summary'!AC$3,$C$2+$AR$2,0),"=1")&gt;0,COUNTIF('Season Summary'!AC$3:OFFSET('Season Summary'!AC$3,$C$2+$AR$2,0),"=1"),"")</f>
        <v>2</v>
      </c>
      <c r="BS8" s="347">
        <f ca="1">IF(BR8="","",BR8*'Season Summary'!$AO$6)</f>
        <v>62</v>
      </c>
      <c r="BT8" s="348" t="str">
        <f ca="1">IF($AE$22=1,"✓","")</f>
        <v/>
      </c>
      <c r="BU8" s="347" t="str">
        <f t="shared" ca="1" si="20"/>
        <v/>
      </c>
      <c r="BV8" s="348" t="str">
        <f ca="1">IF($AE$22=2,"✓","")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["H","H","V","H","H","H","H","V","H","V","H","H","V","H","H","H"];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Jaguars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Patriots</v>
      </c>
      <c r="E9" s="361" t="s">
        <v>38</v>
      </c>
      <c r="F9" s="217" t="s">
        <v>38</v>
      </c>
      <c r="G9" s="188">
        <v>16</v>
      </c>
      <c r="H9" s="184" t="str">
        <f t="shared" si="23"/>
        <v/>
      </c>
      <c r="I9" s="220" t="s">
        <v>38</v>
      </c>
      <c r="J9" s="188">
        <v>13</v>
      </c>
      <c r="K9" s="184" t="str">
        <f t="shared" si="0"/>
        <v/>
      </c>
      <c r="L9" s="220" t="s">
        <v>38</v>
      </c>
      <c r="M9" s="188">
        <v>16</v>
      </c>
      <c r="N9" s="184" t="str">
        <f t="shared" si="1"/>
        <v/>
      </c>
      <c r="O9" s="220" t="s">
        <v>38</v>
      </c>
      <c r="P9" s="188">
        <v>16</v>
      </c>
      <c r="Q9" s="184" t="str">
        <f t="shared" si="2"/>
        <v/>
      </c>
      <c r="R9" s="220" t="s">
        <v>38</v>
      </c>
      <c r="S9" s="188">
        <v>14</v>
      </c>
      <c r="T9" s="184" t="str">
        <f t="shared" si="3"/>
        <v/>
      </c>
      <c r="U9" s="220" t="s">
        <v>38</v>
      </c>
      <c r="V9" s="188">
        <v>1</v>
      </c>
      <c r="W9" s="184" t="str">
        <f t="shared" si="4"/>
        <v/>
      </c>
      <c r="X9" s="220" t="s">
        <v>38</v>
      </c>
      <c r="Y9" s="188">
        <v>16</v>
      </c>
      <c r="Z9" s="184" t="str">
        <f t="shared" si="5"/>
        <v/>
      </c>
      <c r="AA9" s="220" t="s">
        <v>38</v>
      </c>
      <c r="AB9" s="188">
        <v>15</v>
      </c>
      <c r="AC9" s="184" t="str">
        <f t="shared" si="6"/>
        <v/>
      </c>
      <c r="AD9" s="220" t="s">
        <v>38</v>
      </c>
      <c r="AE9" s="188">
        <v>16</v>
      </c>
      <c r="AF9" s="184" t="str">
        <f t="shared" si="7"/>
        <v/>
      </c>
      <c r="AG9" s="220"/>
      <c r="AH9" s="188"/>
      <c r="AI9" s="184" t="str">
        <f t="shared" si="8"/>
        <v/>
      </c>
      <c r="AJ9" s="220" t="s">
        <v>38</v>
      </c>
      <c r="AK9" s="188">
        <v>13</v>
      </c>
      <c r="AL9" s="184" t="str">
        <f t="shared" si="9"/>
        <v/>
      </c>
      <c r="AM9" s="220" t="s">
        <v>38</v>
      </c>
      <c r="AN9" s="188">
        <v>9</v>
      </c>
      <c r="AO9" s="186" t="str">
        <f t="shared" si="10"/>
        <v/>
      </c>
      <c r="AT9" s="187" t="str">
        <f t="shared" ca="1" si="11"/>
        <v>H</v>
      </c>
      <c r="AU9" s="188">
        <f t="shared" ca="1" si="12"/>
        <v>14</v>
      </c>
      <c r="AV9" s="186" t="str">
        <f t="shared" ca="1" si="13"/>
        <v/>
      </c>
      <c r="AX9" s="4">
        <f t="shared" si="14"/>
        <v>145</v>
      </c>
      <c r="AY9" s="4">
        <f t="shared" ca="1" si="22"/>
        <v>145</v>
      </c>
      <c r="AZ9" s="4">
        <f t="shared" ca="1" si="15"/>
        <v>145</v>
      </c>
      <c r="BA9" s="4">
        <f t="shared" ca="1" si="16"/>
        <v>145</v>
      </c>
      <c r="BB9" s="4">
        <v>6</v>
      </c>
      <c r="BC9" s="4">
        <f ca="1">COUNTIF($AY$4:OFFSET($AY$4,0,0,BB9,1),AY9)</f>
        <v>1</v>
      </c>
      <c r="BE9" s="342">
        <f ca="1">$AE$21</f>
        <v>4</v>
      </c>
      <c r="BF9" s="81" t="str">
        <f>$AD$2</f>
        <v>KC</v>
      </c>
      <c r="BG9" s="82">
        <f ca="1">$AF$21</f>
        <v>116</v>
      </c>
      <c r="BH9" s="156"/>
      <c r="BI9" s="343">
        <f t="shared" ca="1" si="17"/>
        <v>6</v>
      </c>
      <c r="BJ9" s="66" t="str">
        <f>$AA$2</f>
        <v>JL</v>
      </c>
      <c r="BK9" s="75">
        <f ca="1">$AC$22</f>
        <v>90.1875</v>
      </c>
      <c r="BL9" s="76">
        <f ca="1">$AC$23</f>
        <v>1443</v>
      </c>
      <c r="BM9" s="153"/>
      <c r="BN9" s="343">
        <f t="shared" ca="1" si="18"/>
        <v>6</v>
      </c>
      <c r="BO9" s="66" t="str">
        <f>$F$2</f>
        <v>BM</v>
      </c>
      <c r="BP9" s="344">
        <f t="shared" ca="1" si="19"/>
        <v>-20</v>
      </c>
      <c r="BQ9" s="345">
        <f ca="1">-$AR$3*'Season Summary'!$AO$3</f>
        <v>-51</v>
      </c>
      <c r="BR9" s="346">
        <f ca="1">IF(COUNTIF('Season Summary'!E$3:OFFSET('Season Summary'!E$3,$C$2+$AR$2,0),"=1")&gt;0,COUNTIF('Season Summary'!E$3:OFFSET('Season Summary'!E$3,$C$2+$AR$2,0),"=1"),"")</f>
        <v>1</v>
      </c>
      <c r="BS9" s="347">
        <f ca="1">IF(BR9="","",BR9*'Season Summary'!$AO$6)</f>
        <v>31</v>
      </c>
      <c r="BT9" s="348" t="str">
        <f ca="1">IF($G$22=1,"✓","")</f>
        <v/>
      </c>
      <c r="BU9" s="347" t="str">
        <f t="shared" ca="1" si="20"/>
        <v/>
      </c>
      <c r="BV9" s="348" t="str">
        <f ca="1">IF($G$22=2,"✓","")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["H","H","V","V","H","H","H","V","V","V","H","H","V","H","H","H"];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Panthers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Saints</v>
      </c>
      <c r="E10" s="361" t="s">
        <v>38</v>
      </c>
      <c r="F10" s="217" t="s">
        <v>38</v>
      </c>
      <c r="G10" s="188">
        <v>12</v>
      </c>
      <c r="H10" s="184" t="str">
        <f t="shared" si="23"/>
        <v/>
      </c>
      <c r="I10" s="220" t="s">
        <v>38</v>
      </c>
      <c r="J10" s="188">
        <v>12</v>
      </c>
      <c r="K10" s="184" t="str">
        <f t="shared" si="0"/>
        <v/>
      </c>
      <c r="L10" s="220" t="s">
        <v>38</v>
      </c>
      <c r="M10" s="188">
        <v>11</v>
      </c>
      <c r="N10" s="184" t="str">
        <f t="shared" si="1"/>
        <v/>
      </c>
      <c r="O10" s="220" t="s">
        <v>38</v>
      </c>
      <c r="P10" s="188">
        <v>10</v>
      </c>
      <c r="Q10" s="184" t="str">
        <f t="shared" si="2"/>
        <v/>
      </c>
      <c r="R10" s="220" t="s">
        <v>38</v>
      </c>
      <c r="S10" s="188">
        <v>6</v>
      </c>
      <c r="T10" s="184" t="str">
        <f t="shared" si="3"/>
        <v/>
      </c>
      <c r="U10" s="220" t="s">
        <v>38</v>
      </c>
      <c r="V10" s="188">
        <v>10</v>
      </c>
      <c r="W10" s="184" t="str">
        <f t="shared" si="4"/>
        <v/>
      </c>
      <c r="X10" s="220" t="s">
        <v>38</v>
      </c>
      <c r="Y10" s="188">
        <v>12</v>
      </c>
      <c r="Z10" s="184" t="str">
        <f t="shared" si="5"/>
        <v/>
      </c>
      <c r="AA10" s="220" t="s">
        <v>38</v>
      </c>
      <c r="AB10" s="188">
        <v>5</v>
      </c>
      <c r="AC10" s="184" t="str">
        <f t="shared" si="6"/>
        <v/>
      </c>
      <c r="AD10" s="220" t="s">
        <v>38</v>
      </c>
      <c r="AE10" s="188">
        <v>7</v>
      </c>
      <c r="AF10" s="184" t="str">
        <f t="shared" si="7"/>
        <v/>
      </c>
      <c r="AG10" s="220"/>
      <c r="AH10" s="188"/>
      <c r="AI10" s="184" t="str">
        <f t="shared" si="8"/>
        <v/>
      </c>
      <c r="AJ10" s="220" t="s">
        <v>38</v>
      </c>
      <c r="AK10" s="188">
        <v>9</v>
      </c>
      <c r="AL10" s="184" t="str">
        <f t="shared" si="9"/>
        <v/>
      </c>
      <c r="AM10" s="220" t="s">
        <v>38</v>
      </c>
      <c r="AN10" s="188">
        <v>5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9</v>
      </c>
      <c r="AV10" s="186" t="str">
        <f t="shared" ca="1" si="13"/>
        <v/>
      </c>
      <c r="AX10" s="4">
        <f t="shared" si="14"/>
        <v>99</v>
      </c>
      <c r="AY10" s="4">
        <f t="shared" ca="1" si="22"/>
        <v>99</v>
      </c>
      <c r="AZ10" s="4">
        <f t="shared" ca="1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2">
        <f ca="1">$J$21</f>
        <v>7</v>
      </c>
      <c r="BF10" s="81" t="str">
        <f>$I$2</f>
        <v>CK</v>
      </c>
      <c r="BG10" s="82">
        <f ca="1">$K$21</f>
        <v>115</v>
      </c>
      <c r="BH10" s="156"/>
      <c r="BI10" s="343">
        <f t="shared" ca="1" si="17"/>
        <v>7</v>
      </c>
      <c r="BJ10" s="66" t="str">
        <f>$AG$2</f>
        <v>KK</v>
      </c>
      <c r="BK10" s="75">
        <f ca="1">$AI$22</f>
        <v>89.3125</v>
      </c>
      <c r="BL10" s="76">
        <f ca="1">$AI$23</f>
        <v>1429</v>
      </c>
      <c r="BM10" s="153"/>
      <c r="BN10" s="343">
        <f t="shared" ca="1" si="18"/>
        <v>6</v>
      </c>
      <c r="BO10" s="66" t="str">
        <f>$I$2</f>
        <v>CK</v>
      </c>
      <c r="BP10" s="344">
        <f t="shared" ca="1" si="19"/>
        <v>-20</v>
      </c>
      <c r="BQ10" s="345">
        <f ca="1">-$AR$3*'Season Summary'!$AO$3</f>
        <v>-51</v>
      </c>
      <c r="BR10" s="346">
        <f ca="1">IF(COUNTIF('Season Summary'!H$3:OFFSET('Season Summary'!H$3,$C$2+$AR$2,0),"=1")&gt;0,COUNTIF('Season Summary'!H$3:OFFSET('Season Summary'!H$3,$C$2+$AR$2,0),"=1"),"")</f>
        <v>1</v>
      </c>
      <c r="BS10" s="347">
        <f ca="1">IF(BR10="","",BR10*'Season Summary'!$AO$6)</f>
        <v>31</v>
      </c>
      <c r="BT10" s="348" t="str">
        <f ca="1">IF($J$22=1,"✓","")</f>
        <v/>
      </c>
      <c r="BU10" s="347" t="str">
        <f t="shared" ca="1" si="20"/>
        <v/>
      </c>
      <c r="BV10" s="348" t="str">
        <f ca="1">IF($J$22=2,"✓","")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["H","H","H","H","H","H","H","V","H","V","H","H","V","H","H","V"];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Buccaneers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Jets</v>
      </c>
      <c r="E11" s="361" t="s">
        <v>39</v>
      </c>
      <c r="F11" s="217" t="s">
        <v>39</v>
      </c>
      <c r="G11" s="188">
        <v>14</v>
      </c>
      <c r="H11" s="184" t="str">
        <f t="shared" si="23"/>
        <v/>
      </c>
      <c r="I11" s="220" t="s">
        <v>39</v>
      </c>
      <c r="J11" s="188">
        <v>11</v>
      </c>
      <c r="K11" s="184" t="str">
        <f t="shared" si="0"/>
        <v/>
      </c>
      <c r="L11" s="220" t="s">
        <v>39</v>
      </c>
      <c r="M11" s="188">
        <v>14</v>
      </c>
      <c r="N11" s="184" t="str">
        <f t="shared" si="1"/>
        <v/>
      </c>
      <c r="O11" s="220" t="s">
        <v>39</v>
      </c>
      <c r="P11" s="188">
        <v>14</v>
      </c>
      <c r="Q11" s="184" t="str">
        <f t="shared" si="2"/>
        <v/>
      </c>
      <c r="R11" s="220" t="s">
        <v>39</v>
      </c>
      <c r="S11" s="188">
        <v>16</v>
      </c>
      <c r="T11" s="184" t="str">
        <f t="shared" si="3"/>
        <v/>
      </c>
      <c r="U11" s="220" t="s">
        <v>39</v>
      </c>
      <c r="V11" s="188">
        <v>13</v>
      </c>
      <c r="W11" s="184" t="str">
        <f t="shared" si="4"/>
        <v/>
      </c>
      <c r="X11" s="220" t="s">
        <v>39</v>
      </c>
      <c r="Y11" s="188">
        <v>14</v>
      </c>
      <c r="Z11" s="184" t="str">
        <f t="shared" si="5"/>
        <v/>
      </c>
      <c r="AA11" s="220" t="s">
        <v>39</v>
      </c>
      <c r="AB11" s="188">
        <v>16</v>
      </c>
      <c r="AC11" s="184" t="str">
        <f t="shared" si="6"/>
        <v/>
      </c>
      <c r="AD11" s="220" t="s">
        <v>39</v>
      </c>
      <c r="AE11" s="188">
        <v>13</v>
      </c>
      <c r="AF11" s="184" t="str">
        <f t="shared" si="7"/>
        <v/>
      </c>
      <c r="AG11" s="220"/>
      <c r="AH11" s="188"/>
      <c r="AI11" s="184" t="str">
        <f t="shared" si="8"/>
        <v/>
      </c>
      <c r="AJ11" s="220" t="s">
        <v>39</v>
      </c>
      <c r="AK11" s="188">
        <v>16</v>
      </c>
      <c r="AL11" s="184" t="str">
        <f t="shared" si="9"/>
        <v/>
      </c>
      <c r="AM11" s="220" t="s">
        <v>39</v>
      </c>
      <c r="AN11" s="188">
        <v>14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16</v>
      </c>
      <c r="AV11" s="186" t="str">
        <f t="shared" ca="1" si="13"/>
        <v/>
      </c>
      <c r="AX11" s="4">
        <f t="shared" si="14"/>
        <v>-155</v>
      </c>
      <c r="AY11" s="4">
        <f t="shared" ca="1" si="22"/>
        <v>155</v>
      </c>
      <c r="AZ11" s="4">
        <f t="shared" ca="1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2">
        <f ca="1">$M$21</f>
        <v>7</v>
      </c>
      <c r="BF11" s="81" t="str">
        <f>$L$2</f>
        <v>CP</v>
      </c>
      <c r="BG11" s="82">
        <f ca="1">$N$21</f>
        <v>115</v>
      </c>
      <c r="BH11" s="156"/>
      <c r="BI11" s="343">
        <f t="shared" ca="1" si="17"/>
        <v>8</v>
      </c>
      <c r="BJ11" s="66" t="str">
        <f>$AJ$2</f>
        <v>MB</v>
      </c>
      <c r="BK11" s="75">
        <f ca="1">$AL$22</f>
        <v>88.125</v>
      </c>
      <c r="BL11" s="76">
        <f ca="1">$AL$23</f>
        <v>1410</v>
      </c>
      <c r="BM11" s="153"/>
      <c r="BN11" s="343">
        <f t="shared" ca="1" si="18"/>
        <v>6</v>
      </c>
      <c r="BO11" s="66" t="str">
        <f>$R$2</f>
        <v>DH</v>
      </c>
      <c r="BP11" s="344">
        <f t="shared" ca="1" si="19"/>
        <v>-20</v>
      </c>
      <c r="BQ11" s="345">
        <f ca="1">-$AR$3*'Season Summary'!$AO$3</f>
        <v>-51</v>
      </c>
      <c r="BR11" s="346">
        <f ca="1">IF(COUNTIF('Season Summary'!Q$3:OFFSET('Season Summary'!Q$3,$C$2+$AR$2,0),"=1")&gt;0,COUNTIF('Season Summary'!Q$3:OFFSET('Season Summary'!Q$3,$C$2+$AR$2,0),"=1"),"")</f>
        <v>1</v>
      </c>
      <c r="BS11" s="347">
        <f ca="1">IF(BR11="","",BR11*'Season Summary'!$AO$6)</f>
        <v>31</v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["H","H","H","H","H","H","H","V","H","V","H","H","V","H","H","V"];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Dolphins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Titans</v>
      </c>
      <c r="E12" s="361" t="s">
        <v>38</v>
      </c>
      <c r="F12" s="217" t="s">
        <v>38</v>
      </c>
      <c r="G12" s="188">
        <v>4</v>
      </c>
      <c r="H12" s="184" t="str">
        <f t="shared" si="23"/>
        <v/>
      </c>
      <c r="I12" s="220" t="s">
        <v>38</v>
      </c>
      <c r="J12" s="188">
        <v>4</v>
      </c>
      <c r="K12" s="184" t="str">
        <f t="shared" si="0"/>
        <v/>
      </c>
      <c r="L12" s="220" t="s">
        <v>38</v>
      </c>
      <c r="M12" s="188">
        <v>3</v>
      </c>
      <c r="N12" s="184" t="str">
        <f t="shared" si="1"/>
        <v/>
      </c>
      <c r="O12" s="220" t="s">
        <v>38</v>
      </c>
      <c r="P12" s="188">
        <v>4</v>
      </c>
      <c r="Q12" s="184" t="str">
        <f t="shared" si="2"/>
        <v/>
      </c>
      <c r="R12" s="220" t="s">
        <v>38</v>
      </c>
      <c r="S12" s="188">
        <v>5</v>
      </c>
      <c r="T12" s="184" t="str">
        <f t="shared" si="3"/>
        <v/>
      </c>
      <c r="U12" s="220" t="s">
        <v>39</v>
      </c>
      <c r="V12" s="188">
        <v>4</v>
      </c>
      <c r="W12" s="184">
        <f t="shared" si="4"/>
        <v>-4</v>
      </c>
      <c r="X12" s="220" t="s">
        <v>38</v>
      </c>
      <c r="Y12" s="188">
        <v>5</v>
      </c>
      <c r="Z12" s="184" t="str">
        <f t="shared" si="5"/>
        <v/>
      </c>
      <c r="AA12" s="220" t="s">
        <v>38</v>
      </c>
      <c r="AB12" s="188">
        <v>4</v>
      </c>
      <c r="AC12" s="184" t="str">
        <f t="shared" si="6"/>
        <v/>
      </c>
      <c r="AD12" s="220" t="s">
        <v>38</v>
      </c>
      <c r="AE12" s="188">
        <v>1</v>
      </c>
      <c r="AF12" s="184" t="str">
        <f t="shared" si="7"/>
        <v/>
      </c>
      <c r="AG12" s="220"/>
      <c r="AH12" s="188"/>
      <c r="AI12" s="184" t="str">
        <f t="shared" si="8"/>
        <v/>
      </c>
      <c r="AJ12" s="220" t="s">
        <v>38</v>
      </c>
      <c r="AK12" s="188">
        <v>11</v>
      </c>
      <c r="AL12" s="184" t="str">
        <f t="shared" si="9"/>
        <v/>
      </c>
      <c r="AM12" s="220" t="s">
        <v>39</v>
      </c>
      <c r="AN12" s="188">
        <v>4</v>
      </c>
      <c r="AO12" s="186">
        <f t="shared" si="10"/>
        <v>-4</v>
      </c>
      <c r="AT12" s="187" t="str">
        <f t="shared" ca="1" si="11"/>
        <v>H</v>
      </c>
      <c r="AU12" s="188">
        <f t="shared" ca="1" si="12"/>
        <v>2</v>
      </c>
      <c r="AV12" s="186" t="str">
        <f t="shared" ca="1" si="13"/>
        <v/>
      </c>
      <c r="AX12" s="4">
        <f t="shared" si="14"/>
        <v>33</v>
      </c>
      <c r="AY12" s="4">
        <f t="shared" ca="1" si="22"/>
        <v>33</v>
      </c>
      <c r="AZ12" s="4">
        <f t="shared" ca="1" si="15"/>
        <v>33</v>
      </c>
      <c r="BA12" s="4">
        <f t="shared" ca="1" si="16"/>
        <v>33</v>
      </c>
      <c r="BB12" s="4">
        <v>9</v>
      </c>
      <c r="BC12" s="4">
        <f ca="1">COUNTIF($AY$4:OFFSET($AY$4,0,0,BB12,1),AY12)</f>
        <v>1</v>
      </c>
      <c r="BE12" s="342">
        <f ca="1">$P$21</f>
        <v>9</v>
      </c>
      <c r="BF12" s="81" t="str">
        <f>$O$2</f>
        <v>DC</v>
      </c>
      <c r="BG12" s="82">
        <f ca="1">$Q$21</f>
        <v>113</v>
      </c>
      <c r="BH12" s="156"/>
      <c r="BI12" s="343">
        <f t="shared" ca="1" si="17"/>
        <v>9</v>
      </c>
      <c r="BJ12" s="66" t="str">
        <f>$X$2</f>
        <v>JH</v>
      </c>
      <c r="BK12" s="75">
        <f ca="1">$Z$22</f>
        <v>87.375</v>
      </c>
      <c r="BL12" s="76">
        <f ca="1">$Z$23</f>
        <v>1398</v>
      </c>
      <c r="BM12" s="153"/>
      <c r="BN12" s="343">
        <f t="shared" ca="1" si="18"/>
        <v>6</v>
      </c>
      <c r="BO12" s="66" t="str">
        <f>$X$2</f>
        <v>JH</v>
      </c>
      <c r="BP12" s="344">
        <f t="shared" ca="1" si="19"/>
        <v>-20</v>
      </c>
      <c r="BQ12" s="345">
        <f ca="1">-$AR$3*'Season Summary'!$AO$3</f>
        <v>-51</v>
      </c>
      <c r="BR12" s="346">
        <f ca="1">IF(COUNTIF('Season Summary'!W$3:OFFSET('Season Summary'!W$3,$C$2+$AR$2,0),"=1")&gt;0,COUNTIF('Season Summary'!W$3:OFFSET('Season Summary'!W$3,$C$2+$AR$2,0),"=1"),"")</f>
        <v>1</v>
      </c>
      <c r="BS12" s="347">
        <f ca="1">IF(BR12="","",BR12*'Season Summary'!$AO$6)</f>
        <v>31</v>
      </c>
      <c r="BT12" s="348" t="str">
        <f ca="1">IF($Y$22=1,"✓","")</f>
        <v/>
      </c>
      <c r="BU12" s="347" t="str">
        <f t="shared" ca="1" si="20"/>
        <v/>
      </c>
      <c r="BV12" s="348" t="str">
        <f ca="1">IF($Y$22=2,"✓","")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["H","H","V","H","H","H","H","V","H","V","H","H","V","H","H","V"];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Eagles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Football Team</v>
      </c>
      <c r="E13" s="361" t="s">
        <v>39</v>
      </c>
      <c r="F13" s="217" t="s">
        <v>39</v>
      </c>
      <c r="G13" s="188">
        <v>10</v>
      </c>
      <c r="H13" s="184" t="str">
        <f t="shared" si="23"/>
        <v/>
      </c>
      <c r="I13" s="220" t="s">
        <v>39</v>
      </c>
      <c r="J13" s="188">
        <v>6</v>
      </c>
      <c r="K13" s="184" t="str">
        <f t="shared" si="0"/>
        <v/>
      </c>
      <c r="L13" s="220" t="s">
        <v>39</v>
      </c>
      <c r="M13" s="188">
        <v>2</v>
      </c>
      <c r="N13" s="184" t="str">
        <f t="shared" si="1"/>
        <v/>
      </c>
      <c r="O13" s="220" t="s">
        <v>39</v>
      </c>
      <c r="P13" s="188">
        <v>2</v>
      </c>
      <c r="Q13" s="184" t="str">
        <f t="shared" si="2"/>
        <v/>
      </c>
      <c r="R13" s="220" t="s">
        <v>39</v>
      </c>
      <c r="S13" s="188">
        <v>3</v>
      </c>
      <c r="T13" s="184" t="str">
        <f t="shared" si="3"/>
        <v/>
      </c>
      <c r="U13" s="220" t="s">
        <v>39</v>
      </c>
      <c r="V13" s="188">
        <v>9</v>
      </c>
      <c r="W13" s="184" t="str">
        <f t="shared" si="4"/>
        <v/>
      </c>
      <c r="X13" s="220" t="s">
        <v>39</v>
      </c>
      <c r="Y13" s="188">
        <v>2</v>
      </c>
      <c r="Z13" s="184" t="str">
        <f t="shared" si="5"/>
        <v/>
      </c>
      <c r="AA13" s="220" t="s">
        <v>39</v>
      </c>
      <c r="AB13" s="188">
        <v>7</v>
      </c>
      <c r="AC13" s="184" t="str">
        <f t="shared" si="6"/>
        <v/>
      </c>
      <c r="AD13" s="220" t="s">
        <v>39</v>
      </c>
      <c r="AE13" s="188">
        <v>4</v>
      </c>
      <c r="AF13" s="184" t="str">
        <f t="shared" si="7"/>
        <v/>
      </c>
      <c r="AG13" s="220"/>
      <c r="AH13" s="188"/>
      <c r="AI13" s="184" t="str">
        <f t="shared" si="8"/>
        <v/>
      </c>
      <c r="AJ13" s="220" t="s">
        <v>39</v>
      </c>
      <c r="AK13" s="188">
        <v>5</v>
      </c>
      <c r="AL13" s="184" t="str">
        <f t="shared" si="9"/>
        <v/>
      </c>
      <c r="AM13" s="220" t="s">
        <v>39</v>
      </c>
      <c r="AN13" s="188">
        <v>3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4</v>
      </c>
      <c r="AV13" s="186" t="str">
        <f t="shared" ca="1" si="13"/>
        <v/>
      </c>
      <c r="AX13" s="4">
        <f t="shared" si="14"/>
        <v>-53</v>
      </c>
      <c r="AY13" s="4">
        <f t="shared" ca="1" si="22"/>
        <v>53</v>
      </c>
      <c r="AZ13" s="4">
        <f t="shared" ca="1" si="15"/>
        <v>53</v>
      </c>
      <c r="BA13" s="4">
        <f t="shared" ca="1" si="16"/>
        <v>53</v>
      </c>
      <c r="BB13" s="4">
        <v>10</v>
      </c>
      <c r="BC13" s="4">
        <f ca="1">COUNTIF($AY$4:OFFSET($AY$4,0,0,BB13,1),AY13)</f>
        <v>1</v>
      </c>
      <c r="BE13" s="342">
        <f ca="1">$S$21</f>
        <v>10</v>
      </c>
      <c r="BF13" s="81" t="str">
        <f>$R$2</f>
        <v>DH</v>
      </c>
      <c r="BG13" s="82">
        <f ca="1">$T$21</f>
        <v>110</v>
      </c>
      <c r="BH13" s="156"/>
      <c r="BI13" s="343">
        <f t="shared" ca="1" si="17"/>
        <v>10</v>
      </c>
      <c r="BJ13" s="66" t="str">
        <f>$U$2</f>
        <v>JG</v>
      </c>
      <c r="BK13" s="75">
        <f ca="1">$W$22</f>
        <v>86.5625</v>
      </c>
      <c r="BL13" s="76">
        <f ca="1">$W$23</f>
        <v>1385</v>
      </c>
      <c r="BM13" s="153"/>
      <c r="BN13" s="343">
        <f t="shared" ca="1" si="18"/>
        <v>6</v>
      </c>
      <c r="BO13" s="66" t="str">
        <f>$AJ$2</f>
        <v>MB</v>
      </c>
      <c r="BP13" s="344">
        <f t="shared" ca="1" si="19"/>
        <v>-20</v>
      </c>
      <c r="BQ13" s="345">
        <f ca="1">-$AR$3*'Season Summary'!$AO$3</f>
        <v>-51</v>
      </c>
      <c r="BR13" s="346">
        <f ca="1">IF(COUNTIF('Season Summary'!AI$3:OFFSET('Season Summary'!AI$3,$C$2+$AR$2,0),"=1")&gt;0,COUNTIF('Season Summary'!AI$3:OFFSET('Season Summary'!AI$3,$C$2+$AR$2,0),"=1"),"")</f>
        <v>1</v>
      </c>
      <c r="BS13" s="347">
        <f ca="1">IF(BR13="","",BR13*'Season Summary'!$AO$6)</f>
        <v>31</v>
      </c>
      <c r="BT13" s="348" t="str">
        <f ca="1">IF($AK$22=1,"✓","")</f>
        <v/>
      </c>
      <c r="BU13" s="347" t="str">
        <f t="shared" ca="1" si="20"/>
        <v/>
      </c>
      <c r="BV13" s="348" t="str">
        <f ca="1">IF($AK$22=2,"✓","")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Broncos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Chargers</v>
      </c>
      <c r="E14" s="361" t="s">
        <v>38</v>
      </c>
      <c r="F14" s="217" t="s">
        <v>38</v>
      </c>
      <c r="G14" s="188">
        <v>8</v>
      </c>
      <c r="H14" s="184" t="str">
        <f t="shared" si="23"/>
        <v/>
      </c>
      <c r="I14" s="220" t="s">
        <v>38</v>
      </c>
      <c r="J14" s="188">
        <v>7</v>
      </c>
      <c r="K14" s="184" t="str">
        <f t="shared" si="0"/>
        <v/>
      </c>
      <c r="L14" s="220" t="s">
        <v>38</v>
      </c>
      <c r="M14" s="188">
        <v>7</v>
      </c>
      <c r="N14" s="184" t="str">
        <f t="shared" si="1"/>
        <v/>
      </c>
      <c r="O14" s="220" t="s">
        <v>38</v>
      </c>
      <c r="P14" s="188">
        <v>9</v>
      </c>
      <c r="Q14" s="184" t="str">
        <f t="shared" si="2"/>
        <v/>
      </c>
      <c r="R14" s="220" t="s">
        <v>38</v>
      </c>
      <c r="S14" s="188">
        <v>2</v>
      </c>
      <c r="T14" s="184" t="str">
        <f t="shared" si="3"/>
        <v/>
      </c>
      <c r="U14" s="220" t="s">
        <v>38</v>
      </c>
      <c r="V14" s="188">
        <v>12</v>
      </c>
      <c r="W14" s="184" t="str">
        <f t="shared" si="4"/>
        <v/>
      </c>
      <c r="X14" s="220" t="s">
        <v>38</v>
      </c>
      <c r="Y14" s="188">
        <v>7</v>
      </c>
      <c r="Z14" s="184" t="str">
        <f t="shared" si="5"/>
        <v/>
      </c>
      <c r="AA14" s="220" t="s">
        <v>38</v>
      </c>
      <c r="AB14" s="188">
        <v>9</v>
      </c>
      <c r="AC14" s="184" t="str">
        <f t="shared" si="6"/>
        <v/>
      </c>
      <c r="AD14" s="220" t="s">
        <v>38</v>
      </c>
      <c r="AE14" s="188">
        <v>11</v>
      </c>
      <c r="AF14" s="184" t="str">
        <f t="shared" si="7"/>
        <v/>
      </c>
      <c r="AG14" s="220"/>
      <c r="AH14" s="188"/>
      <c r="AI14" s="184" t="str">
        <f t="shared" si="8"/>
        <v/>
      </c>
      <c r="AJ14" s="220" t="s">
        <v>38</v>
      </c>
      <c r="AK14" s="188">
        <v>1</v>
      </c>
      <c r="AL14" s="184" t="str">
        <f t="shared" si="9"/>
        <v/>
      </c>
      <c r="AM14" s="220" t="s">
        <v>38</v>
      </c>
      <c r="AN14" s="188">
        <v>10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8</v>
      </c>
      <c r="AV14" s="186" t="str">
        <f t="shared" ca="1" si="13"/>
        <v/>
      </c>
      <c r="AX14" s="4">
        <f t="shared" si="14"/>
        <v>83</v>
      </c>
      <c r="AY14" s="4">
        <f t="shared" ca="1" si="22"/>
        <v>83</v>
      </c>
      <c r="AZ14" s="4">
        <f t="shared" ca="1" si="15"/>
        <v>83</v>
      </c>
      <c r="BA14" s="4">
        <f t="shared" ca="1" si="16"/>
        <v>83</v>
      </c>
      <c r="BB14" s="4">
        <v>11</v>
      </c>
      <c r="BC14" s="4">
        <f ca="1">COUNTIF($AY$4:OFFSET($AY$4,0,0,BB14,1),AY14)</f>
        <v>1</v>
      </c>
      <c r="BE14" s="342">
        <f ca="1">$AN$21</f>
        <v>10</v>
      </c>
      <c r="BF14" s="81" t="str">
        <f>$AM$2</f>
        <v>RR</v>
      </c>
      <c r="BG14" s="82">
        <f ca="1">$AO$21</f>
        <v>110</v>
      </c>
      <c r="BH14" s="156"/>
      <c r="BI14" s="343">
        <f t="shared" ca="1" si="17"/>
        <v>11</v>
      </c>
      <c r="BJ14" s="66" t="str">
        <f>$I$2</f>
        <v>CK</v>
      </c>
      <c r="BK14" s="75">
        <f ca="1">$K$22</f>
        <v>83.875</v>
      </c>
      <c r="BL14" s="76">
        <f ca="1">$K$23</f>
        <v>1342</v>
      </c>
      <c r="BM14" s="153"/>
      <c r="BN14" s="343">
        <f t="shared" ca="1" si="18"/>
        <v>11</v>
      </c>
      <c r="BO14" s="66" t="str">
        <f>$AA$2</f>
        <v>JL</v>
      </c>
      <c r="BP14" s="344">
        <f t="shared" ca="1" si="19"/>
        <v>-51</v>
      </c>
      <c r="BQ14" s="345">
        <f ca="1">-$AR$3*'Season Summary'!$AO$3</f>
        <v>-51</v>
      </c>
      <c r="BR14" s="346" t="str">
        <f ca="1">IF(COUNTIF('Season Summary'!Z$3:OFFSET('Season Summary'!Z$3,$C$2+$AR$2,0),"=1")&gt;0,COUNTIF('Season Summary'!Z$3:OFFSET('Season Summary'!Z$3,$C$2+$AR$2,0),"=1"),"")</f>
        <v/>
      </c>
      <c r="BS14" s="347" t="str">
        <f ca="1">IF(BR14="","",BR14*'Season Summary'!$AO$6)</f>
        <v/>
      </c>
      <c r="BT14" s="348" t="str">
        <f ca="1">IF($AB$22=1,"✓","")</f>
        <v/>
      </c>
      <c r="BU14" s="347" t="str">
        <f t="shared" ca="1" si="20"/>
        <v/>
      </c>
      <c r="BV14" s="348" t="str">
        <f ca="1">IF($AB$22=2,"✓","")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["H","H","H","H","H","H","H","V","H","V","H","H","V","H","H","V"];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Texans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49ers</v>
      </c>
      <c r="E15" s="361" t="s">
        <v>38</v>
      </c>
      <c r="F15" s="217" t="s">
        <v>38</v>
      </c>
      <c r="G15" s="188">
        <v>13</v>
      </c>
      <c r="H15" s="184" t="str">
        <f t="shared" si="23"/>
        <v/>
      </c>
      <c r="I15" s="220" t="s">
        <v>38</v>
      </c>
      <c r="J15" s="188">
        <v>8</v>
      </c>
      <c r="K15" s="184" t="str">
        <f t="shared" si="0"/>
        <v/>
      </c>
      <c r="L15" s="220" t="s">
        <v>38</v>
      </c>
      <c r="M15" s="188">
        <v>13</v>
      </c>
      <c r="N15" s="184" t="str">
        <f t="shared" si="1"/>
        <v/>
      </c>
      <c r="O15" s="220" t="s">
        <v>38</v>
      </c>
      <c r="P15" s="188">
        <v>13</v>
      </c>
      <c r="Q15" s="184" t="str">
        <f t="shared" si="2"/>
        <v/>
      </c>
      <c r="R15" s="220" t="s">
        <v>38</v>
      </c>
      <c r="S15" s="188">
        <v>12</v>
      </c>
      <c r="T15" s="184" t="str">
        <f t="shared" si="3"/>
        <v/>
      </c>
      <c r="U15" s="220" t="s">
        <v>38</v>
      </c>
      <c r="V15" s="188">
        <v>7</v>
      </c>
      <c r="W15" s="184" t="str">
        <f t="shared" si="4"/>
        <v/>
      </c>
      <c r="X15" s="220" t="s">
        <v>38</v>
      </c>
      <c r="Y15" s="188">
        <v>13</v>
      </c>
      <c r="Z15" s="184" t="str">
        <f t="shared" si="5"/>
        <v/>
      </c>
      <c r="AA15" s="220" t="s">
        <v>38</v>
      </c>
      <c r="AB15" s="188">
        <v>13</v>
      </c>
      <c r="AC15" s="184" t="str">
        <f t="shared" si="6"/>
        <v/>
      </c>
      <c r="AD15" s="220" t="s">
        <v>38</v>
      </c>
      <c r="AE15" s="188">
        <v>12</v>
      </c>
      <c r="AF15" s="184" t="str">
        <f t="shared" si="7"/>
        <v/>
      </c>
      <c r="AG15" s="220"/>
      <c r="AH15" s="188"/>
      <c r="AI15" s="184" t="str">
        <f t="shared" si="8"/>
        <v/>
      </c>
      <c r="AJ15" s="220" t="s">
        <v>38</v>
      </c>
      <c r="AK15" s="188">
        <v>15</v>
      </c>
      <c r="AL15" s="184" t="str">
        <f t="shared" si="9"/>
        <v/>
      </c>
      <c r="AM15" s="220" t="s">
        <v>38</v>
      </c>
      <c r="AN15" s="188">
        <v>8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13</v>
      </c>
      <c r="AV15" s="186" t="str">
        <f t="shared" ca="1" si="13"/>
        <v/>
      </c>
      <c r="AX15" s="4">
        <f t="shared" si="14"/>
        <v>127</v>
      </c>
      <c r="AY15" s="4">
        <f t="shared" ca="1" si="22"/>
        <v>127</v>
      </c>
      <c r="AZ15" s="4">
        <f t="shared" ca="1" si="15"/>
        <v>127</v>
      </c>
      <c r="BA15" s="4">
        <f t="shared" ca="1" si="16"/>
        <v>127</v>
      </c>
      <c r="BB15" s="4">
        <v>12</v>
      </c>
      <c r="BC15" s="4">
        <f ca="1">COUNTIF($AY$4:OFFSET($AY$4,0,0,BB15,1),AY15)</f>
        <v>1</v>
      </c>
      <c r="BE15" s="350">
        <f ca="1">$AH$21</f>
        <v>12</v>
      </c>
      <c r="BF15" s="83" t="str">
        <f>$AG$2</f>
        <v>KK</v>
      </c>
      <c r="BG15" s="84">
        <f>$AI$21</f>
        <v>0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81.0625</v>
      </c>
      <c r="BL15" s="78">
        <f ca="1">$AF$23</f>
        <v>1297</v>
      </c>
      <c r="BM15" s="153"/>
      <c r="BN15" s="351">
        <f t="shared" ca="1" si="18"/>
        <v>11</v>
      </c>
      <c r="BO15" s="67" t="str">
        <f>$AG$2</f>
        <v>KK</v>
      </c>
      <c r="BP15" s="352">
        <f t="shared" ca="1" si="19"/>
        <v>-51</v>
      </c>
      <c r="BQ15" s="353">
        <f ca="1">-$AR$3*'Season Summary'!$AO$3</f>
        <v>-51</v>
      </c>
      <c r="BR15" s="354" t="str">
        <f ca="1">IF(COUNTIF('Season Summary'!AF$3:OFFSET('Season Summary'!AF$3,$C$2+$AR$2,0),"=1")&gt;0,COUNTIF('Season Summary'!AF$3:OFFSET('Season Summary'!AF$3,$C$2+$AR$2,0),"=1"),"")</f>
        <v/>
      </c>
      <c r="BS15" s="355" t="str">
        <f ca="1">IF(BR15="","",BR15*'Season Summary'!$AO$6)</f>
        <v/>
      </c>
      <c r="BT15" s="356" t="str">
        <f ca="1">IF($AH$22=1,"✓","")</f>
        <v/>
      </c>
      <c r="BU15" s="355" t="str">
        <f t="shared" ca="1" si="20"/>
        <v/>
      </c>
      <c r="BV15" s="356" t="str">
        <f ca="1">IF($AH$22=2,"✓","")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["H","H","V","H","H","H","H","V","V","V","H","H","V","H","H","V"];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Rams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Ravens</v>
      </c>
      <c r="E16" s="361" t="s">
        <v>39</v>
      </c>
      <c r="F16" s="217" t="s">
        <v>39</v>
      </c>
      <c r="G16" s="188">
        <v>6</v>
      </c>
      <c r="H16" s="184" t="str">
        <f t="shared" si="23"/>
        <v/>
      </c>
      <c r="I16" s="220" t="s">
        <v>39</v>
      </c>
      <c r="J16" s="188">
        <v>9</v>
      </c>
      <c r="K16" s="184" t="str">
        <f t="shared" si="0"/>
        <v/>
      </c>
      <c r="L16" s="220" t="s">
        <v>39</v>
      </c>
      <c r="M16" s="188">
        <v>4</v>
      </c>
      <c r="N16" s="184" t="str">
        <f t="shared" si="1"/>
        <v/>
      </c>
      <c r="O16" s="220" t="s">
        <v>39</v>
      </c>
      <c r="P16" s="188">
        <v>3</v>
      </c>
      <c r="Q16" s="184" t="str">
        <f t="shared" si="2"/>
        <v/>
      </c>
      <c r="R16" s="220" t="s">
        <v>39</v>
      </c>
      <c r="S16" s="188">
        <v>4</v>
      </c>
      <c r="T16" s="184" t="str">
        <f t="shared" si="3"/>
        <v/>
      </c>
      <c r="U16" s="220" t="s">
        <v>39</v>
      </c>
      <c r="V16" s="188">
        <v>5</v>
      </c>
      <c r="W16" s="184" t="str">
        <f t="shared" si="4"/>
        <v/>
      </c>
      <c r="X16" s="220" t="s">
        <v>39</v>
      </c>
      <c r="Y16" s="188">
        <v>4</v>
      </c>
      <c r="Z16" s="184" t="str">
        <f t="shared" si="5"/>
        <v/>
      </c>
      <c r="AA16" s="220" t="s">
        <v>39</v>
      </c>
      <c r="AB16" s="188">
        <v>6</v>
      </c>
      <c r="AC16" s="184" t="str">
        <f t="shared" si="6"/>
        <v/>
      </c>
      <c r="AD16" s="220" t="s">
        <v>39</v>
      </c>
      <c r="AE16" s="188">
        <v>5</v>
      </c>
      <c r="AF16" s="184" t="str">
        <f t="shared" si="7"/>
        <v/>
      </c>
      <c r="AG16" s="220"/>
      <c r="AH16" s="188"/>
      <c r="AI16" s="184" t="str">
        <f t="shared" si="8"/>
        <v/>
      </c>
      <c r="AJ16" s="220" t="s">
        <v>39</v>
      </c>
      <c r="AK16" s="188">
        <v>6</v>
      </c>
      <c r="AL16" s="184" t="str">
        <f t="shared" si="9"/>
        <v/>
      </c>
      <c r="AM16" s="220" t="s">
        <v>39</v>
      </c>
      <c r="AN16" s="188">
        <v>15</v>
      </c>
      <c r="AO16" s="186" t="str">
        <f t="shared" si="10"/>
        <v/>
      </c>
      <c r="AT16" s="187" t="str">
        <f t="shared" ca="1" si="11"/>
        <v>V</v>
      </c>
      <c r="AU16" s="188">
        <f t="shared" ca="1" si="12"/>
        <v>6</v>
      </c>
      <c r="AV16" s="186" t="str">
        <f t="shared" ca="1" si="13"/>
        <v/>
      </c>
      <c r="AX16" s="4">
        <f t="shared" si="14"/>
        <v>-67</v>
      </c>
      <c r="AY16" s="4">
        <f t="shared" ca="1" si="22"/>
        <v>67</v>
      </c>
      <c r="AZ16" s="4">
        <f t="shared" ca="1" si="15"/>
        <v>67</v>
      </c>
      <c r="BA16" s="4">
        <f t="shared" ca="1" si="16"/>
        <v>67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["15","7","5","3","11","16","12","14","4","10","8","13","6","9","2","1"];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Lions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Seahawks</v>
      </c>
      <c r="E17" s="361" t="s">
        <v>38</v>
      </c>
      <c r="F17" s="217" t="s">
        <v>38</v>
      </c>
      <c r="G17" s="188">
        <v>9</v>
      </c>
      <c r="H17" s="184" t="str">
        <f t="shared" si="23"/>
        <v/>
      </c>
      <c r="I17" s="220" t="s">
        <v>38</v>
      </c>
      <c r="J17" s="188">
        <v>1</v>
      </c>
      <c r="K17" s="184" t="str">
        <f t="shared" si="0"/>
        <v/>
      </c>
      <c r="L17" s="220" t="s">
        <v>38</v>
      </c>
      <c r="M17" s="188">
        <v>12</v>
      </c>
      <c r="N17" s="184" t="str">
        <f t="shared" si="1"/>
        <v/>
      </c>
      <c r="O17" s="220" t="s">
        <v>38</v>
      </c>
      <c r="P17" s="188">
        <v>12</v>
      </c>
      <c r="Q17" s="184" t="str">
        <f t="shared" si="2"/>
        <v/>
      </c>
      <c r="R17" s="220" t="s">
        <v>38</v>
      </c>
      <c r="S17" s="188">
        <v>13</v>
      </c>
      <c r="T17" s="184" t="str">
        <f t="shared" si="3"/>
        <v/>
      </c>
      <c r="U17" s="220" t="s">
        <v>38</v>
      </c>
      <c r="V17" s="188">
        <v>6</v>
      </c>
      <c r="W17" s="184" t="str">
        <f t="shared" si="4"/>
        <v/>
      </c>
      <c r="X17" s="220" t="s">
        <v>38</v>
      </c>
      <c r="Y17" s="188">
        <v>11</v>
      </c>
      <c r="Z17" s="184" t="str">
        <f t="shared" si="5"/>
        <v/>
      </c>
      <c r="AA17" s="220" t="s">
        <v>38</v>
      </c>
      <c r="AB17" s="188">
        <v>8</v>
      </c>
      <c r="AC17" s="184" t="str">
        <f t="shared" si="6"/>
        <v/>
      </c>
      <c r="AD17" s="220" t="s">
        <v>38</v>
      </c>
      <c r="AE17" s="188">
        <v>10</v>
      </c>
      <c r="AF17" s="184" t="str">
        <f t="shared" si="7"/>
        <v/>
      </c>
      <c r="AG17" s="220"/>
      <c r="AH17" s="188"/>
      <c r="AI17" s="184" t="str">
        <f t="shared" si="8"/>
        <v/>
      </c>
      <c r="AJ17" s="220" t="s">
        <v>38</v>
      </c>
      <c r="AK17" s="188">
        <v>10</v>
      </c>
      <c r="AL17" s="184" t="str">
        <f t="shared" si="9"/>
        <v/>
      </c>
      <c r="AM17" s="220" t="s">
        <v>38</v>
      </c>
      <c r="AN17" s="188">
        <v>13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11</v>
      </c>
      <c r="AV17" s="186" t="str">
        <f t="shared" ca="1" si="13"/>
        <v/>
      </c>
      <c r="AX17" s="4">
        <f t="shared" si="14"/>
        <v>105</v>
      </c>
      <c r="AY17" s="4">
        <f t="shared" ca="1" si="22"/>
        <v>105</v>
      </c>
      <c r="AZ17" s="4">
        <f t="shared" ca="1" si="15"/>
        <v>105</v>
      </c>
      <c r="BA17" s="4">
        <f t="shared" ca="1" si="16"/>
        <v>105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["16","15","3","14","5","13","12","11","4","6","7","8","9","1","10","2"];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Vikings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Packers</v>
      </c>
      <c r="E18" s="361" t="s">
        <v>38</v>
      </c>
      <c r="F18" s="217" t="s">
        <v>38</v>
      </c>
      <c r="G18" s="188">
        <v>2</v>
      </c>
      <c r="H18" s="184" t="str">
        <f t="shared" si="23"/>
        <v/>
      </c>
      <c r="I18" s="220" t="s">
        <v>38</v>
      </c>
      <c r="J18" s="188">
        <v>10</v>
      </c>
      <c r="K18" s="184" t="str">
        <f t="shared" si="0"/>
        <v/>
      </c>
      <c r="L18" s="220" t="s">
        <v>38</v>
      </c>
      <c r="M18" s="188">
        <v>10</v>
      </c>
      <c r="N18" s="184" t="str">
        <f t="shared" si="1"/>
        <v/>
      </c>
      <c r="O18" s="220" t="s">
        <v>38</v>
      </c>
      <c r="P18" s="188">
        <v>8</v>
      </c>
      <c r="Q18" s="184" t="str">
        <f t="shared" si="2"/>
        <v/>
      </c>
      <c r="R18" s="220" t="s">
        <v>38</v>
      </c>
      <c r="S18" s="188">
        <v>10</v>
      </c>
      <c r="T18" s="184" t="str">
        <f t="shared" si="3"/>
        <v/>
      </c>
      <c r="U18" s="220" t="s">
        <v>38</v>
      </c>
      <c r="V18" s="188">
        <v>15</v>
      </c>
      <c r="W18" s="184" t="str">
        <f t="shared" si="4"/>
        <v/>
      </c>
      <c r="X18" s="220" t="s">
        <v>38</v>
      </c>
      <c r="Y18" s="188">
        <v>10</v>
      </c>
      <c r="Z18" s="184" t="str">
        <f t="shared" si="5"/>
        <v/>
      </c>
      <c r="AA18" s="220" t="s">
        <v>38</v>
      </c>
      <c r="AB18" s="188">
        <v>12</v>
      </c>
      <c r="AC18" s="184" t="str">
        <f t="shared" si="6"/>
        <v/>
      </c>
      <c r="AD18" s="220" t="s">
        <v>38</v>
      </c>
      <c r="AE18" s="188">
        <v>14</v>
      </c>
      <c r="AF18" s="184" t="str">
        <f t="shared" si="7"/>
        <v/>
      </c>
      <c r="AG18" s="220"/>
      <c r="AH18" s="188"/>
      <c r="AI18" s="184" t="str">
        <f t="shared" si="8"/>
        <v/>
      </c>
      <c r="AJ18" s="220" t="s">
        <v>38</v>
      </c>
      <c r="AK18" s="188">
        <v>8</v>
      </c>
      <c r="AL18" s="184" t="str">
        <f t="shared" si="9"/>
        <v/>
      </c>
      <c r="AM18" s="220" t="s">
        <v>38</v>
      </c>
      <c r="AN18" s="188">
        <v>16</v>
      </c>
      <c r="AO18" s="186" t="str">
        <f t="shared" si="10"/>
        <v/>
      </c>
      <c r="AT18" s="187" t="str">
        <f ca="1">IF($B18="","",IF(AX18&lt;0,"V","H"))</f>
        <v>H</v>
      </c>
      <c r="AU18" s="188">
        <f ca="1">IF($B18="","",RANK(BA18,BA$4:BA$19,1))</f>
        <v>12</v>
      </c>
      <c r="AV18" s="186" t="str">
        <f t="shared" ca="1" si="13"/>
        <v/>
      </c>
      <c r="AX18" s="4">
        <f t="shared" si="14"/>
        <v>115</v>
      </c>
      <c r="AY18" s="4">
        <f t="shared" ca="1" si="22"/>
        <v>115</v>
      </c>
      <c r="AZ18" s="4">
        <f t="shared" ca="1" si="15"/>
        <v>115</v>
      </c>
      <c r="BA18" s="4">
        <f t="shared" ca="1" si="16"/>
        <v>115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["15","8","5","6","9","16","11","14","3","2","7","13","4","12","10","1"];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Browns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Steelers</v>
      </c>
      <c r="E19" s="361" t="s">
        <v>38</v>
      </c>
      <c r="F19" s="217" t="s">
        <v>39</v>
      </c>
      <c r="G19" s="188">
        <v>1</v>
      </c>
      <c r="H19" s="184">
        <f t="shared" si="23"/>
        <v>-1</v>
      </c>
      <c r="I19" s="220" t="s">
        <v>39</v>
      </c>
      <c r="J19" s="188">
        <v>2</v>
      </c>
      <c r="K19" s="184">
        <f t="shared" si="0"/>
        <v>-2</v>
      </c>
      <c r="L19" s="220" t="s">
        <v>39</v>
      </c>
      <c r="M19" s="188">
        <v>1</v>
      </c>
      <c r="N19" s="184">
        <f t="shared" si="1"/>
        <v>-1</v>
      </c>
      <c r="O19" s="220" t="s">
        <v>39</v>
      </c>
      <c r="P19" s="188">
        <v>1</v>
      </c>
      <c r="Q19" s="184">
        <f t="shared" si="2"/>
        <v>-1</v>
      </c>
      <c r="R19" s="220" t="s">
        <v>38</v>
      </c>
      <c r="S19" s="188">
        <v>1</v>
      </c>
      <c r="T19" s="184" t="str">
        <f t="shared" si="3"/>
        <v/>
      </c>
      <c r="U19" s="220" t="s">
        <v>38</v>
      </c>
      <c r="V19" s="188">
        <v>16</v>
      </c>
      <c r="W19" s="184" t="str">
        <f t="shared" si="4"/>
        <v/>
      </c>
      <c r="X19" s="220" t="s">
        <v>39</v>
      </c>
      <c r="Y19" s="188">
        <v>3</v>
      </c>
      <c r="Z19" s="184">
        <f t="shared" si="5"/>
        <v>-3</v>
      </c>
      <c r="AA19" s="220" t="s">
        <v>39</v>
      </c>
      <c r="AB19" s="188">
        <v>2</v>
      </c>
      <c r="AC19" s="184">
        <f t="shared" si="6"/>
        <v>-2</v>
      </c>
      <c r="AD19" s="220" t="s">
        <v>39</v>
      </c>
      <c r="AE19" s="188">
        <v>2</v>
      </c>
      <c r="AF19" s="184">
        <f t="shared" si="7"/>
        <v>-2</v>
      </c>
      <c r="AG19" s="220"/>
      <c r="AH19" s="188"/>
      <c r="AI19" s="184" t="str">
        <f t="shared" si="8"/>
        <v/>
      </c>
      <c r="AJ19" s="220" t="s">
        <v>39</v>
      </c>
      <c r="AK19" s="188">
        <v>2</v>
      </c>
      <c r="AL19" s="184">
        <f t="shared" si="9"/>
        <v>-2</v>
      </c>
      <c r="AM19" s="220" t="s">
        <v>39</v>
      </c>
      <c r="AN19" s="188">
        <v>2</v>
      </c>
      <c r="AO19" s="186">
        <f t="shared" si="10"/>
        <v>-2</v>
      </c>
      <c r="AT19" s="187" t="str">
        <f ca="1">IF($B19="","",IF(AX19&lt;0,"V","H"))</f>
        <v>H</v>
      </c>
      <c r="AU19" s="188">
        <f ca="1">IF($B19="","",RANK(BA19,BA$4:BA$19,1))</f>
        <v>1</v>
      </c>
      <c r="AV19" s="186" t="str">
        <f t="shared" ca="1" si="13"/>
        <v/>
      </c>
      <c r="AX19" s="4">
        <f t="shared" si="14"/>
        <v>1</v>
      </c>
      <c r="AY19" s="4">
        <f t="shared" ca="1" si="22"/>
        <v>1</v>
      </c>
      <c r="AZ19" s="4">
        <f t="shared" ca="1" si="15"/>
        <v>1</v>
      </c>
      <c r="BA19" s="4">
        <f t="shared" ca="1" si="16"/>
        <v>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["15","7","6","5","11","16","10","14","4","2","9","13","3","12","8","1"];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"Browns at Steelers" Total Points:  </v>
      </c>
      <c r="F20" s="358" t="s">
        <v>782</v>
      </c>
      <c r="G20" s="91">
        <v>40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42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41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51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38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51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41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3</v>
      </c>
      <c r="AH20" s="91"/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39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["15","9","11","8","7","14","6","16","5","3","2","12","4","13","10","1"];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4</v>
      </c>
      <c r="H21" s="197">
        <f ca="1">IF(SUM(G4:G19)&gt;0,SUM(H4:H19)+$F$31,0)</f>
        <v>116</v>
      </c>
      <c r="I21" s="198"/>
      <c r="J21" s="196">
        <f ca="1">RANK(K21,$H34:$AO34,0)+J52</f>
        <v>7</v>
      </c>
      <c r="K21" s="197">
        <f ca="1">IF(SUM(J4:J19)&gt;0,SUM(K4:K19)+$F$31,0)</f>
        <v>115</v>
      </c>
      <c r="L21" s="198"/>
      <c r="M21" s="196">
        <f ca="1">RANK(N21,$H34:$AO34,0)+M52</f>
        <v>7</v>
      </c>
      <c r="N21" s="197">
        <f ca="1">IF(SUM(M4:M19)&gt;0,SUM(N4:N19)+$F$31,0)</f>
        <v>115</v>
      </c>
      <c r="O21" s="198"/>
      <c r="P21" s="196">
        <f ca="1">RANK(Q21,$H34:$AO34,0)+P52</f>
        <v>9</v>
      </c>
      <c r="Q21" s="197">
        <f ca="1">IF(SUM(P4:P19)&gt;0,SUM(Q4:Q19)+$F$31,0)</f>
        <v>113</v>
      </c>
      <c r="R21" s="198"/>
      <c r="S21" s="196">
        <f ca="1">RANK(T21,$H34:$AO34,0)+S52</f>
        <v>10</v>
      </c>
      <c r="T21" s="197">
        <f ca="1">IF(SUM(S4:S19)&gt;0,SUM(T4:T19)+$F$31,0)</f>
        <v>110</v>
      </c>
      <c r="U21" s="198"/>
      <c r="V21" s="196">
        <f ca="1">RANK(W21,$H34:$AO34,0)+V52</f>
        <v>4</v>
      </c>
      <c r="W21" s="197">
        <f ca="1">IF(SUM(V4:V19)&gt;0,SUM(W4:W19)+$F$31,0)</f>
        <v>116</v>
      </c>
      <c r="X21" s="198"/>
      <c r="Y21" s="196">
        <f ca="1">RANK(Z21,$H34:$AO34,0)+Y52</f>
        <v>3</v>
      </c>
      <c r="Z21" s="197">
        <f ca="1">IF(SUM(Y4:Y19)&gt;0,SUM(Z4:Z19)+$F$31,0)</f>
        <v>118</v>
      </c>
      <c r="AA21" s="198"/>
      <c r="AB21" s="196">
        <f ca="1">RANK(AC21,$H34:$AO34,0)+AB52</f>
        <v>2</v>
      </c>
      <c r="AC21" s="197">
        <f ca="1">IF(SUM(AB4:AB19)&gt;0,SUM(AC4:AC19)+$F$31,0)</f>
        <v>121</v>
      </c>
      <c r="AD21" s="198"/>
      <c r="AE21" s="196">
        <f ca="1">RANK(AF21,$H34:$AO34,0)+AE52</f>
        <v>4</v>
      </c>
      <c r="AF21" s="197">
        <f ca="1">IF(SUM(AE4:AE19)&gt;0,SUM(AF4:AF19)+$F$31,0)</f>
        <v>116</v>
      </c>
      <c r="AG21" s="198"/>
      <c r="AH21" s="196">
        <f ca="1">RANK(AI21,$H34:$AO34,0)+AH52</f>
        <v>12</v>
      </c>
      <c r="AI21" s="197">
        <f>IF(SUM(AH4:AH19)&gt;0,SUM(AI4:AI19)+$F$31,0)</f>
        <v>0</v>
      </c>
      <c r="AJ21" s="198"/>
      <c r="AK21" s="196">
        <f ca="1">RANK(AL21,$H34:$AO34,0)+AK52</f>
        <v>1</v>
      </c>
      <c r="AL21" s="197">
        <f ca="1">IF(SUM(AK4:AK19)&gt;0,SUM(AL4:AL19)+$F$31,0)</f>
        <v>124</v>
      </c>
      <c r="AM21" s="198"/>
      <c r="AN21" s="196">
        <f ca="1">RANK(AO21,$H34:$AO34,0)+AN52</f>
        <v>10</v>
      </c>
      <c r="AO21" s="199">
        <f ca="1">IF(SUM(AN4:AN19)&gt;0,SUM(AO4:AO19)+$F$31,0)</f>
        <v>110</v>
      </c>
      <c r="AP21" s="3"/>
      <c r="AT21" s="200"/>
      <c r="AU21" s="201">
        <f ca="1">RANK(AV34,$H34:$AV34,0)</f>
        <v>2</v>
      </c>
      <c r="AV21" s="202">
        <f ca="1">IF(SUM(AU4:AU19)&gt;0,SUM(AV4:AV19)+$F$31,0)</f>
        <v>121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["8","11","14","3","2","1","10","13","4","9","12","7","5","6","15","16"];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94.6875</v>
      </c>
      <c r="I22" s="134"/>
      <c r="J22" s="132">
        <f ca="1">RANK(K35,($H35:$AO35),0)</f>
        <v>11</v>
      </c>
      <c r="K22" s="133">
        <f ca="1">IF($AR$3&lt;3,K23,K23/($AR$3-1))</f>
        <v>83.875</v>
      </c>
      <c r="L22" s="134"/>
      <c r="M22" s="132">
        <f ca="1">RANK(N35,($H35:$AO35),0)</f>
        <v>1</v>
      </c>
      <c r="N22" s="133">
        <f ca="1">IF($AR$3&lt;3,N23,N23/($AR$3-1))</f>
        <v>96.9375</v>
      </c>
      <c r="O22" s="134"/>
      <c r="P22" s="132">
        <f ca="1">RANK(Q35,($H35:$AO35),0)</f>
        <v>2</v>
      </c>
      <c r="Q22" s="133">
        <f ca="1">IF($AR$3&lt;3,Q23,Q23/($AR$3-1))</f>
        <v>95.5625</v>
      </c>
      <c r="R22" s="134"/>
      <c r="S22" s="132">
        <f ca="1">RANK(T35,($H35:$AO35),0)</f>
        <v>5</v>
      </c>
      <c r="T22" s="133">
        <f ca="1">IF($AR$3&lt;3,T23,T23/($AR$3-1))</f>
        <v>92.9375</v>
      </c>
      <c r="U22" s="134"/>
      <c r="V22" s="132">
        <f ca="1">RANK(W35,($H35:$AO35),0)</f>
        <v>10</v>
      </c>
      <c r="W22" s="133">
        <f ca="1">IF($AR$3&lt;3,W23,W23/($AR$3-1))</f>
        <v>86.5625</v>
      </c>
      <c r="X22" s="134"/>
      <c r="Y22" s="132">
        <f ca="1">RANK(Z35,($H35:$AO35),0)</f>
        <v>9</v>
      </c>
      <c r="Z22" s="133">
        <f ca="1">IF($AR$3&lt;3,Z23,Z23/($AR$3-1))</f>
        <v>87.375</v>
      </c>
      <c r="AA22" s="134"/>
      <c r="AB22" s="132">
        <f ca="1">RANK(AC35,($H35:$AO35),0)</f>
        <v>6</v>
      </c>
      <c r="AC22" s="133">
        <f ca="1">IF($AR$3&lt;3,AC23,AC23/($AR$3-1))</f>
        <v>90.1875</v>
      </c>
      <c r="AD22" s="134"/>
      <c r="AE22" s="132">
        <f ca="1">RANK(AF35,($H35:$AO35),0)</f>
        <v>12</v>
      </c>
      <c r="AF22" s="133">
        <f ca="1">IF($AR$3&lt;3,AF23,AF23/($AR$3-1))</f>
        <v>81.0625</v>
      </c>
      <c r="AG22" s="134"/>
      <c r="AH22" s="132">
        <f ca="1">RANK(AI35,($H35:$AO35),0)</f>
        <v>7</v>
      </c>
      <c r="AI22" s="133">
        <f ca="1">IF($AR$3&lt;3,AI23,AI23/($AR$3-1))</f>
        <v>89.3125</v>
      </c>
      <c r="AJ22" s="134"/>
      <c r="AK22" s="132">
        <f ca="1">RANK(AL35,($H35:$AO35),0)</f>
        <v>8</v>
      </c>
      <c r="AL22" s="133">
        <f ca="1">IF($AR$3&lt;3,AL23,AL23/($AR$3-1))</f>
        <v>88.125</v>
      </c>
      <c r="AM22" s="134"/>
      <c r="AN22" s="132">
        <f ca="1">RANK(AO35,($H35:$AO35),0)</f>
        <v>3</v>
      </c>
      <c r="AO22" s="135">
        <f ca="1">IF($AR$3&lt;3,AO23,AO23/($AR$3-1))</f>
        <v>94.875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["15","8","1","6","9","16","12","14","5","2","7","13","4","11","10","3"];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1515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1342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1551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1529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1487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1385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1398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1443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1297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1429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1410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1518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["14","11","1","10","3","15","5","16","4","7","9","13","6","8","12","2"];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0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["15","8","3","6","9","16","7","13","1","4","11","12","5","10","14","2"];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0.75</v>
      </c>
      <c r="H25" s="141">
        <f>IF(SUM(G4:G19)&gt;0,COUNTBLANK(H4:H19)-COUNTBLANK($E4:$E19),0)</f>
        <v>12</v>
      </c>
      <c r="I25" s="142"/>
      <c r="J25" s="144">
        <f ca="1">IF($AR$2=0,K25/OFFSET('Season Summary'!$D$3,$C$2,0),0)</f>
        <v>0.8125</v>
      </c>
      <c r="K25" s="141">
        <f>IF(SUM(J4:J19)&gt;0,COUNTBLANK(K4:K19)-COUNTBLANK($E4:$E19),0)</f>
        <v>13</v>
      </c>
      <c r="L25" s="142"/>
      <c r="M25" s="144">
        <f ca="1">IF($AR$2=0,N25/OFFSET('Season Summary'!$D$3,$C$2,0),0)</f>
        <v>0.75</v>
      </c>
      <c r="N25" s="141">
        <f>IF(SUM(M4:M19)&gt;0,COUNTBLANK(N4:N19)-COUNTBLANK($E4:$E19),0)</f>
        <v>12</v>
      </c>
      <c r="O25" s="142"/>
      <c r="P25" s="144">
        <f ca="1">IF($AR$2=0,Q25/OFFSET('Season Summary'!$D$3,$C$2,0),0)</f>
        <v>0.75</v>
      </c>
      <c r="Q25" s="141">
        <f>IF(SUM(P4:P19)&gt;0,COUNTBLANK(Q4:Q19)-COUNTBLANK($E4:$E19),0)</f>
        <v>12</v>
      </c>
      <c r="R25" s="142"/>
      <c r="S25" s="144">
        <f ca="1">IF($AR$2=0,T25/OFFSET('Season Summary'!$D$3,$C$2,0),0)</f>
        <v>0.8125</v>
      </c>
      <c r="T25" s="141">
        <f>IF(SUM(S4:S19)&gt;0,COUNTBLANK(T4:T19)-COUNTBLANK($E4:$E19),0)</f>
        <v>13</v>
      </c>
      <c r="U25" s="142"/>
      <c r="V25" s="144">
        <f ca="1">IF($AR$2=0,W25/OFFSET('Season Summary'!$D$3,$C$2,0),0)</f>
        <v>0.8125</v>
      </c>
      <c r="W25" s="141">
        <f>IF(SUM(V4:V19)&gt;0,COUNTBLANK(W4:W19)-COUNTBLANK($E4:$E19),0)</f>
        <v>13</v>
      </c>
      <c r="X25" s="142"/>
      <c r="Y25" s="144">
        <f ca="1">IF($AR$2=0,Z25/OFFSET('Season Summary'!$D$3,$C$2,0),0)</f>
        <v>0.8125</v>
      </c>
      <c r="Z25" s="141">
        <f>IF(SUM(Y4:Y19)&gt;0,COUNTBLANK(Z4:Z19)-COUNTBLANK($E4:$E19),0)</f>
        <v>13</v>
      </c>
      <c r="AA25" s="142"/>
      <c r="AB25" s="144">
        <f ca="1">IF($AR$2=0,AC25/OFFSET('Season Summary'!$D$3,$C$2,0),0)</f>
        <v>0.8125</v>
      </c>
      <c r="AC25" s="141">
        <f>IF(SUM(AB4:AB19)&gt;0,COUNTBLANK(AC4:AC19)-COUNTBLANK($E4:$E19),0)</f>
        <v>13</v>
      </c>
      <c r="AD25" s="142"/>
      <c r="AE25" s="144">
        <f ca="1">IF($AR$2=0,AF25/OFFSET('Season Summary'!$D$3,$C$2,0),0)</f>
        <v>0.75</v>
      </c>
      <c r="AF25" s="141">
        <f>IF(SUM(AE4:AE19)&gt;0,COUNTBLANK(AF4:AF19)-COUNTBLANK($E4:$E19),0)</f>
        <v>12</v>
      </c>
      <c r="AG25" s="142"/>
      <c r="AH25" s="144">
        <f ca="1">IF($AR$2=0,AI25/OFFSET('Season Summary'!$D$3,$C$2,0),0)</f>
        <v>0</v>
      </c>
      <c r="AI25" s="141">
        <f>IF(SUM(AH4:AH19)&gt;0,COUNTBLANK(AI4:AI19)-COUNTBLANK($E4:$E19),0)</f>
        <v>0</v>
      </c>
      <c r="AJ25" s="142"/>
      <c r="AK25" s="144">
        <f ca="1">IF($AR$2=0,AL25/OFFSET('Season Summary'!$D$3,$C$2,0),0)</f>
        <v>0.8125</v>
      </c>
      <c r="AL25" s="141">
        <f>IF(SUM(AK4:AK19)&gt;0,COUNTBLANK(AL4:AL19)-COUNTBLANK($E4:$E19),0)</f>
        <v>13</v>
      </c>
      <c r="AM25" s="142"/>
      <c r="AN25" s="144">
        <f ca="1">IF($AR$2=0,AO25/OFFSET('Season Summary'!$D$3,$C$2,0),0)</f>
        <v>0.6875</v>
      </c>
      <c r="AO25" s="143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0.63671875</v>
      </c>
      <c r="H26" s="150">
        <f ca="1">SUM('Season Summary'!F3:OFFSET('Season Summary'!F3,$C$2+$AR$2,0))</f>
        <v>163</v>
      </c>
      <c r="I26" s="151"/>
      <c r="J26" s="149">
        <f ca="1">IF($AR$3=0,0,K26/SUM('Season Summary'!$D3:OFFSET('Season Summary'!$D3,$C$2+$AR$2,0)))</f>
        <v>0.578125</v>
      </c>
      <c r="K26" s="150">
        <f ca="1">SUM('Season Summary'!I3:OFFSET('Season Summary'!I3,$C$2+$AR$2,0))</f>
        <v>148</v>
      </c>
      <c r="L26" s="151"/>
      <c r="M26" s="149">
        <f ca="1">IF($AR$3=0,0,N26/SUM('Season Summary'!$D3:OFFSET('Season Summary'!$D3,$C$2+$AR$2,0)))</f>
        <v>0.67578125</v>
      </c>
      <c r="N26" s="150">
        <f ca="1">SUM('Season Summary'!L3:OFFSET('Season Summary'!L3,$C$2+$AR$2,0))</f>
        <v>173</v>
      </c>
      <c r="O26" s="151"/>
      <c r="P26" s="149">
        <f ca="1">IF($AR$3=0,0,Q26/SUM('Season Summary'!$D3:OFFSET('Season Summary'!$D3,$C$2+$AR$2,0)))</f>
        <v>0.6484375</v>
      </c>
      <c r="Q26" s="150">
        <f ca="1">SUM('Season Summary'!O3:OFFSET('Season Summary'!O3,$C$2+$AR$2,0))</f>
        <v>166</v>
      </c>
      <c r="R26" s="151"/>
      <c r="S26" s="149">
        <f ca="1">IF($AR$3=0,0,T26/SUM('Season Summary'!$D3:OFFSET('Season Summary'!$D3,$C$2+$AR$2,0)))</f>
        <v>0.640625</v>
      </c>
      <c r="T26" s="150">
        <f ca="1">SUM('Season Summary'!R3:OFFSET('Season Summary'!R3,$C$2+$AR$2,0))</f>
        <v>164</v>
      </c>
      <c r="U26" s="151"/>
      <c r="V26" s="149">
        <f ca="1">IF($AR$3=0,0,W26/SUM('Season Summary'!$D3:OFFSET('Season Summary'!$D3,$C$2+$AR$2,0)))</f>
        <v>0.5859375</v>
      </c>
      <c r="W26" s="150">
        <f ca="1">SUM('Season Summary'!U3:OFFSET('Season Summary'!U3,$C$2+$AR$2,0))</f>
        <v>150</v>
      </c>
      <c r="X26" s="151"/>
      <c r="Y26" s="149">
        <f ca="1">IF($AR$3=0,0,Z26/SUM('Season Summary'!$D3:OFFSET('Season Summary'!$D3,$C$2+$AR$2,0)))</f>
        <v>0.59375</v>
      </c>
      <c r="Z26" s="150">
        <f ca="1">SUM('Season Summary'!X3:OFFSET('Season Summary'!X3,$C$2+$AR$2,0))</f>
        <v>152</v>
      </c>
      <c r="AA26" s="151"/>
      <c r="AB26" s="149">
        <f ca="1">IF($AR$3=0,0,AC26/SUM('Season Summary'!$D3:OFFSET('Season Summary'!$D3,$C$2+$AR$2,0)))</f>
        <v>0.59765625</v>
      </c>
      <c r="AC26" s="150">
        <f ca="1">SUM('Season Summary'!AA3:OFFSET('Season Summary'!AA3,$C$2+$AR$2,0))</f>
        <v>153</v>
      </c>
      <c r="AD26" s="151"/>
      <c r="AE26" s="149">
        <f ca="1">IF($AR$3=0,0,AF26/SUM('Season Summary'!$D3:OFFSET('Season Summary'!$D3,$C$2+$AR$2,0)))</f>
        <v>0.5625</v>
      </c>
      <c r="AF26" s="150">
        <f ca="1">SUM('Season Summary'!AD3:OFFSET('Season Summary'!AD3,$C$2+$AR$2,0))</f>
        <v>144</v>
      </c>
      <c r="AG26" s="151"/>
      <c r="AH26" s="149">
        <f ca="1">IF($AR$3=0,0,AI26/SUM('Season Summary'!$D3:OFFSET('Season Summary'!$D3,$C$2+$AR$2,0)))</f>
        <v>0.58203125</v>
      </c>
      <c r="AI26" s="150">
        <f ca="1">SUM('Season Summary'!AG3:OFFSET('Season Summary'!AG3,$C$2+$AR$2,0))</f>
        <v>149</v>
      </c>
      <c r="AJ26" s="151"/>
      <c r="AK26" s="149">
        <f ca="1">IF($AR$3=0,0,AL26/SUM('Season Summary'!$D3:OFFSET('Season Summary'!$D3,$C$2+$AR$2,0)))</f>
        <v>0.61328125</v>
      </c>
      <c r="AL26" s="150">
        <f ca="1">SUM('Season Summary'!AJ3:OFFSET('Season Summary'!AJ3,$C$2+$AR$2,0))</f>
        <v>157</v>
      </c>
      <c r="AM26" s="151"/>
      <c r="AN26" s="149">
        <f ca="1">IF($AR$3=0,0,AO26/SUM('Season Summary'!$D3:OFFSET('Season Summary'!$D3,$C$2+$AR$2,0)))</f>
        <v>0.6328125</v>
      </c>
      <c r="AO26" s="152">
        <f ca="1">SUM('Season Summary'!AM3:OFFSET('Season Summary'!AM3,$C$2+$AR$2,0))</f>
        <v>162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["12","14","4","3","7","13","9","16","11","5","1","15","6","10","8","2"];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256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51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34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["11","6","12","1","7","9","5","14","4","3","10","8","15","13","16","2"];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["H","H","H","V","V","H","H","V","H","V","H","H","V","H","H","H"];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["40","42","41","42","51","38","38","51","41","","39","28"];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w17_actual_mn_points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0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116</v>
      </c>
      <c r="K34" s="41">
        <f t="shared" ref="K34:K39" ca="1" si="25">K21</f>
        <v>115</v>
      </c>
      <c r="N34" s="41">
        <f t="shared" ref="N34:N39" ca="1" si="26">N21</f>
        <v>115</v>
      </c>
      <c r="Q34" s="41">
        <f t="shared" ref="Q34:Q39" ca="1" si="27">Q21</f>
        <v>113</v>
      </c>
      <c r="T34" s="41">
        <f t="shared" ref="T34:T39" ca="1" si="28">T21</f>
        <v>110</v>
      </c>
      <c r="W34" s="41">
        <f t="shared" ref="W34:W39" ca="1" si="29">W21</f>
        <v>116</v>
      </c>
      <c r="Z34" s="41">
        <f t="shared" ref="Z34:Z39" ca="1" si="30">Z21</f>
        <v>118</v>
      </c>
      <c r="AC34" s="41">
        <f t="shared" ref="AC34:AC39" ca="1" si="31">AC21</f>
        <v>121</v>
      </c>
      <c r="AF34" s="41">
        <f t="shared" ref="AF34:AF39" ca="1" si="32">AF21</f>
        <v>116</v>
      </c>
      <c r="AI34" s="41">
        <f t="shared" ref="AI34:AI39" si="33">AI21</f>
        <v>0</v>
      </c>
      <c r="AL34" s="41">
        <f t="shared" ref="AL34:AL39" ca="1" si="34">AL21</f>
        <v>124</v>
      </c>
      <c r="AO34" s="41">
        <f t="shared" ref="AO34:AO39" ca="1" si="35">AO21</f>
        <v>110</v>
      </c>
      <c r="AP34" s="159"/>
      <c r="AV34" s="41">
        <f ca="1">AV21</f>
        <v>121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94.6875</v>
      </c>
      <c r="I35" s="159"/>
      <c r="J35" s="159"/>
      <c r="K35" s="386">
        <f t="shared" ca="1" si="25"/>
        <v>83.875</v>
      </c>
      <c r="L35" s="159"/>
      <c r="M35" s="159"/>
      <c r="N35" s="386">
        <f t="shared" ca="1" si="26"/>
        <v>96.9375</v>
      </c>
      <c r="Q35" s="386">
        <f t="shared" ca="1" si="27"/>
        <v>95.5625</v>
      </c>
      <c r="T35" s="386">
        <f t="shared" ca="1" si="28"/>
        <v>92.9375</v>
      </c>
      <c r="W35" s="386">
        <f t="shared" ca="1" si="29"/>
        <v>86.5625</v>
      </c>
      <c r="Z35" s="386">
        <f t="shared" ca="1" si="30"/>
        <v>87.375</v>
      </c>
      <c r="AC35" s="386">
        <f t="shared" ca="1" si="31"/>
        <v>90.1875</v>
      </c>
      <c r="AF35" s="386">
        <f t="shared" ca="1" si="32"/>
        <v>81.0625</v>
      </c>
      <c r="AI35" s="386">
        <f t="shared" ca="1" si="33"/>
        <v>89.3125</v>
      </c>
      <c r="AL35" s="386">
        <f t="shared" ca="1" si="34"/>
        <v>88.125</v>
      </c>
      <c r="AO35" s="386">
        <f t="shared" ca="1" si="35"/>
        <v>94.875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1515</v>
      </c>
      <c r="I36" s="159"/>
      <c r="J36" s="159"/>
      <c r="K36" s="386">
        <f t="shared" ca="1" si="25"/>
        <v>1342</v>
      </c>
      <c r="L36" s="159"/>
      <c r="M36" s="159"/>
      <c r="N36" s="386">
        <f t="shared" ca="1" si="26"/>
        <v>1551</v>
      </c>
      <c r="Q36" s="386">
        <f t="shared" ca="1" si="27"/>
        <v>1529</v>
      </c>
      <c r="T36" s="386">
        <f t="shared" ca="1" si="28"/>
        <v>1487</v>
      </c>
      <c r="W36" s="386">
        <f t="shared" ca="1" si="29"/>
        <v>1385</v>
      </c>
      <c r="Z36" s="386">
        <f t="shared" ca="1" si="30"/>
        <v>1398</v>
      </c>
      <c r="AC36" s="386">
        <f t="shared" ca="1" si="31"/>
        <v>1443</v>
      </c>
      <c r="AF36" s="386">
        <f t="shared" ca="1" si="32"/>
        <v>1297</v>
      </c>
      <c r="AI36" s="386">
        <f t="shared" ca="1" si="33"/>
        <v>1429</v>
      </c>
      <c r="AL36" s="386">
        <f t="shared" ca="1" si="34"/>
        <v>1410</v>
      </c>
      <c r="AO36" s="386">
        <f t="shared" ca="1" si="35"/>
        <v>1518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0</v>
      </c>
      <c r="L37" s="159"/>
      <c r="M37" s="159"/>
      <c r="N37" s="386">
        <f t="shared" ca="1" si="26"/>
        <v>69</v>
      </c>
      <c r="Q37" s="386">
        <f t="shared" ca="1" si="27"/>
        <v>65</v>
      </c>
      <c r="T37" s="386">
        <f t="shared" ca="1" si="28"/>
        <v>60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49</v>
      </c>
      <c r="AF37" s="386">
        <f t="shared" ca="1" si="32"/>
        <v>37</v>
      </c>
      <c r="AI37" s="386">
        <f t="shared" ca="1" si="33"/>
        <v>0</v>
      </c>
      <c r="AL37" s="386">
        <f t="shared" ca="1" si="34"/>
        <v>47</v>
      </c>
      <c r="AO37" s="386">
        <f t="shared" ca="1" si="35"/>
        <v>48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12</v>
      </c>
      <c r="I38" s="159"/>
      <c r="J38" s="159"/>
      <c r="K38" s="386">
        <f t="shared" si="25"/>
        <v>13</v>
      </c>
      <c r="L38" s="159"/>
      <c r="M38" s="159"/>
      <c r="N38" s="386">
        <f t="shared" si="26"/>
        <v>12</v>
      </c>
      <c r="Q38" s="386">
        <f t="shared" si="27"/>
        <v>12</v>
      </c>
      <c r="T38" s="386">
        <f t="shared" si="28"/>
        <v>13</v>
      </c>
      <c r="W38" s="386">
        <f t="shared" si="29"/>
        <v>13</v>
      </c>
      <c r="Z38" s="386">
        <f t="shared" si="30"/>
        <v>13</v>
      </c>
      <c r="AC38" s="386">
        <f t="shared" si="31"/>
        <v>13</v>
      </c>
      <c r="AF38" s="386">
        <f t="shared" si="32"/>
        <v>12</v>
      </c>
      <c r="AI38" s="386">
        <f t="shared" si="33"/>
        <v>0</v>
      </c>
      <c r="AL38" s="386">
        <f t="shared" si="34"/>
        <v>13</v>
      </c>
      <c r="AO38" s="386">
        <f t="shared" si="35"/>
        <v>11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163</v>
      </c>
      <c r="I39" s="159"/>
      <c r="J39" s="159"/>
      <c r="K39" s="386">
        <f t="shared" ca="1" si="25"/>
        <v>148</v>
      </c>
      <c r="L39" s="159"/>
      <c r="M39" s="159"/>
      <c r="N39" s="386">
        <f t="shared" ca="1" si="26"/>
        <v>173</v>
      </c>
      <c r="Q39" s="386">
        <f t="shared" ca="1" si="27"/>
        <v>166</v>
      </c>
      <c r="T39" s="386">
        <f t="shared" ca="1" si="28"/>
        <v>164</v>
      </c>
      <c r="W39" s="386">
        <f t="shared" ca="1" si="29"/>
        <v>150</v>
      </c>
      <c r="Z39" s="386">
        <f t="shared" ca="1" si="30"/>
        <v>152</v>
      </c>
      <c r="AC39" s="386">
        <f t="shared" ca="1" si="31"/>
        <v>153</v>
      </c>
      <c r="AF39" s="386">
        <f t="shared" ca="1" si="32"/>
        <v>144</v>
      </c>
      <c r="AI39" s="386">
        <f t="shared" ca="1" si="33"/>
        <v>149</v>
      </c>
      <c r="AL39" s="386">
        <f t="shared" ca="1" si="34"/>
        <v>157</v>
      </c>
      <c r="AO39" s="386">
        <f t="shared" ca="1" si="35"/>
        <v>162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11</v>
      </c>
      <c r="K40" s="386"/>
      <c r="L40" s="159"/>
      <c r="M40" s="385">
        <f ca="1">M22</f>
        <v>1</v>
      </c>
      <c r="N40" s="386"/>
      <c r="P40" s="385">
        <f ca="1">P22</f>
        <v>2</v>
      </c>
      <c r="Q40" s="386"/>
      <c r="S40" s="385">
        <f ca="1">S22</f>
        <v>5</v>
      </c>
      <c r="T40" s="386"/>
      <c r="V40" s="385">
        <f ca="1">V22</f>
        <v>10</v>
      </c>
      <c r="W40" s="386"/>
      <c r="Y40" s="385">
        <f ca="1">Y22</f>
        <v>9</v>
      </c>
      <c r="Z40" s="386"/>
      <c r="AB40" s="385">
        <f ca="1">AB22</f>
        <v>6</v>
      </c>
      <c r="AC40" s="386"/>
      <c r="AE40" s="385">
        <f ca="1">AE22</f>
        <v>12</v>
      </c>
      <c r="AF40" s="386"/>
      <c r="AH40" s="385">
        <f ca="1">AH22</f>
        <v>7</v>
      </c>
      <c r="AI40" s="386"/>
      <c r="AK40" s="385">
        <f ca="1">AK22</f>
        <v>8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0.75</v>
      </c>
      <c r="H41" s="159"/>
      <c r="I41" s="159"/>
      <c r="J41" s="385">
        <f ca="1">J25</f>
        <v>0.8125</v>
      </c>
      <c r="K41" s="159"/>
      <c r="L41" s="159"/>
      <c r="M41" s="385">
        <f ca="1">M25</f>
        <v>0.75</v>
      </c>
      <c r="P41" s="385">
        <f ca="1">P25</f>
        <v>0.75</v>
      </c>
      <c r="S41" s="385">
        <f ca="1">S25</f>
        <v>0.8125</v>
      </c>
      <c r="V41" s="385">
        <f ca="1">V25</f>
        <v>0.8125</v>
      </c>
      <c r="Y41" s="385">
        <f ca="1">Y25</f>
        <v>0.8125</v>
      </c>
      <c r="AB41" s="385">
        <f ca="1">AB25</f>
        <v>0.8125</v>
      </c>
      <c r="AE41" s="385">
        <f ca="1">AE25</f>
        <v>0.75</v>
      </c>
      <c r="AH41" s="385">
        <f ca="1">AH25</f>
        <v>0</v>
      </c>
      <c r="AK41" s="385">
        <f ca="1">AK25</f>
        <v>0.8125</v>
      </c>
      <c r="AN41" s="385">
        <f ca="1">AN25</f>
        <v>0.6875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0.63671875</v>
      </c>
      <c r="H42" s="159"/>
      <c r="I42" s="159"/>
      <c r="J42" s="385">
        <f ca="1">J26</f>
        <v>0.578125</v>
      </c>
      <c r="K42" s="159"/>
      <c r="L42" s="159"/>
      <c r="M42" s="385">
        <f ca="1">M26</f>
        <v>0.67578125</v>
      </c>
      <c r="P42" s="385">
        <f ca="1">P26</f>
        <v>0.6484375</v>
      </c>
      <c r="S42" s="385">
        <f ca="1">S26</f>
        <v>0.640625</v>
      </c>
      <c r="V42" s="385">
        <f ca="1">V26</f>
        <v>0.5859375</v>
      </c>
      <c r="Y42" s="385">
        <f ca="1">Y26</f>
        <v>0.59375</v>
      </c>
      <c r="AB42" s="385">
        <f ca="1">AB26</f>
        <v>0.59765625</v>
      </c>
      <c r="AE42" s="385">
        <f ca="1">AE26</f>
        <v>0.5625</v>
      </c>
      <c r="AH42" s="385">
        <f ca="1">AH26</f>
        <v>0.58203125</v>
      </c>
      <c r="AK42" s="385">
        <f ca="1">AK26</f>
        <v>0.61328125</v>
      </c>
      <c r="AN42" s="385">
        <f ca="1">AN26</f>
        <v>0.6328125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"Browns at Steelers"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7" t="str">
        <f ca="1">TRIM(RIGHT(CELL("filename",$A$1),2))</f>
        <v>18</v>
      </c>
      <c r="D2" s="115" t="str">
        <f ca="1">IF(COUNTIF(B4:B19,"")=ROWS(B4:B19),"",IF(COUNTBLANK(B4:B19)=COUNTBLANK(E4:E19)," Final"," Preliminary"))</f>
        <v xml:space="preserve"> Preliminary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-20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-20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14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-20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11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-20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-51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11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-51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-20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42</v>
      </c>
      <c r="AO2" s="119"/>
      <c r="AP2" s="3"/>
      <c r="AR2" s="320">
        <f ca="1">IF(OR(B4="",COUNTBLANK(E4:E19)&gt;COUNTBLANK(B4:B19)),-1,0)</f>
        <v>-1</v>
      </c>
      <c r="AS2" s="321" t="s">
        <v>27</v>
      </c>
      <c r="AT2" s="413" t="s">
        <v>11</v>
      </c>
      <c r="AU2" s="414" t="s">
        <v>11</v>
      </c>
      <c r="AV2" s="415"/>
      <c r="AW2" s="3"/>
      <c r="BE2" s="420" t="str">
        <f ca="1">CONCATENATE("Week ",$C$2," Scores")</f>
        <v>Week 18 Scores</v>
      </c>
      <c r="BF2" s="421"/>
      <c r="BG2" s="422"/>
      <c r="BH2" s="154"/>
      <c r="BI2" s="420" t="s">
        <v>65</v>
      </c>
      <c r="BJ2" s="421"/>
      <c r="BK2" s="421"/>
      <c r="BL2" s="422"/>
      <c r="BM2" s="153"/>
      <c r="BN2" s="420" t="s">
        <v>74</v>
      </c>
      <c r="BO2" s="421"/>
      <c r="BP2" s="422"/>
      <c r="BQ2" s="420" t="s">
        <v>70</v>
      </c>
      <c r="BR2" s="421"/>
      <c r="BS2" s="421"/>
      <c r="BT2" s="421"/>
      <c r="BU2" s="421"/>
      <c r="BV2" s="421"/>
      <c r="BW2" s="42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17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1" t="s">
        <v>1</v>
      </c>
      <c r="BF3" s="69" t="s">
        <v>12</v>
      </c>
      <c r="BG3" s="71" t="s">
        <v>16</v>
      </c>
      <c r="BH3" s="155"/>
      <c r="BI3" s="1" t="s">
        <v>1</v>
      </c>
      <c r="BJ3" s="69" t="s">
        <v>12</v>
      </c>
      <c r="BK3" s="70" t="s">
        <v>14</v>
      </c>
      <c r="BL3" s="71" t="s">
        <v>15</v>
      </c>
      <c r="BM3" s="153"/>
      <c r="BN3" s="2" t="s">
        <v>1</v>
      </c>
      <c r="BO3" s="68" t="s">
        <v>12</v>
      </c>
      <c r="BP3" s="92" t="s">
        <v>13</v>
      </c>
      <c r="BQ3" s="52" t="s">
        <v>66</v>
      </c>
      <c r="BR3" s="417" t="s">
        <v>67</v>
      </c>
      <c r="BS3" s="418"/>
      <c r="BT3" s="417" t="s">
        <v>68</v>
      </c>
      <c r="BU3" s="418"/>
      <c r="BV3" s="417" t="s">
        <v>69</v>
      </c>
      <c r="BW3" s="41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Saints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Falcons</v>
      </c>
      <c r="E4" s="170"/>
      <c r="F4" s="171"/>
      <c r="G4" s="172"/>
      <c r="H4" s="173" t="str">
        <f>IF(G4&gt;0,IF(ISTEXT($E4),IF($E4&lt;&gt;F4,G4-2*G4,""),""),"")</f>
        <v/>
      </c>
      <c r="I4" s="174"/>
      <c r="J4" s="172"/>
      <c r="K4" s="173" t="str">
        <f t="shared" ref="K4:K19" si="0">IF(J4&gt;0,IF(ISTEXT($E4),IF($E4&lt;&gt;I4,J4-2*J4,""),""),"")</f>
        <v/>
      </c>
      <c r="L4" s="174"/>
      <c r="M4" s="172"/>
      <c r="N4" s="173" t="str">
        <f t="shared" ref="N4:N19" si="1">IF(M4&gt;0,IF(ISTEXT($E4),IF($E4&lt;&gt;L4,M4-2*M4,""),""),"")</f>
        <v/>
      </c>
      <c r="O4" s="174"/>
      <c r="P4" s="172"/>
      <c r="Q4" s="173" t="str">
        <f t="shared" ref="Q4:Q19" si="2">IF(P4&gt;0,IF(ISTEXT($E4),IF($E4&lt;&gt;O4,P4-2*P4,""),""),"")</f>
        <v/>
      </c>
      <c r="R4" s="174"/>
      <c r="S4" s="172"/>
      <c r="T4" s="173" t="str">
        <f t="shared" ref="T4:T19" si="3">IF(S4&gt;0,IF(ISTEXT($E4),IF($E4&lt;&gt;R4,S4-2*S4,""),""),"")</f>
        <v/>
      </c>
      <c r="U4" s="174"/>
      <c r="V4" s="172"/>
      <c r="W4" s="173" t="str">
        <f t="shared" ref="W4:W19" si="4">IF(V4&gt;0,IF(ISTEXT($E4),IF($E4&lt;&gt;U4,V4-2*V4,""),""),"")</f>
        <v/>
      </c>
      <c r="X4" s="174"/>
      <c r="Y4" s="172"/>
      <c r="Z4" s="173" t="str">
        <f t="shared" ref="Z4:Z19" si="5">IF(Y4&gt;0,IF(ISTEXT($E4),IF($E4&lt;&gt;X4,Y4-2*Y4,""),""),"")</f>
        <v/>
      </c>
      <c r="AA4" s="174"/>
      <c r="AB4" s="172"/>
      <c r="AC4" s="173" t="str">
        <f t="shared" ref="AC4:AC19" si="6">IF(AB4&gt;0,IF(ISTEXT($E4),IF($E4&lt;&gt;AA4,AB4-2*AB4,""),""),"")</f>
        <v/>
      </c>
      <c r="AD4" s="174"/>
      <c r="AE4" s="172"/>
      <c r="AF4" s="173" t="str">
        <f t="shared" ref="AF4:AF19" si="7">IF(AE4&gt;0,IF(ISTEXT($E4),IF($E4&lt;&gt;AD4,AE4-2*AE4,""),""),"")</f>
        <v/>
      </c>
      <c r="AG4" s="174"/>
      <c r="AH4" s="172"/>
      <c r="AI4" s="173" t="str">
        <f t="shared" ref="AI4:AI19" si="8">IF(AH4&gt;0,IF(ISTEXT($E4),IF($E4&lt;&gt;AG4,AH4-2*AH4,""),""),"")</f>
        <v/>
      </c>
      <c r="AJ4" s="174"/>
      <c r="AK4" s="172"/>
      <c r="AL4" s="173" t="str">
        <f t="shared" ref="AL4:AL19" si="9">IF(AK4&gt;0,IF(ISTEXT($E4),IF($E4&lt;&gt;AJ4,AK4-2*AK4,""),""),"")</f>
        <v/>
      </c>
      <c r="AM4" s="174"/>
      <c r="AN4" s="172"/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1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6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96.9375</v>
      </c>
      <c r="BL4" s="74">
        <f ca="1">$N$23</f>
        <v>1551</v>
      </c>
      <c r="BM4" s="153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-51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8" t="str">
        <f ca="1">IF($M$22=1,"✓","")</f>
        <v>✓</v>
      </c>
      <c r="BU4" s="60">
        <f t="shared" ref="BU4:BU15" ca="1" si="20">IF(BT4="✓",IF(COUNTIF(BT$4:BT$15,"✓")&gt;1,($Y$27+$AH$27)/COUNTIF(BT$4:BT$15,"✓"),$Y$27  ),"")</f>
        <v>51</v>
      </c>
      <c r="BV4" s="178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Steelers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Ravens</v>
      </c>
      <c r="E5" s="181"/>
      <c r="F5" s="182"/>
      <c r="G5" s="183"/>
      <c r="H5" s="184" t="str">
        <f>IF(G5&gt;0,IF(ISTEXT($E5),IF($E5&lt;&gt;F5,G5-2*G5,""),""),"")</f>
        <v/>
      </c>
      <c r="I5" s="185"/>
      <c r="J5" s="183"/>
      <c r="K5" s="184" t="str">
        <f>IF(J5&gt;0,IF(ISTEXT($E5),IF($E5&lt;&gt;I5,J5-2*J5,""),""),"")</f>
        <v/>
      </c>
      <c r="L5" s="185"/>
      <c r="M5" s="183"/>
      <c r="N5" s="184" t="str">
        <f>IF(M5&gt;0,IF(ISTEXT($E5),IF($E5&lt;&gt;L5,M5-2*M5,""),""),"")</f>
        <v/>
      </c>
      <c r="O5" s="185"/>
      <c r="P5" s="183"/>
      <c r="Q5" s="184" t="str">
        <f>IF(P5&gt;0,IF(ISTEXT($E5),IF($E5&lt;&gt;O5,P5-2*P5,""),""),"")</f>
        <v/>
      </c>
      <c r="R5" s="185"/>
      <c r="S5" s="183"/>
      <c r="T5" s="184" t="str">
        <f>IF(S5&gt;0,IF(ISTEXT($E5),IF($E5&lt;&gt;R5,S5-2*S5,""),""),"")</f>
        <v/>
      </c>
      <c r="U5" s="185"/>
      <c r="V5" s="183"/>
      <c r="W5" s="184" t="str">
        <f>IF(V5&gt;0,IF(ISTEXT($E5),IF($E5&lt;&gt;U5,V5-2*V5,""),""),"")</f>
        <v/>
      </c>
      <c r="X5" s="185"/>
      <c r="Y5" s="183"/>
      <c r="Z5" s="184" t="str">
        <f>IF(Y5&gt;0,IF(ISTEXT($E5),IF($E5&lt;&gt;X5,Y5-2*Y5,""),""),"")</f>
        <v/>
      </c>
      <c r="AA5" s="185"/>
      <c r="AB5" s="183"/>
      <c r="AC5" s="184" t="str">
        <f>IF(AB5&gt;0,IF(ISTEXT($E5),IF($E5&lt;&gt;AA5,AB5-2*AB5,""),""),"")</f>
        <v/>
      </c>
      <c r="AD5" s="185"/>
      <c r="AE5" s="183"/>
      <c r="AF5" s="184" t="str">
        <f>IF(AE5&gt;0,IF(ISTEXT($E5),IF($E5&lt;&gt;AD5,AE5-2*AE5,""),""),"")</f>
        <v/>
      </c>
      <c r="AG5" s="185"/>
      <c r="AH5" s="183"/>
      <c r="AI5" s="184" t="str">
        <f>IF(AH5&gt;0,IF(ISTEXT($E5),IF($E5&lt;&gt;AG5,AH5-2*AH5,""),""),"")</f>
        <v/>
      </c>
      <c r="AJ5" s="185"/>
      <c r="AK5" s="183"/>
      <c r="AL5" s="184" t="str">
        <f>IF(AK5&gt;0,IF(ISTEXT($E5),IF($E5&lt;&gt;AJ5,AK5-2*AK5,""),""),"")</f>
        <v/>
      </c>
      <c r="AM5" s="185"/>
      <c r="AN5" s="183"/>
      <c r="AO5" s="186" t="str">
        <f>IF(AN5&gt;0,IF(ISTEXT($E5),IF($E5&lt;&gt;AM5,AN5-2*AN5,""),""),"")</f>
        <v/>
      </c>
      <c r="AR5" s="8"/>
      <c r="AS5" s="317" t="str">
        <f ca="1">MID(CELL("filename",A1),FIND("]",CELL("filename",A1))+1,255)</f>
        <v>Week 18</v>
      </c>
      <c r="AT5" s="187" t="str">
        <f ca="1">IF($B5="","",IF(AX5&lt;0,"V","H"))</f>
        <v>H</v>
      </c>
      <c r="AU5" s="188">
        <f ca="1">IF($B5="","",RANK(BA5,BA$4:BA$19,1))</f>
        <v>2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6"/>
      <c r="BI5" s="46">
        <f t="shared" ca="1" si="17"/>
        <v>2</v>
      </c>
      <c r="BJ5" s="66" t="str">
        <f>$O$2</f>
        <v>DC</v>
      </c>
      <c r="BK5" s="75">
        <f ca="1">$Q$22</f>
        <v>95.5625</v>
      </c>
      <c r="BL5" s="76">
        <f ca="1">$Q$23</f>
        <v>1529</v>
      </c>
      <c r="BM5" s="153"/>
      <c r="BN5" s="46">
        <f t="shared" ca="1" si="18"/>
        <v>2</v>
      </c>
      <c r="BO5" s="66" t="str">
        <f>$AM$2</f>
        <v>RR</v>
      </c>
      <c r="BP5" s="56">
        <f t="shared" ca="1" si="19"/>
        <v>42</v>
      </c>
      <c r="BQ5" s="55">
        <f ca="1">-$AR$3*'Season Summary'!$AO$3</f>
        <v>-51</v>
      </c>
      <c r="BR5" s="61">
        <f ca="1">IF(COUNTIF('Season Summary'!AL$3:OFFSET('Season Summary'!AL$3,$C$2+$AR$2,0),"=1")&gt;0,COUNTIF('Season Summary'!AL$3:OFFSET('Season Summary'!AL$3,$C$2+$AR$2,0),"=1"),"")</f>
        <v>3</v>
      </c>
      <c r="BS5" s="62">
        <f ca="1">IF(BR5="","",BR5*'Season Summary'!$AO$6)</f>
        <v>93</v>
      </c>
      <c r="BT5" s="189" t="str">
        <f ca="1">IF($AN$22=1,"✓","")</f>
        <v/>
      </c>
      <c r="BU5" s="62" t="str">
        <f t="shared" ca="1" si="20"/>
        <v/>
      </c>
      <c r="BV5" s="189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Jets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Bills</v>
      </c>
      <c r="E6" s="181"/>
      <c r="F6" s="182"/>
      <c r="G6" s="183"/>
      <c r="H6" s="184" t="str">
        <f t="shared" ref="H6:H19" si="23">IF(G6&gt;0,IF(ISTEXT($E6),IF($E6&lt;&gt;F6,G6-2*G6,""),""),"")</f>
        <v/>
      </c>
      <c r="I6" s="185"/>
      <c r="J6" s="183"/>
      <c r="K6" s="184" t="str">
        <f t="shared" si="0"/>
        <v/>
      </c>
      <c r="L6" s="185"/>
      <c r="M6" s="183"/>
      <c r="N6" s="184" t="str">
        <f t="shared" si="1"/>
        <v/>
      </c>
      <c r="O6" s="185"/>
      <c r="P6" s="183"/>
      <c r="Q6" s="184" t="str">
        <f t="shared" si="2"/>
        <v/>
      </c>
      <c r="R6" s="185"/>
      <c r="S6" s="183"/>
      <c r="T6" s="184" t="str">
        <f t="shared" si="3"/>
        <v/>
      </c>
      <c r="U6" s="185"/>
      <c r="V6" s="183"/>
      <c r="W6" s="184" t="str">
        <f t="shared" si="4"/>
        <v/>
      </c>
      <c r="X6" s="185"/>
      <c r="Y6" s="183"/>
      <c r="Z6" s="184" t="str">
        <f t="shared" si="5"/>
        <v/>
      </c>
      <c r="AA6" s="185"/>
      <c r="AB6" s="183"/>
      <c r="AC6" s="184" t="str">
        <f t="shared" si="6"/>
        <v/>
      </c>
      <c r="AD6" s="185"/>
      <c r="AE6" s="183"/>
      <c r="AF6" s="184" t="str">
        <f t="shared" si="7"/>
        <v/>
      </c>
      <c r="AG6" s="185"/>
      <c r="AH6" s="183"/>
      <c r="AI6" s="184" t="str">
        <f t="shared" si="8"/>
        <v/>
      </c>
      <c r="AJ6" s="185"/>
      <c r="AK6" s="183"/>
      <c r="AL6" s="184" t="str">
        <f t="shared" si="9"/>
        <v/>
      </c>
      <c r="AM6" s="185"/>
      <c r="AN6" s="183"/>
      <c r="AO6" s="186" t="str">
        <f t="shared" si="10"/>
        <v/>
      </c>
      <c r="AR6" s="8"/>
      <c r="AS6" s="317" t="str">
        <f ca="1">RIGHT($AS$5,LEN($AS$5)-SEARCH(" ",$AS$5))</f>
        <v>18</v>
      </c>
      <c r="AT6" s="187" t="str">
        <f t="shared" ca="1" si="11"/>
        <v>H</v>
      </c>
      <c r="AU6" s="188">
        <f t="shared" ca="1" si="12"/>
        <v>3</v>
      </c>
      <c r="AV6" s="186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6"/>
      <c r="BI6" s="46">
        <f t="shared" ca="1" si="17"/>
        <v>3</v>
      </c>
      <c r="BJ6" s="66" t="str">
        <f>$AM$2</f>
        <v>RR</v>
      </c>
      <c r="BK6" s="75">
        <f ca="1">$AO$22</f>
        <v>94.875</v>
      </c>
      <c r="BL6" s="76">
        <f ca="1">$AO$23</f>
        <v>1518</v>
      </c>
      <c r="BM6" s="153"/>
      <c r="BN6" s="46">
        <f t="shared" ca="1" si="18"/>
        <v>3</v>
      </c>
      <c r="BO6" s="66" t="str">
        <f>$O$2</f>
        <v>DC</v>
      </c>
      <c r="BP6" s="56">
        <f t="shared" ca="1" si="19"/>
        <v>14</v>
      </c>
      <c r="BQ6" s="55">
        <f ca="1">-$AR$3*'Season Summary'!$AO$3</f>
        <v>-51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89" t="str">
        <f ca="1">IF($P$22=1,"✓","")</f>
        <v/>
      </c>
      <c r="BU6" s="62" t="str">
        <f t="shared" ca="1" si="20"/>
        <v/>
      </c>
      <c r="BV6" s="189" t="str">
        <f ca="1">IF($P$22=2,"✓","")</f>
        <v>✓</v>
      </c>
      <c r="BW6" s="50">
        <f t="shared" ca="1" si="21"/>
        <v>34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Bengals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Browns</v>
      </c>
      <c r="E7" s="181"/>
      <c r="F7" s="182"/>
      <c r="G7" s="183"/>
      <c r="H7" s="184" t="str">
        <f t="shared" si="23"/>
        <v/>
      </c>
      <c r="I7" s="185"/>
      <c r="J7" s="183"/>
      <c r="K7" s="184" t="str">
        <f t="shared" si="0"/>
        <v/>
      </c>
      <c r="L7" s="185"/>
      <c r="M7" s="183"/>
      <c r="N7" s="184" t="str">
        <f t="shared" si="1"/>
        <v/>
      </c>
      <c r="O7" s="185"/>
      <c r="P7" s="183"/>
      <c r="Q7" s="184" t="str">
        <f t="shared" si="2"/>
        <v/>
      </c>
      <c r="R7" s="185"/>
      <c r="S7" s="183"/>
      <c r="T7" s="184" t="str">
        <f t="shared" si="3"/>
        <v/>
      </c>
      <c r="U7" s="185"/>
      <c r="V7" s="183"/>
      <c r="W7" s="184" t="str">
        <f t="shared" si="4"/>
        <v/>
      </c>
      <c r="X7" s="185"/>
      <c r="Y7" s="183"/>
      <c r="Z7" s="184" t="str">
        <f t="shared" si="5"/>
        <v/>
      </c>
      <c r="AA7" s="185"/>
      <c r="AB7" s="183"/>
      <c r="AC7" s="184" t="str">
        <f t="shared" si="6"/>
        <v/>
      </c>
      <c r="AD7" s="185"/>
      <c r="AE7" s="183"/>
      <c r="AF7" s="184" t="str">
        <f t="shared" si="7"/>
        <v/>
      </c>
      <c r="AG7" s="185"/>
      <c r="AH7" s="183"/>
      <c r="AI7" s="184" t="str">
        <f t="shared" si="8"/>
        <v/>
      </c>
      <c r="AJ7" s="185"/>
      <c r="AK7" s="183"/>
      <c r="AL7" s="184" t="str">
        <f t="shared" si="9"/>
        <v/>
      </c>
      <c r="AM7" s="185"/>
      <c r="AN7" s="183"/>
      <c r="AO7" s="186" t="str">
        <f t="shared" si="10"/>
        <v/>
      </c>
      <c r="AS7" s="317" t="str">
        <f ca="1">"week_"&amp;$AS$6&amp;"_schedule"</f>
        <v>week_18_schedule</v>
      </c>
      <c r="AT7" s="187" t="str">
        <f t="shared" ca="1" si="11"/>
        <v>H</v>
      </c>
      <c r="AU7" s="188">
        <f t="shared" ca="1" si="12"/>
        <v>4</v>
      </c>
      <c r="AV7" s="186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6"/>
      <c r="BI7" s="46">
        <f t="shared" ca="1" si="17"/>
        <v>4</v>
      </c>
      <c r="BJ7" s="66" t="str">
        <f>$F$2</f>
        <v>BM</v>
      </c>
      <c r="BK7" s="75">
        <f ca="1">$H$22</f>
        <v>94.6875</v>
      </c>
      <c r="BL7" s="76">
        <f ca="1">$H$23</f>
        <v>1515</v>
      </c>
      <c r="BM7" s="153"/>
      <c r="BN7" s="46">
        <f t="shared" ca="1" si="18"/>
        <v>6</v>
      </c>
      <c r="BO7" s="66" t="str">
        <f>$F$2</f>
        <v>BM</v>
      </c>
      <c r="BP7" s="56">
        <f t="shared" ca="1" si="19"/>
        <v>-20</v>
      </c>
      <c r="BQ7" s="55">
        <f ca="1">-$AR$3*'Season Summary'!$AO$3</f>
        <v>-51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89" t="str">
        <f ca="1">IF($G$22=1,"✓","")</f>
        <v/>
      </c>
      <c r="BU7" s="62" t="str">
        <f t="shared" ca="1" si="20"/>
        <v/>
      </c>
      <c r="BV7" s="189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Packers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Lions</v>
      </c>
      <c r="E8" s="181"/>
      <c r="F8" s="182"/>
      <c r="G8" s="183"/>
      <c r="H8" s="184" t="str">
        <f t="shared" si="23"/>
        <v/>
      </c>
      <c r="I8" s="185"/>
      <c r="J8" s="183"/>
      <c r="K8" s="184" t="str">
        <f t="shared" si="0"/>
        <v/>
      </c>
      <c r="L8" s="185"/>
      <c r="M8" s="183"/>
      <c r="N8" s="184" t="str">
        <f t="shared" si="1"/>
        <v/>
      </c>
      <c r="O8" s="185"/>
      <c r="P8" s="183"/>
      <c r="Q8" s="184" t="str">
        <f t="shared" si="2"/>
        <v/>
      </c>
      <c r="R8" s="185"/>
      <c r="S8" s="183"/>
      <c r="T8" s="184" t="str">
        <f t="shared" si="3"/>
        <v/>
      </c>
      <c r="U8" s="185"/>
      <c r="V8" s="183"/>
      <c r="W8" s="184" t="str">
        <f t="shared" si="4"/>
        <v/>
      </c>
      <c r="X8" s="185"/>
      <c r="Y8" s="183"/>
      <c r="Z8" s="184" t="str">
        <f t="shared" si="5"/>
        <v/>
      </c>
      <c r="AA8" s="185"/>
      <c r="AB8" s="183"/>
      <c r="AC8" s="184" t="str">
        <f t="shared" si="6"/>
        <v/>
      </c>
      <c r="AD8" s="185"/>
      <c r="AE8" s="183"/>
      <c r="AF8" s="184" t="str">
        <f t="shared" si="7"/>
        <v/>
      </c>
      <c r="AG8" s="185"/>
      <c r="AH8" s="183"/>
      <c r="AI8" s="184" t="str">
        <f t="shared" si="8"/>
        <v/>
      </c>
      <c r="AJ8" s="185"/>
      <c r="AK8" s="183"/>
      <c r="AL8" s="184" t="str">
        <f t="shared" si="9"/>
        <v/>
      </c>
      <c r="AM8" s="185"/>
      <c r="AN8" s="183"/>
      <c r="AO8" s="186" t="str">
        <f t="shared" si="10"/>
        <v/>
      </c>
      <c r="AS8" s="317" t="str">
        <f ca="1">"week_"&amp;$AS$6&amp;"_byes"</f>
        <v>week_18_byes</v>
      </c>
      <c r="AT8" s="187" t="str">
        <f t="shared" ca="1" si="11"/>
        <v>H</v>
      </c>
      <c r="AU8" s="188">
        <f t="shared" ca="1" si="12"/>
        <v>5</v>
      </c>
      <c r="AV8" s="186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6"/>
      <c r="BI8" s="46">
        <f t="shared" ca="1" si="17"/>
        <v>5</v>
      </c>
      <c r="BJ8" s="66" t="str">
        <f>$R$2</f>
        <v>DH</v>
      </c>
      <c r="BK8" s="75">
        <f ca="1">$T$22</f>
        <v>92.9375</v>
      </c>
      <c r="BL8" s="76">
        <f ca="1">$T$23</f>
        <v>1487</v>
      </c>
      <c r="BM8" s="153"/>
      <c r="BN8" s="46">
        <f t="shared" ca="1" si="18"/>
        <v>6</v>
      </c>
      <c r="BO8" s="66" t="str">
        <f>$I$2</f>
        <v>CK</v>
      </c>
      <c r="BP8" s="56">
        <f t="shared" ca="1" si="19"/>
        <v>-20</v>
      </c>
      <c r="BQ8" s="55">
        <f ca="1">-$AR$3*'Season Summary'!$AO$3</f>
        <v>-51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89" t="str">
        <f ca="1">IF($J$22=1,"✓","")</f>
        <v/>
      </c>
      <c r="BU8" s="62" t="str">
        <f t="shared" ca="1" si="20"/>
        <v/>
      </c>
      <c r="BV8" s="189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Titans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Texans</v>
      </c>
      <c r="E9" s="181"/>
      <c r="F9" s="182"/>
      <c r="G9" s="183"/>
      <c r="H9" s="184" t="str">
        <f t="shared" si="23"/>
        <v/>
      </c>
      <c r="I9" s="185"/>
      <c r="J9" s="183"/>
      <c r="K9" s="184" t="str">
        <f t="shared" si="0"/>
        <v/>
      </c>
      <c r="L9" s="185"/>
      <c r="M9" s="183"/>
      <c r="N9" s="184" t="str">
        <f t="shared" si="1"/>
        <v/>
      </c>
      <c r="O9" s="185"/>
      <c r="P9" s="183"/>
      <c r="Q9" s="184" t="str">
        <f t="shared" si="2"/>
        <v/>
      </c>
      <c r="R9" s="185"/>
      <c r="S9" s="183"/>
      <c r="T9" s="184" t="str">
        <f t="shared" si="3"/>
        <v/>
      </c>
      <c r="U9" s="185"/>
      <c r="V9" s="183"/>
      <c r="W9" s="184" t="str">
        <f t="shared" si="4"/>
        <v/>
      </c>
      <c r="X9" s="185"/>
      <c r="Y9" s="183"/>
      <c r="Z9" s="184" t="str">
        <f t="shared" si="5"/>
        <v/>
      </c>
      <c r="AA9" s="185"/>
      <c r="AB9" s="183"/>
      <c r="AC9" s="184" t="str">
        <f t="shared" si="6"/>
        <v/>
      </c>
      <c r="AD9" s="185"/>
      <c r="AE9" s="183"/>
      <c r="AF9" s="184" t="str">
        <f t="shared" si="7"/>
        <v/>
      </c>
      <c r="AG9" s="185"/>
      <c r="AH9" s="183"/>
      <c r="AI9" s="184" t="str">
        <f t="shared" si="8"/>
        <v/>
      </c>
      <c r="AJ9" s="185"/>
      <c r="AK9" s="183"/>
      <c r="AL9" s="184" t="str">
        <f t="shared" si="9"/>
        <v/>
      </c>
      <c r="AM9" s="185"/>
      <c r="AN9" s="183"/>
      <c r="AO9" s="186" t="str">
        <f t="shared" si="10"/>
        <v/>
      </c>
      <c r="AT9" s="187" t="str">
        <f t="shared" ca="1" si="11"/>
        <v>H</v>
      </c>
      <c r="AU9" s="188">
        <f t="shared" ca="1" si="12"/>
        <v>6</v>
      </c>
      <c r="AV9" s="186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6"/>
      <c r="BI9" s="46">
        <f t="shared" ca="1" si="17"/>
        <v>7</v>
      </c>
      <c r="BJ9" s="66" t="str">
        <f>$AG$2</f>
        <v>KK</v>
      </c>
      <c r="BK9" s="75">
        <f ca="1">$AI$22</f>
        <v>89.3125</v>
      </c>
      <c r="BL9" s="76">
        <f ca="1">$AI$23</f>
        <v>1429</v>
      </c>
      <c r="BM9" s="153"/>
      <c r="BN9" s="46">
        <f t="shared" ca="1" si="18"/>
        <v>6</v>
      </c>
      <c r="BO9" s="66" t="str">
        <f>$R$2</f>
        <v>DH</v>
      </c>
      <c r="BP9" s="56">
        <f t="shared" ca="1" si="19"/>
        <v>-20</v>
      </c>
      <c r="BQ9" s="55">
        <f ca="1">-$AR$3*'Season Summary'!$AO$3</f>
        <v>-51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89" t="str">
        <f ca="1">IF($S$22=1,"✓","")</f>
        <v/>
      </c>
      <c r="BU9" s="62" t="str">
        <f t="shared" ca="1" si="20"/>
        <v/>
      </c>
      <c r="BV9" s="189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Colts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Jaguars</v>
      </c>
      <c r="E10" s="181"/>
      <c r="F10" s="182"/>
      <c r="G10" s="183"/>
      <c r="H10" s="184" t="str">
        <f t="shared" si="23"/>
        <v/>
      </c>
      <c r="I10" s="185"/>
      <c r="J10" s="183"/>
      <c r="K10" s="184" t="str">
        <f t="shared" si="0"/>
        <v/>
      </c>
      <c r="L10" s="185"/>
      <c r="M10" s="183"/>
      <c r="N10" s="184" t="str">
        <f t="shared" si="1"/>
        <v/>
      </c>
      <c r="O10" s="185"/>
      <c r="P10" s="183"/>
      <c r="Q10" s="184" t="str">
        <f t="shared" si="2"/>
        <v/>
      </c>
      <c r="R10" s="185"/>
      <c r="S10" s="183"/>
      <c r="T10" s="184" t="str">
        <f t="shared" si="3"/>
        <v/>
      </c>
      <c r="U10" s="185"/>
      <c r="V10" s="183"/>
      <c r="W10" s="184" t="str">
        <f t="shared" si="4"/>
        <v/>
      </c>
      <c r="X10" s="185"/>
      <c r="Y10" s="183"/>
      <c r="Z10" s="184" t="str">
        <f t="shared" si="5"/>
        <v/>
      </c>
      <c r="AA10" s="185"/>
      <c r="AB10" s="183"/>
      <c r="AC10" s="184" t="str">
        <f t="shared" si="6"/>
        <v/>
      </c>
      <c r="AD10" s="185"/>
      <c r="AE10" s="183"/>
      <c r="AF10" s="184" t="str">
        <f t="shared" si="7"/>
        <v/>
      </c>
      <c r="AG10" s="185"/>
      <c r="AH10" s="183"/>
      <c r="AI10" s="184" t="str">
        <f t="shared" si="8"/>
        <v/>
      </c>
      <c r="AJ10" s="185"/>
      <c r="AK10" s="183"/>
      <c r="AL10" s="184" t="str">
        <f t="shared" si="9"/>
        <v/>
      </c>
      <c r="AM10" s="185"/>
      <c r="AN10" s="183"/>
      <c r="AO10" s="186" t="str">
        <f t="shared" si="10"/>
        <v/>
      </c>
      <c r="AT10" s="187" t="str">
        <f t="shared" ca="1" si="11"/>
        <v>H</v>
      </c>
      <c r="AU10" s="188">
        <f t="shared" ca="1" si="12"/>
        <v>7</v>
      </c>
      <c r="AV10" s="186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6"/>
      <c r="BI10" s="46">
        <f t="shared" ca="1" si="17"/>
        <v>6</v>
      </c>
      <c r="BJ10" s="66" t="str">
        <f>$AA$2</f>
        <v>JL</v>
      </c>
      <c r="BK10" s="75">
        <f ca="1">$AC$22</f>
        <v>90.1875</v>
      </c>
      <c r="BL10" s="76">
        <f ca="1">$AC$23</f>
        <v>1443</v>
      </c>
      <c r="BM10" s="153"/>
      <c r="BN10" s="46">
        <f t="shared" ca="1" si="18"/>
        <v>4</v>
      </c>
      <c r="BO10" s="66" t="str">
        <f>$U$2</f>
        <v>JG</v>
      </c>
      <c r="BP10" s="56">
        <f t="shared" ca="1" si="19"/>
        <v>11</v>
      </c>
      <c r="BQ10" s="55">
        <f ca="1">-$AR$3*'Season Summary'!$AO$3</f>
        <v>-51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89" t="str">
        <f ca="1">IF($V$22=1,"✓","")</f>
        <v/>
      </c>
      <c r="BU10" s="62" t="str">
        <f t="shared" ca="1" si="20"/>
        <v/>
      </c>
      <c r="BV10" s="189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Patriots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Dolphins</v>
      </c>
      <c r="E11" s="181"/>
      <c r="F11" s="182"/>
      <c r="G11" s="183"/>
      <c r="H11" s="184" t="str">
        <f t="shared" si="23"/>
        <v/>
      </c>
      <c r="I11" s="185"/>
      <c r="J11" s="183"/>
      <c r="K11" s="184" t="str">
        <f t="shared" si="0"/>
        <v/>
      </c>
      <c r="L11" s="185"/>
      <c r="M11" s="183"/>
      <c r="N11" s="184" t="str">
        <f t="shared" si="1"/>
        <v/>
      </c>
      <c r="O11" s="185"/>
      <c r="P11" s="183"/>
      <c r="Q11" s="184" t="str">
        <f t="shared" si="2"/>
        <v/>
      </c>
      <c r="R11" s="185"/>
      <c r="S11" s="183"/>
      <c r="T11" s="184" t="str">
        <f t="shared" si="3"/>
        <v/>
      </c>
      <c r="U11" s="185"/>
      <c r="V11" s="183"/>
      <c r="W11" s="184" t="str">
        <f t="shared" si="4"/>
        <v/>
      </c>
      <c r="X11" s="185"/>
      <c r="Y11" s="183"/>
      <c r="Z11" s="184" t="str">
        <f t="shared" si="5"/>
        <v/>
      </c>
      <c r="AA11" s="185"/>
      <c r="AB11" s="183"/>
      <c r="AC11" s="184" t="str">
        <f t="shared" si="6"/>
        <v/>
      </c>
      <c r="AD11" s="185"/>
      <c r="AE11" s="183"/>
      <c r="AF11" s="184" t="str">
        <f t="shared" si="7"/>
        <v/>
      </c>
      <c r="AG11" s="185"/>
      <c r="AH11" s="183"/>
      <c r="AI11" s="184" t="str">
        <f t="shared" si="8"/>
        <v/>
      </c>
      <c r="AJ11" s="185"/>
      <c r="AK11" s="183"/>
      <c r="AL11" s="184" t="str">
        <f t="shared" si="9"/>
        <v/>
      </c>
      <c r="AM11" s="185"/>
      <c r="AN11" s="183"/>
      <c r="AO11" s="186" t="str">
        <f t="shared" si="10"/>
        <v/>
      </c>
      <c r="AT11" s="187" t="str">
        <f t="shared" ca="1" si="11"/>
        <v>H</v>
      </c>
      <c r="AU11" s="188">
        <f t="shared" ca="1" si="12"/>
        <v>8</v>
      </c>
      <c r="AV11" s="186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6"/>
      <c r="BI11" s="46">
        <f t="shared" ca="1" si="17"/>
        <v>9</v>
      </c>
      <c r="BJ11" s="66" t="str">
        <f>$X$2</f>
        <v>JH</v>
      </c>
      <c r="BK11" s="75">
        <f ca="1">$Z$22</f>
        <v>87.375</v>
      </c>
      <c r="BL11" s="76">
        <f ca="1">$Z$23</f>
        <v>1398</v>
      </c>
      <c r="BM11" s="153"/>
      <c r="BN11" s="46">
        <f t="shared" ca="1" si="18"/>
        <v>6</v>
      </c>
      <c r="BO11" s="66" t="str">
        <f>$X$2</f>
        <v>JH</v>
      </c>
      <c r="BP11" s="56">
        <f t="shared" ca="1" si="19"/>
        <v>-20</v>
      </c>
      <c r="BQ11" s="55">
        <f ca="1">-$AR$3*'Season Summary'!$AO$3</f>
        <v>-51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89" t="str">
        <f ca="1">IF($Y$22=1,"✓","")</f>
        <v/>
      </c>
      <c r="BU11" s="62" t="str">
        <f t="shared" ca="1" si="20"/>
        <v/>
      </c>
      <c r="BV11" s="189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Bears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Vikings</v>
      </c>
      <c r="E12" s="181"/>
      <c r="F12" s="182"/>
      <c r="G12" s="183"/>
      <c r="H12" s="184" t="str">
        <f t="shared" si="23"/>
        <v/>
      </c>
      <c r="I12" s="185"/>
      <c r="J12" s="183"/>
      <c r="K12" s="184" t="str">
        <f t="shared" si="0"/>
        <v/>
      </c>
      <c r="L12" s="185"/>
      <c r="M12" s="183"/>
      <c r="N12" s="184" t="str">
        <f t="shared" si="1"/>
        <v/>
      </c>
      <c r="O12" s="185"/>
      <c r="P12" s="183"/>
      <c r="Q12" s="184" t="str">
        <f t="shared" si="2"/>
        <v/>
      </c>
      <c r="R12" s="185"/>
      <c r="S12" s="183"/>
      <c r="T12" s="184" t="str">
        <f t="shared" si="3"/>
        <v/>
      </c>
      <c r="U12" s="185"/>
      <c r="V12" s="183"/>
      <c r="W12" s="184" t="str">
        <f t="shared" si="4"/>
        <v/>
      </c>
      <c r="X12" s="185"/>
      <c r="Y12" s="183"/>
      <c r="Z12" s="184" t="str">
        <f t="shared" si="5"/>
        <v/>
      </c>
      <c r="AA12" s="185"/>
      <c r="AB12" s="183"/>
      <c r="AC12" s="184" t="str">
        <f t="shared" si="6"/>
        <v/>
      </c>
      <c r="AD12" s="185"/>
      <c r="AE12" s="183"/>
      <c r="AF12" s="184" t="str">
        <f t="shared" si="7"/>
        <v/>
      </c>
      <c r="AG12" s="185"/>
      <c r="AH12" s="183"/>
      <c r="AI12" s="184" t="str">
        <f t="shared" si="8"/>
        <v/>
      </c>
      <c r="AJ12" s="185"/>
      <c r="AK12" s="183"/>
      <c r="AL12" s="184" t="str">
        <f t="shared" si="9"/>
        <v/>
      </c>
      <c r="AM12" s="185"/>
      <c r="AN12" s="183"/>
      <c r="AO12" s="186" t="str">
        <f t="shared" si="10"/>
        <v/>
      </c>
      <c r="AT12" s="187" t="str">
        <f t="shared" ca="1" si="11"/>
        <v>H</v>
      </c>
      <c r="AU12" s="188">
        <f t="shared" ca="1" si="12"/>
        <v>9</v>
      </c>
      <c r="AV12" s="186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6"/>
      <c r="BI12" s="46">
        <f t="shared" ca="1" si="17"/>
        <v>10</v>
      </c>
      <c r="BJ12" s="66" t="str">
        <f>$U$2</f>
        <v>JG</v>
      </c>
      <c r="BK12" s="75">
        <f ca="1">$W$22</f>
        <v>86.5625</v>
      </c>
      <c r="BL12" s="76">
        <f ca="1">$W$23</f>
        <v>1385</v>
      </c>
      <c r="BM12" s="153"/>
      <c r="BN12" s="46">
        <f t="shared" ca="1" si="18"/>
        <v>4</v>
      </c>
      <c r="BO12" s="66" t="str">
        <f>$AD$2</f>
        <v>KC</v>
      </c>
      <c r="BP12" s="56">
        <f t="shared" ca="1" si="19"/>
        <v>11</v>
      </c>
      <c r="BQ12" s="55">
        <f ca="1">-$AR$3*'Season Summary'!$AO$3</f>
        <v>-51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89" t="str">
        <f ca="1">IF($AE$22=1,"✓","")</f>
        <v/>
      </c>
      <c r="BU12" s="62" t="str">
        <f t="shared" ca="1" si="20"/>
        <v/>
      </c>
      <c r="BV12" s="189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Football Team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Giants</v>
      </c>
      <c r="E13" s="181"/>
      <c r="F13" s="182"/>
      <c r="G13" s="183"/>
      <c r="H13" s="184" t="str">
        <f t="shared" si="23"/>
        <v/>
      </c>
      <c r="I13" s="185"/>
      <c r="J13" s="183"/>
      <c r="K13" s="184" t="str">
        <f t="shared" si="0"/>
        <v/>
      </c>
      <c r="L13" s="185"/>
      <c r="M13" s="183"/>
      <c r="N13" s="184" t="str">
        <f t="shared" si="1"/>
        <v/>
      </c>
      <c r="O13" s="185"/>
      <c r="P13" s="183"/>
      <c r="Q13" s="184" t="str">
        <f t="shared" si="2"/>
        <v/>
      </c>
      <c r="R13" s="185"/>
      <c r="S13" s="183"/>
      <c r="T13" s="184" t="str">
        <f t="shared" si="3"/>
        <v/>
      </c>
      <c r="U13" s="185"/>
      <c r="V13" s="183"/>
      <c r="W13" s="184" t="str">
        <f t="shared" si="4"/>
        <v/>
      </c>
      <c r="X13" s="185"/>
      <c r="Y13" s="183"/>
      <c r="Z13" s="184" t="str">
        <f t="shared" si="5"/>
        <v/>
      </c>
      <c r="AA13" s="185"/>
      <c r="AB13" s="183"/>
      <c r="AC13" s="184" t="str">
        <f t="shared" si="6"/>
        <v/>
      </c>
      <c r="AD13" s="185"/>
      <c r="AE13" s="183"/>
      <c r="AF13" s="184" t="str">
        <f t="shared" si="7"/>
        <v/>
      </c>
      <c r="AG13" s="185"/>
      <c r="AH13" s="183"/>
      <c r="AI13" s="184" t="str">
        <f t="shared" si="8"/>
        <v/>
      </c>
      <c r="AJ13" s="185"/>
      <c r="AK13" s="183"/>
      <c r="AL13" s="184" t="str">
        <f t="shared" si="9"/>
        <v/>
      </c>
      <c r="AM13" s="185"/>
      <c r="AN13" s="183"/>
      <c r="AO13" s="186" t="str">
        <f t="shared" si="10"/>
        <v/>
      </c>
      <c r="AT13" s="187" t="str">
        <f t="shared" ca="1" si="11"/>
        <v>H</v>
      </c>
      <c r="AU13" s="188">
        <f t="shared" ca="1" si="12"/>
        <v>10</v>
      </c>
      <c r="AV13" s="186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6"/>
      <c r="BI13" s="46">
        <f t="shared" ca="1" si="17"/>
        <v>8</v>
      </c>
      <c r="BJ13" s="66" t="str">
        <f>$AJ$2</f>
        <v>MB</v>
      </c>
      <c r="BK13" s="75">
        <f ca="1">$AL$22</f>
        <v>88.125</v>
      </c>
      <c r="BL13" s="76">
        <f ca="1">$AL$23</f>
        <v>1410</v>
      </c>
      <c r="BM13" s="153"/>
      <c r="BN13" s="46">
        <f t="shared" ca="1" si="18"/>
        <v>11</v>
      </c>
      <c r="BO13" s="66" t="str">
        <f>$AA$2</f>
        <v>JL</v>
      </c>
      <c r="BP13" s="56">
        <f t="shared" ca="1" si="19"/>
        <v>-51</v>
      </c>
      <c r="BQ13" s="55">
        <f ca="1">-$AR$3*'Season Summary'!$AO$3</f>
        <v>-51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89" t="str">
        <f ca="1">IF($AB$22=1,"✓","")</f>
        <v/>
      </c>
      <c r="BU13" s="62" t="str">
        <f t="shared" ca="1" si="20"/>
        <v/>
      </c>
      <c r="BV13" s="189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Cowboys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Eagles</v>
      </c>
      <c r="E14" s="181"/>
      <c r="F14" s="182"/>
      <c r="G14" s="183"/>
      <c r="H14" s="184" t="str">
        <f t="shared" si="23"/>
        <v/>
      </c>
      <c r="I14" s="185"/>
      <c r="J14" s="183"/>
      <c r="K14" s="184" t="str">
        <f t="shared" si="0"/>
        <v/>
      </c>
      <c r="L14" s="185"/>
      <c r="M14" s="183"/>
      <c r="N14" s="184" t="str">
        <f t="shared" si="1"/>
        <v/>
      </c>
      <c r="O14" s="185"/>
      <c r="P14" s="183"/>
      <c r="Q14" s="184" t="str">
        <f t="shared" si="2"/>
        <v/>
      </c>
      <c r="R14" s="185"/>
      <c r="S14" s="183"/>
      <c r="T14" s="184" t="str">
        <f t="shared" si="3"/>
        <v/>
      </c>
      <c r="U14" s="185"/>
      <c r="V14" s="183"/>
      <c r="W14" s="184" t="str">
        <f t="shared" si="4"/>
        <v/>
      </c>
      <c r="X14" s="185"/>
      <c r="Y14" s="183"/>
      <c r="Z14" s="184" t="str">
        <f t="shared" si="5"/>
        <v/>
      </c>
      <c r="AA14" s="185"/>
      <c r="AB14" s="183"/>
      <c r="AC14" s="184" t="str">
        <f t="shared" si="6"/>
        <v/>
      </c>
      <c r="AD14" s="185"/>
      <c r="AE14" s="183"/>
      <c r="AF14" s="184" t="str">
        <f t="shared" si="7"/>
        <v/>
      </c>
      <c r="AG14" s="185"/>
      <c r="AH14" s="183"/>
      <c r="AI14" s="184" t="str">
        <f t="shared" si="8"/>
        <v/>
      </c>
      <c r="AJ14" s="185"/>
      <c r="AK14" s="183"/>
      <c r="AL14" s="184" t="str">
        <f t="shared" si="9"/>
        <v/>
      </c>
      <c r="AM14" s="185"/>
      <c r="AN14" s="183"/>
      <c r="AO14" s="186" t="str">
        <f t="shared" si="10"/>
        <v/>
      </c>
      <c r="AT14" s="187" t="str">
        <f t="shared" ca="1" si="11"/>
        <v>H</v>
      </c>
      <c r="AU14" s="188">
        <f t="shared" ca="1" si="12"/>
        <v>11</v>
      </c>
      <c r="AV14" s="186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6"/>
      <c r="BI14" s="46">
        <f t="shared" ca="1" si="17"/>
        <v>11</v>
      </c>
      <c r="BJ14" s="66" t="str">
        <f>$I$2</f>
        <v>CK</v>
      </c>
      <c r="BK14" s="75">
        <f ca="1">$K$22</f>
        <v>83.875</v>
      </c>
      <c r="BL14" s="76">
        <f ca="1">$K$23</f>
        <v>1342</v>
      </c>
      <c r="BM14" s="153"/>
      <c r="BN14" s="46">
        <f t="shared" ca="1" si="18"/>
        <v>11</v>
      </c>
      <c r="BO14" s="66" t="str">
        <f>$AG$2</f>
        <v>KK</v>
      </c>
      <c r="BP14" s="56">
        <f t="shared" ca="1" si="19"/>
        <v>-51</v>
      </c>
      <c r="BQ14" s="55">
        <f ca="1">-$AR$3*'Season Summary'!$AO$3</f>
        <v>-51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89" t="str">
        <f ca="1">IF($AH$22=1,"✓","")</f>
        <v/>
      </c>
      <c r="BU14" s="62" t="str">
        <f t="shared" ca="1" si="20"/>
        <v/>
      </c>
      <c r="BV14" s="189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Panthers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Buccaneers</v>
      </c>
      <c r="E15" s="181"/>
      <c r="F15" s="182"/>
      <c r="G15" s="183"/>
      <c r="H15" s="184" t="str">
        <f t="shared" si="23"/>
        <v/>
      </c>
      <c r="I15" s="185"/>
      <c r="J15" s="183"/>
      <c r="K15" s="184" t="str">
        <f t="shared" si="0"/>
        <v/>
      </c>
      <c r="L15" s="185"/>
      <c r="M15" s="183"/>
      <c r="N15" s="184" t="str">
        <f t="shared" si="1"/>
        <v/>
      </c>
      <c r="O15" s="185"/>
      <c r="P15" s="183"/>
      <c r="Q15" s="184" t="str">
        <f t="shared" si="2"/>
        <v/>
      </c>
      <c r="R15" s="185"/>
      <c r="S15" s="183"/>
      <c r="T15" s="184" t="str">
        <f t="shared" si="3"/>
        <v/>
      </c>
      <c r="U15" s="185"/>
      <c r="V15" s="183"/>
      <c r="W15" s="184" t="str">
        <f t="shared" si="4"/>
        <v/>
      </c>
      <c r="X15" s="185"/>
      <c r="Y15" s="183"/>
      <c r="Z15" s="184" t="str">
        <f t="shared" si="5"/>
        <v/>
      </c>
      <c r="AA15" s="185"/>
      <c r="AB15" s="183"/>
      <c r="AC15" s="184" t="str">
        <f t="shared" si="6"/>
        <v/>
      </c>
      <c r="AD15" s="185"/>
      <c r="AE15" s="183"/>
      <c r="AF15" s="184" t="str">
        <f t="shared" si="7"/>
        <v/>
      </c>
      <c r="AG15" s="185"/>
      <c r="AH15" s="183"/>
      <c r="AI15" s="184" t="str">
        <f t="shared" si="8"/>
        <v/>
      </c>
      <c r="AJ15" s="185"/>
      <c r="AK15" s="183"/>
      <c r="AL15" s="184" t="str">
        <f t="shared" si="9"/>
        <v/>
      </c>
      <c r="AM15" s="185"/>
      <c r="AN15" s="183"/>
      <c r="AO15" s="186" t="str">
        <f t="shared" si="10"/>
        <v/>
      </c>
      <c r="AT15" s="187" t="str">
        <f t="shared" ca="1" si="11"/>
        <v>H</v>
      </c>
      <c r="AU15" s="188">
        <f t="shared" ca="1" si="12"/>
        <v>12</v>
      </c>
      <c r="AV15" s="186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6"/>
      <c r="BI15" s="47">
        <f t="shared" ca="1" si="17"/>
        <v>12</v>
      </c>
      <c r="BJ15" s="67" t="str">
        <f>$AD$2</f>
        <v>KC</v>
      </c>
      <c r="BK15" s="77">
        <f ca="1">$AF$22</f>
        <v>81.0625</v>
      </c>
      <c r="BL15" s="78">
        <f ca="1">$AF$23</f>
        <v>1297</v>
      </c>
      <c r="BM15" s="153"/>
      <c r="BN15" s="47">
        <f t="shared" ca="1" si="18"/>
        <v>6</v>
      </c>
      <c r="BO15" s="67" t="str">
        <f>$AJ$2</f>
        <v>MB</v>
      </c>
      <c r="BP15" s="58">
        <f t="shared" ca="1" si="19"/>
        <v>-20</v>
      </c>
      <c r="BQ15" s="57">
        <f ca="1">-$AR$3*'Season Summary'!$AO$3</f>
        <v>-51</v>
      </c>
      <c r="BR15" s="63">
        <f ca="1">IF(COUNTIF('Season Summary'!AI$3:OFFSET('Season Summary'!AI$3,$C$2+$AR$2,0),"=1")&gt;0,COUNTIF('Season Summary'!AI$3:OFFSET('Season Summary'!AI$3,$C$2+$AR$2,0),"=1"),"")</f>
        <v>1</v>
      </c>
      <c r="BS15" s="64">
        <f ca="1">IF(BR15="","",BR15*'Season Summary'!$AO$6)</f>
        <v>31</v>
      </c>
      <c r="BT15" s="190" t="str">
        <f ca="1">IF($AK$22=1,"✓","")</f>
        <v/>
      </c>
      <c r="BU15" s="64" t="str">
        <f t="shared" ca="1" si="20"/>
        <v/>
      </c>
      <c r="BV15" s="190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Seahawks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Cardinals</v>
      </c>
      <c r="E16" s="181"/>
      <c r="F16" s="182"/>
      <c r="G16" s="183"/>
      <c r="H16" s="184" t="str">
        <f t="shared" si="23"/>
        <v/>
      </c>
      <c r="I16" s="185"/>
      <c r="J16" s="183"/>
      <c r="K16" s="184" t="str">
        <f t="shared" si="0"/>
        <v/>
      </c>
      <c r="L16" s="185"/>
      <c r="M16" s="183"/>
      <c r="N16" s="184" t="str">
        <f t="shared" si="1"/>
        <v/>
      </c>
      <c r="O16" s="185"/>
      <c r="P16" s="183"/>
      <c r="Q16" s="184" t="str">
        <f t="shared" si="2"/>
        <v/>
      </c>
      <c r="R16" s="185"/>
      <c r="S16" s="183"/>
      <c r="T16" s="184" t="str">
        <f t="shared" si="3"/>
        <v/>
      </c>
      <c r="U16" s="185"/>
      <c r="V16" s="183"/>
      <c r="W16" s="184" t="str">
        <f t="shared" si="4"/>
        <v/>
      </c>
      <c r="X16" s="185"/>
      <c r="Y16" s="183"/>
      <c r="Z16" s="184" t="str">
        <f t="shared" si="5"/>
        <v/>
      </c>
      <c r="AA16" s="185"/>
      <c r="AB16" s="183"/>
      <c r="AC16" s="184" t="str">
        <f t="shared" si="6"/>
        <v/>
      </c>
      <c r="AD16" s="185"/>
      <c r="AE16" s="183"/>
      <c r="AF16" s="184" t="str">
        <f t="shared" si="7"/>
        <v/>
      </c>
      <c r="AG16" s="185"/>
      <c r="AH16" s="183"/>
      <c r="AI16" s="184" t="str">
        <f t="shared" si="8"/>
        <v/>
      </c>
      <c r="AJ16" s="185"/>
      <c r="AK16" s="183"/>
      <c r="AL16" s="184" t="str">
        <f t="shared" si="9"/>
        <v/>
      </c>
      <c r="AM16" s="185"/>
      <c r="AN16" s="183"/>
      <c r="AO16" s="186" t="str">
        <f t="shared" si="10"/>
        <v/>
      </c>
      <c r="AT16" s="187" t="str">
        <f t="shared" ca="1" si="11"/>
        <v>H</v>
      </c>
      <c r="AU16" s="188">
        <f t="shared" ca="1" si="12"/>
        <v>13</v>
      </c>
      <c r="AV16" s="186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Chiefs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Broncos</v>
      </c>
      <c r="E17" s="181"/>
      <c r="F17" s="182"/>
      <c r="G17" s="183"/>
      <c r="H17" s="184" t="str">
        <f t="shared" si="23"/>
        <v/>
      </c>
      <c r="I17" s="185"/>
      <c r="J17" s="183"/>
      <c r="K17" s="184" t="str">
        <f t="shared" si="0"/>
        <v/>
      </c>
      <c r="L17" s="185"/>
      <c r="M17" s="183"/>
      <c r="N17" s="184" t="str">
        <f t="shared" si="1"/>
        <v/>
      </c>
      <c r="O17" s="185"/>
      <c r="P17" s="183"/>
      <c r="Q17" s="184" t="str">
        <f t="shared" si="2"/>
        <v/>
      </c>
      <c r="R17" s="185"/>
      <c r="S17" s="183"/>
      <c r="T17" s="184" t="str">
        <f t="shared" si="3"/>
        <v/>
      </c>
      <c r="U17" s="185"/>
      <c r="V17" s="183"/>
      <c r="W17" s="184" t="str">
        <f t="shared" si="4"/>
        <v/>
      </c>
      <c r="X17" s="185"/>
      <c r="Y17" s="183"/>
      <c r="Z17" s="184" t="str">
        <f t="shared" si="5"/>
        <v/>
      </c>
      <c r="AA17" s="185"/>
      <c r="AB17" s="183"/>
      <c r="AC17" s="184" t="str">
        <f t="shared" si="6"/>
        <v/>
      </c>
      <c r="AD17" s="185"/>
      <c r="AE17" s="183"/>
      <c r="AF17" s="184" t="str">
        <f t="shared" si="7"/>
        <v/>
      </c>
      <c r="AG17" s="185"/>
      <c r="AH17" s="183"/>
      <c r="AI17" s="184" t="str">
        <f t="shared" si="8"/>
        <v/>
      </c>
      <c r="AJ17" s="185"/>
      <c r="AK17" s="183"/>
      <c r="AL17" s="184" t="str">
        <f t="shared" si="9"/>
        <v/>
      </c>
      <c r="AM17" s="185"/>
      <c r="AN17" s="183"/>
      <c r="AO17" s="186" t="str">
        <f t="shared" si="10"/>
        <v/>
      </c>
      <c r="AT17" s="187" t="str">
        <f t="shared" ca="1" si="11"/>
        <v>H</v>
      </c>
      <c r="AU17" s="188">
        <f t="shared" ca="1" si="12"/>
        <v>14</v>
      </c>
      <c r="AV17" s="186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49ers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Rams</v>
      </c>
      <c r="E18" s="181"/>
      <c r="F18" s="182"/>
      <c r="G18" s="183"/>
      <c r="H18" s="184" t="str">
        <f t="shared" si="23"/>
        <v/>
      </c>
      <c r="I18" s="185"/>
      <c r="J18" s="183"/>
      <c r="K18" s="184" t="str">
        <f t="shared" si="0"/>
        <v/>
      </c>
      <c r="L18" s="185"/>
      <c r="M18" s="183"/>
      <c r="N18" s="184" t="str">
        <f t="shared" si="1"/>
        <v/>
      </c>
      <c r="O18" s="185"/>
      <c r="P18" s="183"/>
      <c r="Q18" s="184" t="str">
        <f t="shared" si="2"/>
        <v/>
      </c>
      <c r="R18" s="185"/>
      <c r="S18" s="183"/>
      <c r="T18" s="184" t="str">
        <f t="shared" si="3"/>
        <v/>
      </c>
      <c r="U18" s="185"/>
      <c r="V18" s="183"/>
      <c r="W18" s="184" t="str">
        <f t="shared" si="4"/>
        <v/>
      </c>
      <c r="X18" s="185"/>
      <c r="Y18" s="183"/>
      <c r="Z18" s="184" t="str">
        <f t="shared" si="5"/>
        <v/>
      </c>
      <c r="AA18" s="185"/>
      <c r="AB18" s="183"/>
      <c r="AC18" s="184" t="str">
        <f t="shared" si="6"/>
        <v/>
      </c>
      <c r="AD18" s="185"/>
      <c r="AE18" s="183"/>
      <c r="AF18" s="184" t="str">
        <f t="shared" si="7"/>
        <v/>
      </c>
      <c r="AG18" s="185"/>
      <c r="AH18" s="183"/>
      <c r="AI18" s="184" t="str">
        <f t="shared" si="8"/>
        <v/>
      </c>
      <c r="AJ18" s="185"/>
      <c r="AK18" s="183"/>
      <c r="AL18" s="184" t="str">
        <f t="shared" si="9"/>
        <v/>
      </c>
      <c r="AM18" s="185"/>
      <c r="AN18" s="183"/>
      <c r="AO18" s="186" t="str">
        <f t="shared" si="10"/>
        <v/>
      </c>
      <c r="AT18" s="187" t="str">
        <f ca="1">IF($B18="","",IF(AX18&lt;0,"V","H"))</f>
        <v>H</v>
      </c>
      <c r="AU18" s="188">
        <f ca="1">IF($B18="","",RANK(BA18,BA$4:BA$19,1))</f>
        <v>15</v>
      </c>
      <c r="AV18" s="186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Chargers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Raiders</v>
      </c>
      <c r="E19" s="181"/>
      <c r="F19" s="182"/>
      <c r="G19" s="183"/>
      <c r="H19" s="184" t="str">
        <f t="shared" si="23"/>
        <v/>
      </c>
      <c r="I19" s="185"/>
      <c r="J19" s="183"/>
      <c r="K19" s="184" t="str">
        <f t="shared" si="0"/>
        <v/>
      </c>
      <c r="L19" s="185"/>
      <c r="M19" s="183"/>
      <c r="N19" s="184" t="str">
        <f t="shared" si="1"/>
        <v/>
      </c>
      <c r="O19" s="185"/>
      <c r="P19" s="183"/>
      <c r="Q19" s="184" t="str">
        <f t="shared" si="2"/>
        <v/>
      </c>
      <c r="R19" s="185"/>
      <c r="S19" s="183"/>
      <c r="T19" s="184" t="str">
        <f t="shared" si="3"/>
        <v/>
      </c>
      <c r="U19" s="185"/>
      <c r="V19" s="183"/>
      <c r="W19" s="184" t="str">
        <f t="shared" si="4"/>
        <v/>
      </c>
      <c r="X19" s="185"/>
      <c r="Y19" s="183"/>
      <c r="Z19" s="184" t="str">
        <f t="shared" si="5"/>
        <v/>
      </c>
      <c r="AA19" s="185"/>
      <c r="AB19" s="183"/>
      <c r="AC19" s="184" t="str">
        <f t="shared" si="6"/>
        <v/>
      </c>
      <c r="AD19" s="185"/>
      <c r="AE19" s="183"/>
      <c r="AF19" s="184" t="str">
        <f t="shared" si="7"/>
        <v/>
      </c>
      <c r="AG19" s="185"/>
      <c r="AH19" s="183"/>
      <c r="AI19" s="184" t="str">
        <f t="shared" si="8"/>
        <v/>
      </c>
      <c r="AJ19" s="185"/>
      <c r="AK19" s="183"/>
      <c r="AL19" s="184" t="str">
        <f t="shared" si="9"/>
        <v/>
      </c>
      <c r="AM19" s="185"/>
      <c r="AN19" s="183"/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16</v>
      </c>
      <c r="AV19" s="186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"Chargers at Raiders" Total Points:  </v>
      </c>
      <c r="F20" s="87" t="s">
        <v>3</v>
      </c>
      <c r="G20" s="88"/>
      <c r="H20" s="318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8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8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8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8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8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8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8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8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8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8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19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>RANK(H21,$H34:$AO34,0)+G52</f>
        <v>1</v>
      </c>
      <c r="H21" s="197">
        <f>IF(SUM(G4:G19)&gt;0,SUM(H4:H19)+$F$31,0)</f>
        <v>0</v>
      </c>
      <c r="I21" s="198"/>
      <c r="J21" s="196">
        <f>RANK(K21,$H34:$AO34,0)+J52</f>
        <v>1</v>
      </c>
      <c r="K21" s="197">
        <f>IF(SUM(J4:J19)&gt;0,SUM(K4:K19)+$F$31,0)</f>
        <v>0</v>
      </c>
      <c r="L21" s="198"/>
      <c r="M21" s="196">
        <f>RANK(N21,$H34:$AO34,0)+M52</f>
        <v>1</v>
      </c>
      <c r="N21" s="197">
        <f>IF(SUM(M4:M19)&gt;0,SUM(N4:N19)+$F$31,0)</f>
        <v>0</v>
      </c>
      <c r="O21" s="198"/>
      <c r="P21" s="196">
        <f>RANK(Q21,$H34:$AO34,0)+P52</f>
        <v>1</v>
      </c>
      <c r="Q21" s="197">
        <f>IF(SUM(P4:P19)&gt;0,SUM(Q4:Q19)+$F$31,0)</f>
        <v>0</v>
      </c>
      <c r="R21" s="198"/>
      <c r="S21" s="196">
        <f>RANK(T21,$H34:$AO34,0)+S52</f>
        <v>1</v>
      </c>
      <c r="T21" s="197">
        <f>IF(SUM(S4:S19)&gt;0,SUM(T4:T19)+$F$31,0)</f>
        <v>0</v>
      </c>
      <c r="U21" s="198"/>
      <c r="V21" s="196">
        <f>RANK(W21,$H34:$AO34,0)+V52</f>
        <v>1</v>
      </c>
      <c r="W21" s="197">
        <f>IF(SUM(V4:V19)&gt;0,SUM(W4:W19)+$F$31,0)</f>
        <v>0</v>
      </c>
      <c r="X21" s="198"/>
      <c r="Y21" s="196">
        <f>RANK(Z21,$H34:$AO34,0)+Y52</f>
        <v>1</v>
      </c>
      <c r="Z21" s="197">
        <f>IF(SUM(Y4:Y19)&gt;0,SUM(Z4:Z19)+$F$31,0)</f>
        <v>0</v>
      </c>
      <c r="AA21" s="198"/>
      <c r="AB21" s="196">
        <f>RANK(AC21,$H34:$AO34,0)+AB52</f>
        <v>1</v>
      </c>
      <c r="AC21" s="197">
        <f>IF(SUM(AB4:AB19)&gt;0,SUM(AC4:AC19)+$F$31,0)</f>
        <v>0</v>
      </c>
      <c r="AD21" s="198"/>
      <c r="AE21" s="196">
        <f>RANK(AF21,$H34:$AO34,0)+AE52</f>
        <v>1</v>
      </c>
      <c r="AF21" s="197">
        <f>IF(SUM(AE4:AE19)&gt;0,SUM(AF4:AF19)+$F$31,0)</f>
        <v>0</v>
      </c>
      <c r="AG21" s="198"/>
      <c r="AH21" s="196">
        <f>RANK(AI21,$H34:$AO34,0)+AH52</f>
        <v>1</v>
      </c>
      <c r="AI21" s="197">
        <f>IF(SUM(AH4:AH19)&gt;0,SUM(AI4:AI19)+$F$31,0)</f>
        <v>0</v>
      </c>
      <c r="AJ21" s="198"/>
      <c r="AK21" s="196">
        <f>RANK(AL21,$H34:$AO34,0)+AK52</f>
        <v>1</v>
      </c>
      <c r="AL21" s="197">
        <f>IF(SUM(AK4:AK19)&gt;0,SUM(AL4:AL19)+$F$31,0)</f>
        <v>0</v>
      </c>
      <c r="AM21" s="198"/>
      <c r="AN21" s="196">
        <f>RANK(AO21,$H34:$AO34,0)+AN52</f>
        <v>1</v>
      </c>
      <c r="AO21" s="199">
        <f>IF(SUM(AN4:AN19)&gt;0,SUM(AO4:AO19)+$F$31,0)</f>
        <v>0</v>
      </c>
      <c r="AP21" s="3"/>
      <c r="AT21" s="200"/>
      <c r="AU21" s="201">
        <f ca="1">RANK(AV34,$H34:$AV34,0)</f>
        <v>1</v>
      </c>
      <c r="AV21" s="202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94.6875</v>
      </c>
      <c r="I22" s="134"/>
      <c r="J22" s="132">
        <f ca="1">RANK(K35,($H35:$AO35),0)</f>
        <v>11</v>
      </c>
      <c r="K22" s="133">
        <f ca="1">IF($AR$3&lt;3,K23,K23/($AR$3-1))</f>
        <v>83.875</v>
      </c>
      <c r="L22" s="134"/>
      <c r="M22" s="132">
        <f ca="1">RANK(N35,($H35:$AO35),0)</f>
        <v>1</v>
      </c>
      <c r="N22" s="133">
        <f ca="1">IF($AR$3&lt;3,N23,N23/($AR$3-1))</f>
        <v>96.9375</v>
      </c>
      <c r="O22" s="134"/>
      <c r="P22" s="132">
        <f ca="1">RANK(Q35,($H35:$AO35),0)</f>
        <v>2</v>
      </c>
      <c r="Q22" s="133">
        <f ca="1">IF($AR$3&lt;3,Q23,Q23/($AR$3-1))</f>
        <v>95.5625</v>
      </c>
      <c r="R22" s="134"/>
      <c r="S22" s="132">
        <f ca="1">RANK(T35,($H35:$AO35),0)</f>
        <v>5</v>
      </c>
      <c r="T22" s="133">
        <f ca="1">IF($AR$3&lt;3,T23,T23/($AR$3-1))</f>
        <v>92.9375</v>
      </c>
      <c r="U22" s="134"/>
      <c r="V22" s="132">
        <f ca="1">RANK(W35,($H35:$AO35),0)</f>
        <v>10</v>
      </c>
      <c r="W22" s="133">
        <f ca="1">IF($AR$3&lt;3,W23,W23/($AR$3-1))</f>
        <v>86.5625</v>
      </c>
      <c r="X22" s="134"/>
      <c r="Y22" s="132">
        <f ca="1">RANK(Z35,($H35:$AO35),0)</f>
        <v>9</v>
      </c>
      <c r="Z22" s="133">
        <f ca="1">IF($AR$3&lt;3,Z23,Z23/($AR$3-1))</f>
        <v>87.375</v>
      </c>
      <c r="AA22" s="134"/>
      <c r="AB22" s="132">
        <f ca="1">RANK(AC35,($H35:$AO35),0)</f>
        <v>6</v>
      </c>
      <c r="AC22" s="133">
        <f ca="1">IF($AR$3&lt;3,AC23,AC23/($AR$3-1))</f>
        <v>90.1875</v>
      </c>
      <c r="AD22" s="134"/>
      <c r="AE22" s="132">
        <f ca="1">RANK(AF35,($H35:$AO35),0)</f>
        <v>12</v>
      </c>
      <c r="AF22" s="133">
        <f ca="1">IF($AR$3&lt;3,AF23,AF23/($AR$3-1))</f>
        <v>81.0625</v>
      </c>
      <c r="AG22" s="134"/>
      <c r="AH22" s="132">
        <f ca="1">RANK(AI35,($H35:$AO35),0)</f>
        <v>7</v>
      </c>
      <c r="AI22" s="133">
        <f ca="1">IF($AR$3&lt;3,AI23,AI23/($AR$3-1))</f>
        <v>89.3125</v>
      </c>
      <c r="AJ22" s="134"/>
      <c r="AK22" s="132">
        <f ca="1">RANK(AL35,($H35:$AO35),0)</f>
        <v>8</v>
      </c>
      <c r="AL22" s="133">
        <f ca="1">IF($AR$3&lt;3,AL23,AL23/($AR$3-1))</f>
        <v>88.125</v>
      </c>
      <c r="AM22" s="134"/>
      <c r="AN22" s="132">
        <f ca="1">RANK(AO35,($H35:$AO35),0)</f>
        <v>3</v>
      </c>
      <c r="AO22" s="135">
        <f ca="1">IF($AR$3&lt;3,AO23,AO23/($AR$3-1))</f>
        <v>94.875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1515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1342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1551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1529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1487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1385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1398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1443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1297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1429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1410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1518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65</v>
      </c>
      <c r="R24" s="142"/>
      <c r="S24" s="140"/>
      <c r="T24" s="141">
        <f ca="1">IF($AR$3&lt;2,"",MIN('Season Summary'!S3:OFFSET('Season Summary'!S3,$C$2+$AR$2,0)))</f>
        <v>60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49</v>
      </c>
      <c r="AD24" s="142"/>
      <c r="AE24" s="140"/>
      <c r="AF24" s="141">
        <f ca="1">IF($AR$3&lt;2,"",MIN('Season Summary'!AE3:OFFSET('Season Summary'!AE3,$C$2+$AR$2,0)))</f>
        <v>37</v>
      </c>
      <c r="AG24" s="142"/>
      <c r="AH24" s="140"/>
      <c r="AI24" s="141">
        <f ca="1">IF($AR$3&lt;2,"",MIN('Season Summary'!AH3:OFFSET('Season Summary'!AH3,$C$2+$AR$2,0)))</f>
        <v>0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</v>
      </c>
      <c r="H25" s="141">
        <f>IF(SUM(G4:G19)&gt;0,COUNTBLANK(H4:H19)-COUNTBLANK($E4:$E19),0)</f>
        <v>0</v>
      </c>
      <c r="I25" s="142"/>
      <c r="J25" s="144">
        <f ca="1">IF($AR$2=0,K25/OFFSET('Season Summary'!$D$3,$C$2,0),0)</f>
        <v>0</v>
      </c>
      <c r="K25" s="141">
        <f>IF(SUM(J4:J19)&gt;0,COUNTBLANK(K4:K19)-COUNTBLANK($E4:$E19),0)</f>
        <v>0</v>
      </c>
      <c r="L25" s="142"/>
      <c r="M25" s="144">
        <f ca="1">IF($AR$2=0,N25/OFFSET('Season Summary'!$D$3,$C$2,0),0)</f>
        <v>0</v>
      </c>
      <c r="N25" s="141">
        <f>IF(SUM(M4:M19)&gt;0,COUNTBLANK(N4:N19)-COUNTBLANK($E4:$E19),0)</f>
        <v>0</v>
      </c>
      <c r="O25" s="142"/>
      <c r="P25" s="144">
        <f ca="1">IF($AR$2=0,Q25/OFFSET('Season Summary'!$D$3,$C$2,0),0)</f>
        <v>0</v>
      </c>
      <c r="Q25" s="141">
        <f>IF(SUM(P4:P19)&gt;0,COUNTBLANK(Q4:Q19)-COUNTBLANK($E4:$E19),0)</f>
        <v>0</v>
      </c>
      <c r="R25" s="142"/>
      <c r="S25" s="144">
        <f ca="1">IF($AR$2=0,T25/OFFSET('Season Summary'!$D$3,$C$2,0),0)</f>
        <v>0</v>
      </c>
      <c r="T25" s="141">
        <f>IF(SUM(S4:S19)&gt;0,COUNTBLANK(T4:T19)-COUNTBLANK($E4:$E19),0)</f>
        <v>0</v>
      </c>
      <c r="U25" s="142"/>
      <c r="V25" s="144">
        <f ca="1">IF($AR$2=0,W25/OFFSET('Season Summary'!$D$3,$C$2,0),0)</f>
        <v>0</v>
      </c>
      <c r="W25" s="141">
        <f>IF(SUM(V4:V19)&gt;0,COUNTBLANK(W4:W19)-COUNTBLANK($E4:$E19),0)</f>
        <v>0</v>
      </c>
      <c r="X25" s="142"/>
      <c r="Y25" s="144">
        <f ca="1">IF($AR$2=0,Z25/OFFSET('Season Summary'!$D$3,$C$2,0),0)</f>
        <v>0</v>
      </c>
      <c r="Z25" s="141">
        <f>IF(SUM(Y4:Y19)&gt;0,COUNTBLANK(Z4:Z19)-COUNTBLANK($E4:$E19),0)</f>
        <v>0</v>
      </c>
      <c r="AA25" s="142"/>
      <c r="AB25" s="144">
        <f ca="1">IF($AR$2=0,AC25/OFFSET('Season Summary'!$D$3,$C$2,0),0)</f>
        <v>0</v>
      </c>
      <c r="AC25" s="141">
        <f>IF(SUM(AB4:AB19)&gt;0,COUNTBLANK(AC4:AC19)-COUNTBLANK($E4:$E19),0)</f>
        <v>0</v>
      </c>
      <c r="AD25" s="142"/>
      <c r="AE25" s="144">
        <f ca="1">IF($AR$2=0,AF25/OFFSET('Season Summary'!$D$3,$C$2,0),0)</f>
        <v>0</v>
      </c>
      <c r="AF25" s="141">
        <f>IF(SUM(AE4:AE19)&gt;0,COUNTBLANK(AF4:AF19)-COUNTBLANK($E4:$E19),0)</f>
        <v>0</v>
      </c>
      <c r="AG25" s="142"/>
      <c r="AH25" s="144">
        <f ca="1">IF($AR$2=0,AI25/OFFSET('Season Summary'!$D$3,$C$2,0),0)</f>
        <v>0</v>
      </c>
      <c r="AI25" s="141">
        <f>IF(SUM(AH4:AH19)&gt;0,COUNTBLANK(AI4:AI19)-COUNTBLANK($E4:$E19),0)</f>
        <v>0</v>
      </c>
      <c r="AJ25" s="142"/>
      <c r="AK25" s="144">
        <f ca="1">IF($AR$2=0,AL25/OFFSET('Season Summary'!$D$3,$C$2,0),0)</f>
        <v>0</v>
      </c>
      <c r="AL25" s="141">
        <f>IF(SUM(AK4:AK19)&gt;0,COUNTBLANK(AL4:AL19)-COUNTBLANK($E4:$E19),0)</f>
        <v>0</v>
      </c>
      <c r="AM25" s="142"/>
      <c r="AN25" s="144">
        <f ca="1">IF($AR$2=0,AO25/OFFSET('Season Summary'!$D$3,$C$2,0),0)</f>
        <v>0</v>
      </c>
      <c r="AO25" s="143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0.63671875</v>
      </c>
      <c r="H26" s="150">
        <f ca="1">SUM('Season Summary'!F3:OFFSET('Season Summary'!F3,$C$2+$AR$2,0))</f>
        <v>163</v>
      </c>
      <c r="I26" s="151"/>
      <c r="J26" s="149">
        <f ca="1">IF($AR$3=0,0,K26/SUM('Season Summary'!$D3:OFFSET('Season Summary'!$D3,$C$2+$AR$2,0)))</f>
        <v>0.578125</v>
      </c>
      <c r="K26" s="150">
        <f ca="1">SUM('Season Summary'!I3:OFFSET('Season Summary'!I3,$C$2+$AR$2,0))</f>
        <v>148</v>
      </c>
      <c r="L26" s="151"/>
      <c r="M26" s="149">
        <f ca="1">IF($AR$3=0,0,N26/SUM('Season Summary'!$D3:OFFSET('Season Summary'!$D3,$C$2+$AR$2,0)))</f>
        <v>0.67578125</v>
      </c>
      <c r="N26" s="150">
        <f ca="1">SUM('Season Summary'!L3:OFFSET('Season Summary'!L3,$C$2+$AR$2,0))</f>
        <v>173</v>
      </c>
      <c r="O26" s="151"/>
      <c r="P26" s="149">
        <f ca="1">IF($AR$3=0,0,Q26/SUM('Season Summary'!$D3:OFFSET('Season Summary'!$D3,$C$2+$AR$2,0)))</f>
        <v>0.6484375</v>
      </c>
      <c r="Q26" s="150">
        <f ca="1">SUM('Season Summary'!O3:OFFSET('Season Summary'!O3,$C$2+$AR$2,0))</f>
        <v>166</v>
      </c>
      <c r="R26" s="151"/>
      <c r="S26" s="149">
        <f ca="1">IF($AR$3=0,0,T26/SUM('Season Summary'!$D3:OFFSET('Season Summary'!$D3,$C$2+$AR$2,0)))</f>
        <v>0.640625</v>
      </c>
      <c r="T26" s="150">
        <f ca="1">SUM('Season Summary'!R3:OFFSET('Season Summary'!R3,$C$2+$AR$2,0))</f>
        <v>164</v>
      </c>
      <c r="U26" s="151"/>
      <c r="V26" s="149">
        <f ca="1">IF($AR$3=0,0,W26/SUM('Season Summary'!$D3:OFFSET('Season Summary'!$D3,$C$2+$AR$2,0)))</f>
        <v>0.5859375</v>
      </c>
      <c r="W26" s="150">
        <f ca="1">SUM('Season Summary'!U3:OFFSET('Season Summary'!U3,$C$2+$AR$2,0))</f>
        <v>150</v>
      </c>
      <c r="X26" s="151"/>
      <c r="Y26" s="149">
        <f ca="1">IF($AR$3=0,0,Z26/SUM('Season Summary'!$D3:OFFSET('Season Summary'!$D3,$C$2+$AR$2,0)))</f>
        <v>0.59375</v>
      </c>
      <c r="Z26" s="150">
        <f ca="1">SUM('Season Summary'!X3:OFFSET('Season Summary'!X3,$C$2+$AR$2,0))</f>
        <v>152</v>
      </c>
      <c r="AA26" s="151"/>
      <c r="AB26" s="149">
        <f ca="1">IF($AR$3=0,0,AC26/SUM('Season Summary'!$D3:OFFSET('Season Summary'!$D3,$C$2+$AR$2,0)))</f>
        <v>0.59765625</v>
      </c>
      <c r="AC26" s="150">
        <f ca="1">SUM('Season Summary'!AA3:OFFSET('Season Summary'!AA3,$C$2+$AR$2,0))</f>
        <v>153</v>
      </c>
      <c r="AD26" s="151"/>
      <c r="AE26" s="149">
        <f ca="1">IF($AR$3=0,0,AF26/SUM('Season Summary'!$D3:OFFSET('Season Summary'!$D3,$C$2+$AR$2,0)))</f>
        <v>0.5625</v>
      </c>
      <c r="AF26" s="150">
        <f ca="1">SUM('Season Summary'!AD3:OFFSET('Season Summary'!AD3,$C$2+$AR$2,0))</f>
        <v>144</v>
      </c>
      <c r="AG26" s="151"/>
      <c r="AH26" s="149">
        <f ca="1">IF($AR$3=0,0,AI26/SUM('Season Summary'!$D3:OFFSET('Season Summary'!$D3,$C$2+$AR$2,0)))</f>
        <v>0.58203125</v>
      </c>
      <c r="AI26" s="150">
        <f ca="1">SUM('Season Summary'!AG3:OFFSET('Season Summary'!AG3,$C$2+$AR$2,0))</f>
        <v>149</v>
      </c>
      <c r="AJ26" s="151"/>
      <c r="AK26" s="149">
        <f ca="1">IF($AR$3=0,0,AL26/SUM('Season Summary'!$D3:OFFSET('Season Summary'!$D3,$C$2+$AR$2,0)))</f>
        <v>0.61328125</v>
      </c>
      <c r="AL26" s="150">
        <f ca="1">SUM('Season Summary'!AJ3:OFFSET('Season Summary'!AJ3,$C$2+$AR$2,0))</f>
        <v>157</v>
      </c>
      <c r="AM26" s="151"/>
      <c r="AN26" s="149">
        <f ca="1">IF($AR$3=0,0,AO26/SUM('Season Summary'!$D3:OFFSET('Season Summary'!$D3,$C$2+$AR$2,0)))</f>
        <v>0.6328125</v>
      </c>
      <c r="AO26" s="152">
        <f ca="1">SUM('Season Summary'!AM3:OFFSET('Season Summary'!AM3,$C$2+$AR$2,0))</f>
        <v>162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256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51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34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3" customFormat="1" ht="21" customHeight="1" thickTop="1" x14ac:dyDescent="0.2">
      <c r="A28" s="40"/>
      <c r="B28" s="362"/>
      <c r="G28" s="364"/>
      <c r="K28" s="365"/>
      <c r="L28" s="366"/>
      <c r="Q28" s="365"/>
      <c r="R28" s="367"/>
      <c r="X28" s="365"/>
      <c r="Y28" s="367"/>
      <c r="AA28" s="365"/>
      <c r="AB28" s="366"/>
      <c r="AD28" s="365"/>
      <c r="AE28" s="366"/>
      <c r="AG28" s="365"/>
      <c r="AH28" s="366"/>
      <c r="AJ28" s="365"/>
      <c r="AK28" s="366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3" customFormat="1" ht="21" customHeight="1" x14ac:dyDescent="0.2">
      <c r="A29" s="301"/>
      <c r="B29" s="368" t="s">
        <v>702</v>
      </c>
      <c r="C29" s="362" t="str">
        <f ca="1">IF(INDIRECT($AS$8)="","",INDIRECT($AS$8))</f>
        <v>None</v>
      </c>
      <c r="D29" s="362"/>
      <c r="G29" s="364"/>
      <c r="K29" s="365"/>
      <c r="L29" s="366"/>
      <c r="Q29" s="365"/>
      <c r="R29" s="367"/>
      <c r="X29" s="365"/>
      <c r="Y29" s="367"/>
      <c r="AA29" s="365"/>
      <c r="AB29" s="366"/>
      <c r="AD29" s="365"/>
      <c r="AE29" s="366"/>
      <c r="AG29" s="365"/>
      <c r="AH29" s="366"/>
      <c r="AJ29" s="365"/>
      <c r="AK29" s="366"/>
      <c r="AP29" s="301"/>
      <c r="AW29" s="301"/>
      <c r="BO29" s="6"/>
      <c r="BP29" s="6"/>
      <c r="BQ29" s="6"/>
      <c r="BR29" s="6"/>
      <c r="BS29" s="6"/>
      <c r="BT29" s="6"/>
      <c r="BU29" s="6"/>
      <c r="BV29" s="6"/>
      <c r="BW29" s="6"/>
      <c r="BY29" s="31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3" customFormat="1" ht="21" customHeight="1" x14ac:dyDescent="0.2">
      <c r="A30" s="301"/>
      <c r="B30" s="362"/>
      <c r="G30" s="364"/>
      <c r="K30" s="365"/>
      <c r="L30" s="366"/>
      <c r="Q30" s="365"/>
      <c r="R30" s="367"/>
      <c r="X30" s="365"/>
      <c r="Y30" s="367"/>
      <c r="AA30" s="365"/>
      <c r="AB30" s="366"/>
      <c r="AD30" s="365"/>
      <c r="AE30" s="366"/>
      <c r="AG30" s="365"/>
      <c r="AH30" s="366"/>
      <c r="AJ30" s="365"/>
      <c r="AK30" s="366"/>
      <c r="AP30" s="301"/>
      <c r="AW30" s="301"/>
      <c r="BO30" s="6"/>
      <c r="BP30" s="6"/>
      <c r="BQ30" s="6"/>
      <c r="BR30" s="6"/>
      <c r="BS30" s="6"/>
      <c r="BT30" s="6"/>
      <c r="BU30" s="6"/>
      <c r="BV30" s="6"/>
      <c r="BW30" s="6"/>
      <c r="BY30" s="314" t="str">
        <f ca="1">CONCATENATE("   var w",$C$2,"_actual_mn_points = ",IF($C$44="",0,$C$44),";")</f>
        <v xml:space="preserve">   var w18_actual_mn_points = 0;</v>
      </c>
    </row>
    <row r="31" spans="1:77" s="363" customFormat="1" ht="21" hidden="1" customHeight="1" x14ac:dyDescent="0.2">
      <c r="A31" s="301"/>
      <c r="B31" s="362"/>
      <c r="E31" s="316" t="s">
        <v>10</v>
      </c>
      <c r="F31" s="316">
        <f ca="1">LOOKUP(OFFSET('Season Summary'!$C$3,$C$2,0),{1,2,3,4,5,6,7,8,9,10,11,12,13,14,15,16},{16,31,45,58,70,81,91,100,108,115,121,126,130,133,135,136})</f>
        <v>136</v>
      </c>
      <c r="G31" s="364"/>
      <c r="K31" s="365"/>
      <c r="L31" s="366"/>
      <c r="Q31" s="365"/>
      <c r="R31" s="367"/>
      <c r="X31" s="365"/>
      <c r="Y31" s="367"/>
      <c r="AA31" s="365"/>
      <c r="AB31" s="366"/>
      <c r="AD31" s="365"/>
      <c r="AE31" s="366"/>
      <c r="AG31" s="365"/>
      <c r="AH31" s="366"/>
      <c r="AJ31" s="365"/>
      <c r="AK31" s="366"/>
      <c r="AP31" s="301"/>
      <c r="AW31" s="301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4"/>
    </row>
    <row r="32" spans="1:77" s="6" customFormat="1" ht="12.95" hidden="1" customHeight="1" x14ac:dyDescent="0.2">
      <c r="A32" s="301"/>
      <c r="D32" s="301"/>
      <c r="E32" s="316" t="s">
        <v>9</v>
      </c>
      <c r="F32" s="301"/>
      <c r="G32" s="315">
        <f>SUM(G4:G19)</f>
        <v>0</v>
      </c>
      <c r="J32" s="315">
        <f>SUM(J4:J19)</f>
        <v>0</v>
      </c>
      <c r="M32" s="315">
        <f>SUM(M4:M19)</f>
        <v>0</v>
      </c>
      <c r="P32" s="315">
        <f>SUM(P4:P19)</f>
        <v>0</v>
      </c>
      <c r="S32" s="315">
        <f>SUM(S4:S19)</f>
        <v>0</v>
      </c>
      <c r="V32" s="315">
        <f>SUM(V4:V19)</f>
        <v>0</v>
      </c>
      <c r="Y32" s="315">
        <f>SUM(Y4:Y19)</f>
        <v>0</v>
      </c>
      <c r="AB32" s="315">
        <f>SUM(AB4:AB19)</f>
        <v>0</v>
      </c>
      <c r="AE32" s="315">
        <f>SUM(AE4:AE19)</f>
        <v>0</v>
      </c>
      <c r="AH32" s="315">
        <f>SUM(AH4:AH19)</f>
        <v>0</v>
      </c>
      <c r="AK32" s="315">
        <f>SUM(AK4:AK19)</f>
        <v>0</v>
      </c>
      <c r="AN32" s="315">
        <f>SUM(AN4:AN19)</f>
        <v>0</v>
      </c>
      <c r="AP32" s="301"/>
      <c r="AU32" s="315">
        <f ca="1">SUM(AU4:AU19)</f>
        <v>136</v>
      </c>
      <c r="AW32" s="301"/>
      <c r="BY32" s="314"/>
    </row>
    <row r="33" spans="1:77" s="6" customFormat="1" ht="12.95" hidden="1" customHeight="1" x14ac:dyDescent="0.2">
      <c r="A33" s="301"/>
      <c r="D33" s="301"/>
      <c r="E33" s="316"/>
      <c r="F33" s="301"/>
      <c r="G33" s="369"/>
      <c r="H33" s="301"/>
      <c r="I33" s="301"/>
      <c r="J33" s="369"/>
      <c r="K33" s="301"/>
      <c r="L33" s="301"/>
      <c r="M33" s="369"/>
      <c r="P33" s="369"/>
      <c r="S33" s="369"/>
      <c r="V33" s="369"/>
      <c r="Y33" s="369"/>
      <c r="AB33" s="369"/>
      <c r="AE33" s="369"/>
      <c r="AH33" s="369"/>
      <c r="AK33" s="369"/>
      <c r="AN33" s="369"/>
      <c r="AP33" s="301"/>
      <c r="AW33" s="301"/>
      <c r="BY33" s="314"/>
    </row>
    <row r="34" spans="1:77" s="6" customFormat="1" ht="12.95" hidden="1" customHeight="1" x14ac:dyDescent="0.2">
      <c r="A34" s="301"/>
      <c r="G34" s="315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1"/>
      <c r="AV34" s="6">
        <f ca="1">AV21</f>
        <v>136</v>
      </c>
      <c r="AW34" s="301"/>
      <c r="BY34" s="314"/>
    </row>
    <row r="35" spans="1:77" s="6" customFormat="1" ht="12.95" hidden="1" customHeight="1" x14ac:dyDescent="0.2">
      <c r="A35" s="301"/>
      <c r="D35" s="301"/>
      <c r="E35" s="301"/>
      <c r="F35" s="301"/>
      <c r="G35" s="369"/>
      <c r="H35" s="370">
        <f t="shared" ca="1" si="24"/>
        <v>94.6875</v>
      </c>
      <c r="I35" s="301"/>
      <c r="J35" s="301"/>
      <c r="K35" s="370">
        <f t="shared" ca="1" si="25"/>
        <v>83.875</v>
      </c>
      <c r="L35" s="301"/>
      <c r="M35" s="301"/>
      <c r="N35" s="370">
        <f t="shared" ca="1" si="26"/>
        <v>96.9375</v>
      </c>
      <c r="Q35" s="370">
        <f t="shared" ca="1" si="27"/>
        <v>95.5625</v>
      </c>
      <c r="T35" s="370">
        <f t="shared" ca="1" si="28"/>
        <v>92.9375</v>
      </c>
      <c r="W35" s="370">
        <f t="shared" ca="1" si="29"/>
        <v>86.5625</v>
      </c>
      <c r="Z35" s="370">
        <f t="shared" ca="1" si="30"/>
        <v>87.375</v>
      </c>
      <c r="AC35" s="370">
        <f t="shared" ca="1" si="31"/>
        <v>90.1875</v>
      </c>
      <c r="AF35" s="370">
        <f t="shared" ca="1" si="32"/>
        <v>81.0625</v>
      </c>
      <c r="AI35" s="370">
        <f t="shared" ca="1" si="33"/>
        <v>89.3125</v>
      </c>
      <c r="AL35" s="370">
        <f t="shared" ca="1" si="34"/>
        <v>88.125</v>
      </c>
      <c r="AO35" s="370">
        <f t="shared" ca="1" si="35"/>
        <v>94.875</v>
      </c>
      <c r="AP35" s="301"/>
      <c r="AW35" s="301"/>
      <c r="BY35" s="314"/>
    </row>
    <row r="36" spans="1:77" s="6" customFormat="1" ht="12.95" hidden="1" customHeight="1" x14ac:dyDescent="0.2">
      <c r="A36" s="301"/>
      <c r="D36" s="301"/>
      <c r="E36" s="301"/>
      <c r="F36" s="301"/>
      <c r="G36" s="369"/>
      <c r="H36" s="370">
        <f t="shared" ca="1" si="24"/>
        <v>1515</v>
      </c>
      <c r="I36" s="301"/>
      <c r="J36" s="301"/>
      <c r="K36" s="370">
        <f t="shared" ca="1" si="25"/>
        <v>1342</v>
      </c>
      <c r="L36" s="301"/>
      <c r="M36" s="301"/>
      <c r="N36" s="370">
        <f t="shared" ca="1" si="26"/>
        <v>1551</v>
      </c>
      <c r="Q36" s="370">
        <f t="shared" ca="1" si="27"/>
        <v>1529</v>
      </c>
      <c r="T36" s="370">
        <f t="shared" ca="1" si="28"/>
        <v>1487</v>
      </c>
      <c r="W36" s="370">
        <f t="shared" ca="1" si="29"/>
        <v>1385</v>
      </c>
      <c r="Z36" s="370">
        <f t="shared" ca="1" si="30"/>
        <v>1398</v>
      </c>
      <c r="AC36" s="370">
        <f t="shared" ca="1" si="31"/>
        <v>1443</v>
      </c>
      <c r="AF36" s="370">
        <f t="shared" ca="1" si="32"/>
        <v>1297</v>
      </c>
      <c r="AI36" s="370">
        <f t="shared" ca="1" si="33"/>
        <v>1429</v>
      </c>
      <c r="AL36" s="370">
        <f t="shared" ca="1" si="34"/>
        <v>1410</v>
      </c>
      <c r="AO36" s="370">
        <f t="shared" ca="1" si="35"/>
        <v>1518</v>
      </c>
      <c r="AP36" s="301"/>
      <c r="AW36" s="301"/>
      <c r="BY36" s="314"/>
    </row>
    <row r="37" spans="1:77" s="6" customFormat="1" ht="12.95" hidden="1" customHeight="1" x14ac:dyDescent="0.2">
      <c r="A37" s="301"/>
      <c r="D37" s="301"/>
      <c r="E37" s="301"/>
      <c r="F37" s="301"/>
      <c r="G37" s="369"/>
      <c r="H37" s="370">
        <f t="shared" ca="1" si="24"/>
        <v>62</v>
      </c>
      <c r="I37" s="301"/>
      <c r="J37" s="301"/>
      <c r="K37" s="370">
        <f t="shared" ca="1" si="25"/>
        <v>0</v>
      </c>
      <c r="L37" s="301"/>
      <c r="M37" s="301"/>
      <c r="N37" s="370">
        <f t="shared" ca="1" si="26"/>
        <v>69</v>
      </c>
      <c r="Q37" s="370">
        <f t="shared" ca="1" si="27"/>
        <v>65</v>
      </c>
      <c r="T37" s="370">
        <f t="shared" ca="1" si="28"/>
        <v>60</v>
      </c>
      <c r="W37" s="370">
        <f t="shared" ca="1" si="29"/>
        <v>0</v>
      </c>
      <c r="Z37" s="370">
        <f t="shared" ca="1" si="30"/>
        <v>50</v>
      </c>
      <c r="AC37" s="370">
        <f t="shared" ca="1" si="31"/>
        <v>49</v>
      </c>
      <c r="AF37" s="370">
        <f t="shared" ca="1" si="32"/>
        <v>37</v>
      </c>
      <c r="AI37" s="370">
        <f t="shared" ca="1" si="33"/>
        <v>0</v>
      </c>
      <c r="AL37" s="370">
        <f t="shared" ca="1" si="34"/>
        <v>47</v>
      </c>
      <c r="AO37" s="370">
        <f t="shared" ca="1" si="35"/>
        <v>48</v>
      </c>
      <c r="AP37" s="301"/>
      <c r="AW37" s="301"/>
      <c r="BY37" s="314"/>
    </row>
    <row r="38" spans="1:77" s="6" customFormat="1" ht="12.95" hidden="1" customHeight="1" x14ac:dyDescent="0.2">
      <c r="A38" s="301"/>
      <c r="D38" s="301"/>
      <c r="E38" s="301"/>
      <c r="F38" s="301"/>
      <c r="G38" s="369"/>
      <c r="H38" s="370">
        <f t="shared" si="24"/>
        <v>0</v>
      </c>
      <c r="I38" s="301"/>
      <c r="J38" s="301"/>
      <c r="K38" s="370">
        <f t="shared" si="25"/>
        <v>0</v>
      </c>
      <c r="L38" s="301"/>
      <c r="M38" s="301"/>
      <c r="N38" s="370">
        <f t="shared" si="26"/>
        <v>0</v>
      </c>
      <c r="Q38" s="370">
        <f t="shared" si="27"/>
        <v>0</v>
      </c>
      <c r="T38" s="370">
        <f t="shared" si="28"/>
        <v>0</v>
      </c>
      <c r="W38" s="370">
        <f t="shared" si="29"/>
        <v>0</v>
      </c>
      <c r="Z38" s="370">
        <f t="shared" si="30"/>
        <v>0</v>
      </c>
      <c r="AC38" s="370">
        <f t="shared" si="31"/>
        <v>0</v>
      </c>
      <c r="AF38" s="370">
        <f t="shared" si="32"/>
        <v>0</v>
      </c>
      <c r="AI38" s="370">
        <f t="shared" si="33"/>
        <v>0</v>
      </c>
      <c r="AL38" s="370">
        <f t="shared" si="34"/>
        <v>0</v>
      </c>
      <c r="AO38" s="370">
        <f t="shared" si="35"/>
        <v>0</v>
      </c>
      <c r="AP38" s="301"/>
      <c r="AW38" s="301"/>
      <c r="BY38" s="314"/>
    </row>
    <row r="39" spans="1:77" s="6" customFormat="1" ht="12.95" hidden="1" customHeight="1" x14ac:dyDescent="0.2">
      <c r="A39" s="301"/>
      <c r="D39" s="301"/>
      <c r="E39" s="301"/>
      <c r="F39" s="301"/>
      <c r="G39" s="369"/>
      <c r="H39" s="370">
        <f t="shared" ca="1" si="24"/>
        <v>163</v>
      </c>
      <c r="I39" s="301"/>
      <c r="J39" s="301"/>
      <c r="K39" s="370">
        <f t="shared" ca="1" si="25"/>
        <v>148</v>
      </c>
      <c r="L39" s="301"/>
      <c r="M39" s="301"/>
      <c r="N39" s="370">
        <f t="shared" ca="1" si="26"/>
        <v>173</v>
      </c>
      <c r="Q39" s="370">
        <f t="shared" ca="1" si="27"/>
        <v>166</v>
      </c>
      <c r="T39" s="370">
        <f t="shared" ca="1" si="28"/>
        <v>164</v>
      </c>
      <c r="W39" s="370">
        <f t="shared" ca="1" si="29"/>
        <v>150</v>
      </c>
      <c r="Z39" s="370">
        <f t="shared" ca="1" si="30"/>
        <v>152</v>
      </c>
      <c r="AC39" s="370">
        <f t="shared" ca="1" si="31"/>
        <v>153</v>
      </c>
      <c r="AF39" s="370">
        <f t="shared" ca="1" si="32"/>
        <v>144</v>
      </c>
      <c r="AI39" s="370">
        <f t="shared" ca="1" si="33"/>
        <v>149</v>
      </c>
      <c r="AL39" s="370">
        <f t="shared" ca="1" si="34"/>
        <v>157</v>
      </c>
      <c r="AO39" s="370">
        <f t="shared" ca="1" si="35"/>
        <v>162</v>
      </c>
      <c r="AP39" s="301"/>
      <c r="AW39" s="301"/>
      <c r="BY39" s="314"/>
    </row>
    <row r="40" spans="1:77" s="6" customFormat="1" ht="12.95" hidden="1" customHeight="1" x14ac:dyDescent="0.2">
      <c r="A40" s="301"/>
      <c r="D40" s="301"/>
      <c r="E40" s="301"/>
      <c r="F40" s="301"/>
      <c r="G40" s="369">
        <f ca="1">G22</f>
        <v>4</v>
      </c>
      <c r="H40" s="370"/>
      <c r="I40" s="301"/>
      <c r="J40" s="369">
        <f ca="1">J22</f>
        <v>11</v>
      </c>
      <c r="K40" s="370"/>
      <c r="L40" s="301"/>
      <c r="M40" s="369">
        <f ca="1">M22</f>
        <v>1</v>
      </c>
      <c r="N40" s="370"/>
      <c r="P40" s="369">
        <f ca="1">P22</f>
        <v>2</v>
      </c>
      <c r="Q40" s="370"/>
      <c r="S40" s="369">
        <f ca="1">S22</f>
        <v>5</v>
      </c>
      <c r="T40" s="370"/>
      <c r="V40" s="369">
        <f ca="1">V22</f>
        <v>10</v>
      </c>
      <c r="W40" s="370"/>
      <c r="Y40" s="369">
        <f ca="1">Y22</f>
        <v>9</v>
      </c>
      <c r="Z40" s="370"/>
      <c r="AB40" s="369">
        <f ca="1">AB22</f>
        <v>6</v>
      </c>
      <c r="AC40" s="370"/>
      <c r="AE40" s="369">
        <f ca="1">AE22</f>
        <v>12</v>
      </c>
      <c r="AF40" s="370"/>
      <c r="AH40" s="369">
        <f ca="1">AH22</f>
        <v>7</v>
      </c>
      <c r="AI40" s="370"/>
      <c r="AK40" s="369">
        <f ca="1">AK22</f>
        <v>8</v>
      </c>
      <c r="AL40" s="370"/>
      <c r="AN40" s="369">
        <f ca="1">AN22</f>
        <v>3</v>
      </c>
      <c r="AO40" s="370"/>
      <c r="AP40" s="301"/>
      <c r="AR40" s="365">
        <f ca="1">COUNTIF($F$40:$AO$40,1)</f>
        <v>1</v>
      </c>
      <c r="AS40" s="371" t="s">
        <v>42</v>
      </c>
      <c r="AW40" s="301"/>
      <c r="BY40" s="314"/>
    </row>
    <row r="41" spans="1:77" s="6" customFormat="1" ht="12.95" hidden="1" customHeight="1" x14ac:dyDescent="0.2">
      <c r="A41" s="301"/>
      <c r="D41" s="301"/>
      <c r="E41" s="301"/>
      <c r="F41" s="301"/>
      <c r="G41" s="369">
        <f ca="1">G25</f>
        <v>0</v>
      </c>
      <c r="H41" s="301"/>
      <c r="I41" s="301"/>
      <c r="J41" s="369">
        <f ca="1">J25</f>
        <v>0</v>
      </c>
      <c r="K41" s="301"/>
      <c r="L41" s="301"/>
      <c r="M41" s="369">
        <f ca="1">M25</f>
        <v>0</v>
      </c>
      <c r="P41" s="369">
        <f ca="1">P25</f>
        <v>0</v>
      </c>
      <c r="S41" s="369">
        <f ca="1">S25</f>
        <v>0</v>
      </c>
      <c r="V41" s="369">
        <f ca="1">V25</f>
        <v>0</v>
      </c>
      <c r="Y41" s="369">
        <f ca="1">Y25</f>
        <v>0</v>
      </c>
      <c r="AB41" s="369">
        <f ca="1">AB25</f>
        <v>0</v>
      </c>
      <c r="AE41" s="369">
        <f ca="1">AE25</f>
        <v>0</v>
      </c>
      <c r="AH41" s="369">
        <f ca="1">AH25</f>
        <v>0</v>
      </c>
      <c r="AK41" s="369">
        <f ca="1">AK25</f>
        <v>0</v>
      </c>
      <c r="AN41" s="369">
        <f ca="1">AN25</f>
        <v>0</v>
      </c>
      <c r="AP41" s="301"/>
      <c r="AR41" s="365">
        <f ca="1">COUNTIF($F$40:$AO$40,2)</f>
        <v>1</v>
      </c>
      <c r="AS41" s="371" t="s">
        <v>43</v>
      </c>
      <c r="AW41" s="301"/>
      <c r="BY41" s="314"/>
    </row>
    <row r="42" spans="1:77" s="6" customFormat="1" ht="12.95" hidden="1" customHeight="1" x14ac:dyDescent="0.2">
      <c r="A42" s="301"/>
      <c r="D42" s="301"/>
      <c r="E42" s="301"/>
      <c r="F42" s="301"/>
      <c r="G42" s="369">
        <f ca="1">G26</f>
        <v>0.63671875</v>
      </c>
      <c r="H42" s="301"/>
      <c r="I42" s="301"/>
      <c r="J42" s="369">
        <f ca="1">J26</f>
        <v>0.578125</v>
      </c>
      <c r="K42" s="301"/>
      <c r="L42" s="301"/>
      <c r="M42" s="369">
        <f ca="1">M26</f>
        <v>0.67578125</v>
      </c>
      <c r="P42" s="369">
        <f ca="1">P26</f>
        <v>0.6484375</v>
      </c>
      <c r="S42" s="369">
        <f ca="1">S26</f>
        <v>0.640625</v>
      </c>
      <c r="V42" s="369">
        <f ca="1">V26</f>
        <v>0.5859375</v>
      </c>
      <c r="Y42" s="369">
        <f ca="1">Y26</f>
        <v>0.59375</v>
      </c>
      <c r="AB42" s="369">
        <f ca="1">AB26</f>
        <v>0.59765625</v>
      </c>
      <c r="AE42" s="369">
        <f ca="1">AE26</f>
        <v>0.5625</v>
      </c>
      <c r="AH42" s="369">
        <f ca="1">AH26</f>
        <v>0.58203125</v>
      </c>
      <c r="AK42" s="369">
        <f ca="1">AK26</f>
        <v>0.61328125</v>
      </c>
      <c r="AN42" s="369">
        <f ca="1">AN26</f>
        <v>0.6328125</v>
      </c>
      <c r="AP42" s="301"/>
      <c r="AW42" s="301"/>
      <c r="BY42" s="314"/>
    </row>
    <row r="43" spans="1:77" s="6" customFormat="1" ht="12.95" hidden="1" customHeight="1" x14ac:dyDescent="0.2">
      <c r="A43" s="301"/>
      <c r="F43" s="301"/>
      <c r="G43" s="369"/>
      <c r="H43" s="301"/>
      <c r="I43" s="301"/>
      <c r="J43" s="369"/>
      <c r="K43" s="301"/>
      <c r="L43" s="301"/>
      <c r="M43" s="369"/>
      <c r="P43" s="369"/>
      <c r="S43" s="369"/>
      <c r="V43" s="369"/>
      <c r="Y43" s="369"/>
      <c r="AB43" s="369"/>
      <c r="AE43" s="369"/>
      <c r="AH43" s="369"/>
      <c r="AK43" s="369"/>
      <c r="AN43" s="369"/>
      <c r="AP43" s="301"/>
      <c r="AW43" s="301"/>
      <c r="BY43" s="314"/>
    </row>
    <row r="44" spans="1:77" s="6" customFormat="1" ht="12" customHeight="1" x14ac:dyDescent="0.2">
      <c r="A44" s="301"/>
      <c r="B44" s="372" t="s">
        <v>703</v>
      </c>
      <c r="C44" s="375"/>
      <c r="AP44" s="301"/>
      <c r="AW44" s="301"/>
      <c r="BY44" s="314"/>
    </row>
    <row r="45" spans="1:77" s="6" customFormat="1" ht="21" customHeight="1" x14ac:dyDescent="0.2">
      <c r="A45" s="301"/>
      <c r="B45" s="373" t="str">
        <f ca="1">""""&amp;B19&amp;" at "&amp;D19&amp;""""&amp;" Total Points"</f>
        <v>"Chargers at Raiders" Total Points</v>
      </c>
      <c r="G45" s="315"/>
      <c r="AP45" s="301"/>
      <c r="AW45" s="301"/>
      <c r="BY45" s="314"/>
    </row>
    <row r="46" spans="1:77" s="6" customFormat="1" ht="12.95" hidden="1" customHeight="1" x14ac:dyDescent="0.2">
      <c r="A46" s="301"/>
      <c r="E46" s="316" t="s">
        <v>28</v>
      </c>
      <c r="F46" s="6" t="str">
        <f>IF(COUNTIF($H34:$AO34,MAX($H34:$AO34))&gt;1,"Yes","No")</f>
        <v>Yes</v>
      </c>
      <c r="G46" s="315"/>
      <c r="AP46" s="301"/>
      <c r="AW46" s="301"/>
      <c r="BY46" s="314"/>
    </row>
    <row r="47" spans="1:77" s="6" customFormat="1" ht="12.95" hidden="1" customHeight="1" x14ac:dyDescent="0.2">
      <c r="A47" s="301"/>
      <c r="D47" s="301"/>
      <c r="E47" s="316" t="s">
        <v>34</v>
      </c>
      <c r="F47" s="315" t="str">
        <f>IF(ISNUMBER($C$44),MAX($H34:$AO34),"")</f>
        <v/>
      </c>
      <c r="G47" s="315"/>
      <c r="AP47" s="301"/>
      <c r="AW47" s="301"/>
      <c r="BY47" s="314"/>
    </row>
    <row r="48" spans="1:77" s="6" customFormat="1" ht="12.95" hidden="1" customHeight="1" x14ac:dyDescent="0.2">
      <c r="A48" s="301"/>
      <c r="D48" s="301"/>
      <c r="E48" s="316" t="s">
        <v>29</v>
      </c>
      <c r="F48" s="315" t="str">
        <f>IF(ISNUMBER($C$44),COUNTIF($H34:$AO34,$F$47),"")</f>
        <v/>
      </c>
      <c r="G48" s="315"/>
      <c r="AP48" s="301"/>
      <c r="AW48" s="301"/>
      <c r="BY48" s="314"/>
    </row>
    <row r="49" spans="1:77" s="6" customFormat="1" ht="12.95" hidden="1" customHeight="1" x14ac:dyDescent="0.2">
      <c r="A49" s="301"/>
      <c r="D49" s="301"/>
      <c r="E49" s="316" t="s">
        <v>736</v>
      </c>
      <c r="F49" s="315" t="str">
        <f>IF(ISNUMBER($C$44),IF(COUNTIF(G58:AN58,"&gt;1")&gt;0,"No","Yes"),"")</f>
        <v/>
      </c>
      <c r="G49" s="315"/>
      <c r="AP49" s="301"/>
      <c r="AW49" s="301"/>
      <c r="BY49" s="314"/>
    </row>
    <row r="50" spans="1:77" s="6" customFormat="1" ht="12.95" hidden="1" customHeight="1" x14ac:dyDescent="0.2">
      <c r="A50" s="301"/>
      <c r="D50" s="301"/>
      <c r="E50" s="316"/>
      <c r="F50" s="315"/>
      <c r="AP50" s="301"/>
      <c r="AW50" s="301"/>
      <c r="BY50" s="314"/>
    </row>
    <row r="51" spans="1:77" s="6" customFormat="1" ht="12.95" hidden="1" customHeight="1" x14ac:dyDescent="0.2">
      <c r="A51" s="301"/>
      <c r="D51" s="301"/>
      <c r="E51" s="374" t="s">
        <v>30</v>
      </c>
      <c r="G51" s="315"/>
      <c r="AP51" s="301"/>
      <c r="AW51" s="301"/>
      <c r="BY51" s="314"/>
    </row>
    <row r="52" spans="1:77" s="6" customFormat="1" ht="12.95" hidden="1" customHeight="1" x14ac:dyDescent="0.2">
      <c r="A52" s="301"/>
      <c r="D52" s="301"/>
      <c r="E52" s="316" t="s">
        <v>31</v>
      </c>
      <c r="G52" s="315">
        <f>IF(AND(ISNUMBER($C$44),G56="Yes",G55&gt;1),1,0)</f>
        <v>0</v>
      </c>
      <c r="J52" s="315">
        <f>IF(AND(ISNUMBER($C$44),J56="Yes",J55&gt;1),1,0)</f>
        <v>0</v>
      </c>
      <c r="M52" s="315">
        <f>IF(AND(ISNUMBER($C$44),M56="Yes",M55&gt;1),1,0)</f>
        <v>0</v>
      </c>
      <c r="P52" s="315">
        <f>IF(AND(ISNUMBER($C$44),P56="Yes",P55&gt;1),1,0)</f>
        <v>0</v>
      </c>
      <c r="S52" s="315">
        <f>IF(AND(ISNUMBER($C$44),S56="Yes",S55&gt;1),1,0)</f>
        <v>0</v>
      </c>
      <c r="V52" s="315">
        <f>IF(AND(ISNUMBER($C$44),V56="Yes",V55&gt;1),1,0)</f>
        <v>0</v>
      </c>
      <c r="Y52" s="315">
        <f>IF(AND(ISNUMBER($C$44),Y56="Yes",Y55&gt;1),1,0)</f>
        <v>0</v>
      </c>
      <c r="AB52" s="315">
        <f>IF(AND(ISNUMBER($C$44),AB56="Yes",AB55&gt;1),1,0)</f>
        <v>0</v>
      </c>
      <c r="AE52" s="315">
        <f>IF(AND(ISNUMBER($C$44),AE56="Yes",AE55&gt;1),1,0)</f>
        <v>0</v>
      </c>
      <c r="AH52" s="315">
        <f>IF(AND(ISNUMBER($C$44),AH56="Yes",AH55&gt;1),1,0)</f>
        <v>0</v>
      </c>
      <c r="AK52" s="315">
        <f>IF(AND(ISNUMBER($C$44),AK56="Yes",AK55&gt;1),1,0)</f>
        <v>0</v>
      </c>
      <c r="AN52" s="315">
        <f>IF(AND(ISNUMBER($C$44),AN56="Yes",AN55&gt;1),1,0)</f>
        <v>0</v>
      </c>
      <c r="AP52" s="301"/>
      <c r="AW52" s="301"/>
      <c r="BY52" s="314"/>
    </row>
    <row r="53" spans="1:77" s="6" customFormat="1" ht="12.95" hidden="1" customHeight="1" x14ac:dyDescent="0.2">
      <c r="A53" s="301"/>
      <c r="D53" s="301"/>
      <c r="E53" s="316" t="s">
        <v>737</v>
      </c>
      <c r="G53" s="315" t="str">
        <f>IF(G56="Yes",ABS($C$44-G20)+IF(G54="Over",0.25,0),"")</f>
        <v/>
      </c>
      <c r="H53" s="315"/>
      <c r="I53" s="315"/>
      <c r="J53" s="315" t="str">
        <f>IF(J56="Yes",ABS($C$44-J20)+IF(J54="Over",0.25,0),"")</f>
        <v/>
      </c>
      <c r="K53" s="315"/>
      <c r="L53" s="315"/>
      <c r="M53" s="315" t="str">
        <f>IF(M56="Yes",ABS($C$44-M20)+IF(M54="Over",0.25,0),"")</f>
        <v/>
      </c>
      <c r="N53" s="315"/>
      <c r="O53" s="315"/>
      <c r="P53" s="315" t="str">
        <f>IF(P56="Yes",ABS($C$44-P20)+IF(P54="Over",0.25,0),"")</f>
        <v/>
      </c>
      <c r="Q53" s="315"/>
      <c r="R53" s="315"/>
      <c r="S53" s="315" t="str">
        <f>IF(S56="Yes",ABS($C$44-S20)+IF(S54="Over",0.25,0),"")</f>
        <v/>
      </c>
      <c r="T53" s="315"/>
      <c r="U53" s="315"/>
      <c r="V53" s="315" t="str">
        <f>IF(V56="Yes",ABS($C$44-V20)+IF(V54="Over",0.25,0),"")</f>
        <v/>
      </c>
      <c r="W53" s="315"/>
      <c r="X53" s="315"/>
      <c r="Y53" s="315" t="str">
        <f>IF(Y56="Yes",ABS($C$44-Y20)+IF(Y54="Over",0.25,0),"")</f>
        <v/>
      </c>
      <c r="Z53" s="315"/>
      <c r="AA53" s="315"/>
      <c r="AB53" s="315" t="str">
        <f>IF(AB56="Yes",ABS($C$44-AB20)+IF(AB54="Over",0.25,0),"")</f>
        <v/>
      </c>
      <c r="AC53" s="315"/>
      <c r="AD53" s="315"/>
      <c r="AE53" s="315" t="str">
        <f>IF(AE56="Yes",ABS($C$44-AE20)+IF(AE54="Over",0.25,0),"")</f>
        <v/>
      </c>
      <c r="AF53" s="315"/>
      <c r="AG53" s="315"/>
      <c r="AH53" s="315" t="str">
        <f>IF(AH56="Yes",ABS($C$44-AH20)+IF(AH54="Over",0.25,0),"")</f>
        <v/>
      </c>
      <c r="AI53" s="315"/>
      <c r="AJ53" s="315"/>
      <c r="AK53" s="315" t="str">
        <f>IF(AK56="Yes",ABS($C$44-AK20)+IF(AK54="Over",0.25,0),"")</f>
        <v/>
      </c>
      <c r="AL53" s="315"/>
      <c r="AM53" s="315"/>
      <c r="AN53" s="315" t="str">
        <f>IF(AN56="Yes",ABS($C$44-AN20)+IF(AN54="Over",0.25,0),"")</f>
        <v/>
      </c>
      <c r="AP53" s="301"/>
      <c r="AW53" s="301"/>
      <c r="BY53" s="314"/>
    </row>
    <row r="54" spans="1:77" s="6" customFormat="1" ht="12.95" hidden="1" customHeight="1" x14ac:dyDescent="0.2">
      <c r="A54" s="301"/>
      <c r="D54" s="301"/>
      <c r="E54" s="316" t="s">
        <v>738</v>
      </c>
      <c r="G54" s="315" t="str">
        <f>IF(G56="Yes",IF(G20&gt;$C$44,"Over","Under"),"")</f>
        <v/>
      </c>
      <c r="J54" s="315" t="str">
        <f>IF(J56="Yes",IF(J20&gt;$C$44,"Over","Under"),"")</f>
        <v/>
      </c>
      <c r="M54" s="315" t="str">
        <f>IF(M56="Yes",IF(M20&gt;$C$44,"Over","Under"),"")</f>
        <v/>
      </c>
      <c r="P54" s="315" t="str">
        <f>IF(P56="Yes",IF(P20&gt;$C$44,"Over","Under"),"")</f>
        <v/>
      </c>
      <c r="S54" s="315" t="str">
        <f>IF(S56="Yes",IF(S20&gt;$C$44,"Over","Under"),"")</f>
        <v/>
      </c>
      <c r="V54" s="315" t="str">
        <f>IF(V56="Yes",IF(V20&gt;$C$44,"Over","Under"),"")</f>
        <v/>
      </c>
      <c r="Y54" s="315" t="str">
        <f>IF(Y56="Yes",IF(Y20&gt;$C$44,"Over","Under"),"")</f>
        <v/>
      </c>
      <c r="AB54" s="315" t="str">
        <f>IF(AB56="Yes",IF(AB20&gt;$C$44,"Over","Under"),"")</f>
        <v/>
      </c>
      <c r="AE54" s="315" t="str">
        <f>IF(AE56="Yes",IF(AE20&gt;$C$44,"Over","Under"),"")</f>
        <v/>
      </c>
      <c r="AH54" s="315" t="str">
        <f>IF(AH56="Yes",IF(AH20&gt;$C$44,"Over","Under"),"")</f>
        <v/>
      </c>
      <c r="AK54" s="315" t="str">
        <f>IF(AK56="Yes",IF(AK20&gt;$C$44,"Over","Under"),"")</f>
        <v/>
      </c>
      <c r="AN54" s="315" t="str">
        <f>IF(AN56="Yes",IF(AN20&gt;$C$44,"Over","Under"),"")</f>
        <v/>
      </c>
      <c r="AP54" s="301"/>
      <c r="AW54" s="301"/>
      <c r="BY54" s="314"/>
    </row>
    <row r="55" spans="1:77" s="6" customFormat="1" ht="12.95" hidden="1" customHeight="1" x14ac:dyDescent="0.2">
      <c r="A55" s="301"/>
      <c r="D55" s="301"/>
      <c r="E55" s="316" t="s">
        <v>739</v>
      </c>
      <c r="G55" s="315" t="str">
        <f>IF(G56="Yes",RANK(G53,$G53:$AN53,1),"")</f>
        <v/>
      </c>
      <c r="J55" s="315" t="str">
        <f>IF(J56="Yes",RANK(J53,$G53:$AN53,1),"")</f>
        <v/>
      </c>
      <c r="M55" s="315" t="str">
        <f>IF(M56="Yes",RANK(M53,$G53:$AN53,1),"")</f>
        <v/>
      </c>
      <c r="P55" s="315" t="str">
        <f>IF(P56="Yes",RANK(P53,$G53:$AN53,1),"")</f>
        <v/>
      </c>
      <c r="S55" s="315" t="str">
        <f>IF(S56="Yes",RANK(S53,$G53:$AN53,1),"")</f>
        <v/>
      </c>
      <c r="V55" s="315" t="str">
        <f>IF(V56="Yes",RANK(V53,$G53:$AN53,1),"")</f>
        <v/>
      </c>
      <c r="Y55" s="315" t="str">
        <f>IF(Y56="Yes",RANK(Y53,$G53:$AN53,1),"")</f>
        <v/>
      </c>
      <c r="AB55" s="315" t="str">
        <f>IF(AB56="Yes",RANK(AB53,$G53:$AN53,1),"")</f>
        <v/>
      </c>
      <c r="AE55" s="315" t="str">
        <f>IF(AE56="Yes",RANK(AE53,$G53:$AN53,1),"")</f>
        <v/>
      </c>
      <c r="AH55" s="315" t="str">
        <f>IF(AH56="Yes",RANK(AH53,$G53:$AN53,1),"")</f>
        <v/>
      </c>
      <c r="AK55" s="315" t="str">
        <f>IF(AK56="Yes",RANK(AK53,$G53:$AN53,1),"")</f>
        <v/>
      </c>
      <c r="AN55" s="315" t="str">
        <f>IF(AN56="Yes",RANK(AN53,$G53:$AN53,1),"")</f>
        <v/>
      </c>
      <c r="AP55" s="301"/>
      <c r="AW55" s="301"/>
      <c r="BY55" s="314"/>
    </row>
    <row r="56" spans="1:77" s="6" customFormat="1" ht="12.95" hidden="1" customHeight="1" x14ac:dyDescent="0.2">
      <c r="A56" s="301"/>
      <c r="D56" s="301"/>
      <c r="E56" s="316" t="s">
        <v>32</v>
      </c>
      <c r="G56" s="315" t="str">
        <f>IF(H21=$F$47,"Yes","")</f>
        <v/>
      </c>
      <c r="J56" s="315" t="str">
        <f>IF(K21=$F$47,"Yes","")</f>
        <v/>
      </c>
      <c r="M56" s="315" t="str">
        <f>IF(N21=$F$47,"Yes","")</f>
        <v/>
      </c>
      <c r="P56" s="315" t="str">
        <f>IF(Q21=$F$47,"Yes","")</f>
        <v/>
      </c>
      <c r="S56" s="315" t="str">
        <f>IF(T21=$F$47,"Yes","")</f>
        <v/>
      </c>
      <c r="V56" s="315" t="str">
        <f>IF(W21=$F$47,"Yes","")</f>
        <v/>
      </c>
      <c r="Y56" s="315" t="str">
        <f>IF(Z21=$F$47,"Yes","")</f>
        <v/>
      </c>
      <c r="AB56" s="315" t="str">
        <f>IF(AC21=$F$47,"Yes","")</f>
        <v/>
      </c>
      <c r="AE56" s="315" t="str">
        <f>IF(AF21=$F$47,"Yes","")</f>
        <v/>
      </c>
      <c r="AH56" s="315" t="str">
        <f>IF(AI21=$F$47,"Yes","")</f>
        <v/>
      </c>
      <c r="AK56" s="315" t="str">
        <f>IF(AL21=$F$47,"Yes","")</f>
        <v/>
      </c>
      <c r="AN56" s="315" t="str">
        <f>IF(AO21=$F$47,"Yes","")</f>
        <v/>
      </c>
      <c r="AP56" s="301"/>
      <c r="AW56" s="301"/>
      <c r="BY56" s="314"/>
    </row>
    <row r="57" spans="1:77" s="6" customFormat="1" ht="12.95" hidden="1" customHeight="1" x14ac:dyDescent="0.2">
      <c r="A57" s="301"/>
      <c r="D57" s="301"/>
      <c r="E57" s="301"/>
      <c r="F57" s="316"/>
      <c r="G57" s="315"/>
      <c r="J57" s="315"/>
      <c r="M57" s="315"/>
      <c r="P57" s="315"/>
      <c r="S57" s="315"/>
      <c r="V57" s="315"/>
      <c r="Y57" s="315"/>
      <c r="AB57" s="315"/>
      <c r="AE57" s="315"/>
      <c r="AH57" s="315"/>
      <c r="AK57" s="315"/>
      <c r="AN57" s="315"/>
      <c r="AP57" s="301"/>
      <c r="AW57" s="301"/>
      <c r="BY57" s="314"/>
    </row>
    <row r="58" spans="1:77" s="6" customFormat="1" ht="12.95" hidden="1" customHeight="1" x14ac:dyDescent="0.2">
      <c r="A58" s="301"/>
      <c r="C58" s="316" t="s">
        <v>40</v>
      </c>
      <c r="D58" s="317">
        <f ca="1">16-COUNTBLANK(B4:B19)</f>
        <v>16</v>
      </c>
      <c r="E58" s="301"/>
      <c r="G58" s="315" t="str">
        <f>IF(AND(G56="Yes",COUNTIF($G53:$AN53,G53)&gt;1,G52=0),COUNTIF($G53:$AN53,G53),"")</f>
        <v/>
      </c>
      <c r="J58" s="315" t="str">
        <f>IF(AND(J56="Yes",COUNTIF($G53:$AN53,J53)&gt;1,J52=0),COUNTIF($G53:$AN53,J53),"")</f>
        <v/>
      </c>
      <c r="M58" s="315" t="str">
        <f>IF(AND(M56="Yes",COUNTIF($G53:$AN53,M53)&gt;1,M52=0),COUNTIF($G53:$AN53,M53),"")</f>
        <v/>
      </c>
      <c r="P58" s="315" t="str">
        <f>IF(AND(P56="Yes",COUNTIF($G53:$AN53,P53)&gt;1,P52=0),COUNTIF($G53:$AN53,P53),"")</f>
        <v/>
      </c>
      <c r="S58" s="315" t="str">
        <f>IF(AND(S56="Yes",COUNTIF($G53:$AN53,S53)&gt;1,S52=0),COUNTIF($G53:$AN53,S53),"")</f>
        <v/>
      </c>
      <c r="V58" s="315" t="str">
        <f>IF(AND(V56="Yes",COUNTIF($G53:$AN53,V53)&gt;1,V52=0),COUNTIF($G53:$AN53,V53),"")</f>
        <v/>
      </c>
      <c r="Y58" s="315" t="str">
        <f>IF(AND(Y56="Yes",COUNTIF($G53:$AN53,Y53)&gt;1,Y52=0),COUNTIF($G53:$AN53,Y53),"")</f>
        <v/>
      </c>
      <c r="AB58" s="315" t="str">
        <f>IF(AND(AB56="Yes",COUNTIF($G53:$AN53,AB53)&gt;1,AB52=0),COUNTIF($G53:$AN53,AB53),"")</f>
        <v/>
      </c>
      <c r="AE58" s="315" t="str">
        <f>IF(AND(AE56="Yes",COUNTIF($G53:$AN53,AE53)&gt;1,AE52=0),COUNTIF($G53:$AN53,AE53),"")</f>
        <v/>
      </c>
      <c r="AH58" s="315" t="str">
        <f>IF(AND(AH56="Yes",COUNTIF($G53:$AN53,AH53)&gt;1,AH52=0),COUNTIF($G53:$AN53,AH53),"")</f>
        <v/>
      </c>
      <c r="AK58" s="315" t="str">
        <f>IF(AND(AK56="Yes",COUNTIF($G53:$AN53,AK53)&gt;1,AK52=0),COUNTIF($G53:$AN53,AK53),"")</f>
        <v/>
      </c>
      <c r="AN58" s="315" t="str">
        <f>IF(AND(AN56="Yes",COUNTIF($G53:$AN53,AN53)&gt;1,AN52=0),COUNTIF($G53:$AN53,AN53),"")</f>
        <v/>
      </c>
      <c r="AP58" s="301"/>
      <c r="AW58" s="301"/>
      <c r="BY58" s="314"/>
    </row>
    <row r="59" spans="1:77" s="6" customFormat="1" ht="12.95" hidden="1" customHeight="1" x14ac:dyDescent="0.2">
      <c r="A59" s="301"/>
      <c r="B59" s="6" t="s">
        <v>38</v>
      </c>
      <c r="C59" s="6" t="s">
        <v>39</v>
      </c>
      <c r="D59" s="6" t="s">
        <v>41</v>
      </c>
      <c r="AP59" s="301"/>
      <c r="BY59" s="314"/>
    </row>
    <row r="60" spans="1:77" s="6" customFormat="1" ht="12.95" hidden="1" customHeight="1" x14ac:dyDescent="0.2">
      <c r="A60" s="301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7" t="str">
        <f ca="1">CONCATENATE(ADDRESS(ROW($B$60),COLUMN($B$60)+16-$D$58,1),":",ADDRESS(ROW($Q$60),COLUMN($Q$60),1))</f>
        <v>$B$60:$Q$60</v>
      </c>
      <c r="AP60" s="301"/>
      <c r="BY60" s="314"/>
    </row>
    <row r="61" spans="1:77" s="6" customFormat="1" ht="12.95" customHeight="1" x14ac:dyDescent="0.2">
      <c r="A61" s="301"/>
      <c r="F61" s="316"/>
      <c r="AP61" s="301"/>
      <c r="AW61" s="301"/>
      <c r="BY61" s="31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59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0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1"/>
    </row>
    <row r="2" spans="2:101" ht="27" customHeight="1" thickTop="1" thickBot="1" x14ac:dyDescent="0.25">
      <c r="B2" s="423" t="str">
        <f ca="1">IF($AQ$2=0,"",CONCATENATE("Week ",AQ2," Final"))</f>
        <v>Week 17 Final</v>
      </c>
      <c r="C2" s="424">
        <f>$AR$12</f>
        <v>0</v>
      </c>
      <c r="D2" s="425"/>
      <c r="E2" s="103" t="s">
        <v>770</v>
      </c>
      <c r="F2" s="104">
        <f ca="1">INDIRECT("'"&amp;INDEX(worksheet_names,_xlfn.SHEET()-1)&amp;"'!G2")</f>
        <v>-20</v>
      </c>
      <c r="G2" s="105"/>
      <c r="H2" s="103" t="s">
        <v>771</v>
      </c>
      <c r="I2" s="104">
        <f ca="1">INDIRECT("'"&amp;INDEX(worksheet_names,_xlfn.SHEET()-1)&amp;"'!J2")</f>
        <v>-20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14</v>
      </c>
      <c r="P2" s="105"/>
      <c r="Q2" s="103" t="s">
        <v>774</v>
      </c>
      <c r="R2" s="104">
        <f ca="1">INDIRECT("'"&amp;INDEX(worksheet_names,_xlfn.SHEET()-1)&amp;"'!S2")</f>
        <v>-20</v>
      </c>
      <c r="S2" s="105"/>
      <c r="T2" s="103" t="s">
        <v>775</v>
      </c>
      <c r="U2" s="104">
        <f ca="1">INDIRECT("'"&amp;INDEX(worksheet_names,_xlfn.SHEET()-1)&amp;"'!V2")</f>
        <v>11</v>
      </c>
      <c r="V2" s="105"/>
      <c r="W2" s="103" t="s">
        <v>776</v>
      </c>
      <c r="X2" s="104">
        <f ca="1">INDIRECT("'"&amp;INDEX(worksheet_names,_xlfn.SHEET()-1)&amp;"'!Y2")</f>
        <v>-20</v>
      </c>
      <c r="Y2" s="105"/>
      <c r="Z2" s="103" t="s">
        <v>777</v>
      </c>
      <c r="AA2" s="104">
        <f ca="1">INDIRECT("'"&amp;INDEX(worksheet_names,_xlfn.SHEET()-1)&amp;"'!AB2")</f>
        <v>-51</v>
      </c>
      <c r="AB2" s="105"/>
      <c r="AC2" s="103" t="s">
        <v>778</v>
      </c>
      <c r="AD2" s="104">
        <f ca="1">INDIRECT("'"&amp;INDEX(worksheet_names,_xlfn.SHEET()-1)&amp;"'!AE2")</f>
        <v>11</v>
      </c>
      <c r="AE2" s="105"/>
      <c r="AF2" s="103" t="s">
        <v>779</v>
      </c>
      <c r="AG2" s="104">
        <f ca="1">INDIRECT("'"&amp;INDEX(worksheet_names,_xlfn.SHEET()-1)&amp;"'!AH2")</f>
        <v>-51</v>
      </c>
      <c r="AH2" s="105"/>
      <c r="AI2" s="103" t="s">
        <v>780</v>
      </c>
      <c r="AJ2" s="104">
        <f ca="1">INDIRECT("'"&amp;INDEX(worksheet_names,_xlfn.SHEET()-1)&amp;"'!AK2")</f>
        <v>-20</v>
      </c>
      <c r="AK2" s="105"/>
      <c r="AL2" s="103" t="s">
        <v>781</v>
      </c>
      <c r="AM2" s="104">
        <f ca="1">INDIRECT("'"&amp;INDEX(worksheet_names,_xlfn.SHEET()-1)&amp;"'!AN2")</f>
        <v>42</v>
      </c>
      <c r="AN2" s="106"/>
      <c r="AO2" s="203">
        <f>COUNTA(E2,H2,K2,N2,Q2,T2,W2,Z2,AC2,AF2,AI2,AL2)</f>
        <v>12</v>
      </c>
      <c r="AP2" s="204" t="s">
        <v>4</v>
      </c>
      <c r="AQ2" s="21">
        <f ca="1">COUNTIF(D4:D21,"&gt;1")</f>
        <v>17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5">
        <v>3</v>
      </c>
      <c r="AP3" s="204" t="s">
        <v>7</v>
      </c>
      <c r="AQ3" s="23">
        <f ca="1">AQ2+1</f>
        <v>18</v>
      </c>
      <c r="AR3" s="22" t="s">
        <v>33</v>
      </c>
      <c r="AS3" s="24"/>
    </row>
    <row r="4" spans="2:101" ht="18" customHeight="1" x14ac:dyDescent="0.2">
      <c r="B4" s="206">
        <v>1</v>
      </c>
      <c r="C4" s="169">
        <f ca="1">16-COUNTBLANK(INDIRECT("'Week "&amp;$B4&amp;"'!$B$4:$B$19"))</f>
        <v>16</v>
      </c>
      <c r="D4" s="207">
        <f ca="1">IF(INDIRECT("'Week "&amp;$B4&amp;"'!$AR$2")=0,C4,"")</f>
        <v>16</v>
      </c>
      <c r="E4" s="208">
        <f ca="1">IF(INDIRECT("'Week "&amp;$B4&amp;"'!$AR$2")=0,IF(INDIRECT("'Week "&amp;$B4&amp;"'!"&amp;CELL("address",F$4))="","",INDIRECT("'Week "&amp;$B4&amp;"'!"&amp;CELL("address",G$21))),"")</f>
        <v>11</v>
      </c>
      <c r="F4" s="209">
        <f ca="1">IF(INDIRECT("'Week "&amp;$B4&amp;"'!$AR$2")=0,IF(INDIRECT("'Week "&amp;$B4&amp;"'!"&amp;CELL("address",F$4))="",0,INDIRECT("'Week "&amp;$B4&amp;"'!"&amp;CELL("address",H$25))),"")</f>
        <v>6</v>
      </c>
      <c r="G4" s="210">
        <f ca="1">IF(INDIRECT("'Week "&amp;$B4&amp;"'!$AR$2")=0,IF(INDIRECT("'Week "&amp;$B4&amp;"'!"&amp;CELL("address",F$4))="",0,INDIRECT("'Week "&amp;$B4&amp;"'!"&amp;CELL("address",H$21))),"")</f>
        <v>62</v>
      </c>
      <c r="H4" s="211">
        <f ca="1">IF(INDIRECT("'Week "&amp;$B4&amp;"'!$AR$2")=0,IF(INDIRECT("'Week "&amp;$B4&amp;"'!"&amp;CELL("address",I$4))="","",INDIRECT("'Week "&amp;$B4&amp;"'!"&amp;CELL("address",J$21))),"")</f>
        <v>12</v>
      </c>
      <c r="I4" s="209">
        <f ca="1">IF(INDIRECT("'Week "&amp;$B4&amp;"'!$AR$2")=0,IF(INDIRECT("'Week "&amp;$B4&amp;"'!"&amp;CELL("address",I$4))="",0,INDIRECT("'Week "&amp;$B4&amp;"'!"&amp;CELL("address",K$25))),"")</f>
        <v>9</v>
      </c>
      <c r="J4" s="210">
        <f ca="1">IF(INDIRECT("'Week "&amp;$B4&amp;"'!$AR$2")=0,IF(INDIRECT("'Week "&amp;$B4&amp;"'!"&amp;CELL("address",I$4))="",0,INDIRECT("'Week "&amp;$B4&amp;"'!"&amp;CELL("address",K$21))),"")</f>
        <v>60</v>
      </c>
      <c r="K4" s="211">
        <f ca="1">IF(INDIRECT("'Week "&amp;$B4&amp;"'!$AR$2")=0,IF(INDIRECT("'Week "&amp;$B4&amp;"'!"&amp;CELL("address",L$4))="","",INDIRECT("'Week "&amp;$B4&amp;"'!"&amp;CELL("address",M$21))),"")</f>
        <v>9</v>
      </c>
      <c r="L4" s="209">
        <f ca="1">IF(INDIRECT("'Week "&amp;$B4&amp;"'!$AR$2")=0,IF(INDIRECT("'Week "&amp;$B4&amp;"'!"&amp;CELL("address",L$4))="",0,INDIRECT("'Week "&amp;$B4&amp;"'!"&amp;CELL("address",N$25))),"")</f>
        <v>8</v>
      </c>
      <c r="M4" s="210">
        <f ca="1">IF(INDIRECT("'Week "&amp;$B4&amp;"'!$AR$2")=0,IF(INDIRECT("'Week "&amp;$B4&amp;"'!"&amp;CELL("address",L$4))="",0,INDIRECT("'Week "&amp;$B4&amp;"'!"&amp;CELL("address",N$21))),"")</f>
        <v>69</v>
      </c>
      <c r="N4" s="211">
        <f ca="1">IF(INDIRECT("'Week "&amp;$B4&amp;"'!$AR$2")=0,IF(INDIRECT("'Week "&amp;$B4&amp;"'!"&amp;CELL("address",O$4))="","",INDIRECT("'Week "&amp;$B4&amp;"'!"&amp;CELL("address",P$21))),"")</f>
        <v>4</v>
      </c>
      <c r="O4" s="209">
        <f ca="1">IF(INDIRECT("'Week "&amp;$B4&amp;"'!$AR$2")=0,IF(INDIRECT("'Week "&amp;$B4&amp;"'!"&amp;CELL("address",O$4))="",0,INDIRECT("'Week "&amp;$B4&amp;"'!"&amp;CELL("address",Q$25))),"")</f>
        <v>10</v>
      </c>
      <c r="P4" s="210">
        <f ca="1">IF(INDIRECT("'Week "&amp;$B4&amp;"'!$AR$2")=0,IF(INDIRECT("'Week "&amp;$B4&amp;"'!"&amp;CELL("address",O$4))="",0,INDIRECT("'Week "&amp;$B4&amp;"'!"&amp;CELL("address",Q$21))),"")</f>
        <v>85</v>
      </c>
      <c r="Q4" s="211">
        <f ca="1">IF(INDIRECT("'Week "&amp;$B4&amp;"'!$AR$2")=0,IF(INDIRECT("'Week "&amp;$B4&amp;"'!"&amp;CELL("address",R$4))="","",INDIRECT("'Week "&amp;$B4&amp;"'!"&amp;CELL("address",S$21))),"")</f>
        <v>10</v>
      </c>
      <c r="R4" s="209">
        <f ca="1">IF(INDIRECT("'Week "&amp;$B4&amp;"'!$AR$2")=0,IF(INDIRECT("'Week "&amp;$B4&amp;"'!"&amp;CELL("address",R$4))="",0,INDIRECT("'Week "&amp;$B4&amp;"'!"&amp;CELL("address",T$25))),"")</f>
        <v>7</v>
      </c>
      <c r="S4" s="210">
        <f ca="1">IF(INDIRECT("'Week "&amp;$B4&amp;"'!$AR$2")=0,IF(INDIRECT("'Week "&amp;$B4&amp;"'!"&amp;CELL("address",R$4))="",0,INDIRECT("'Week "&amp;$B4&amp;"'!"&amp;CELL("address",T$21))),"")</f>
        <v>63</v>
      </c>
      <c r="T4" s="211">
        <f ca="1">IF(INDIRECT("'Week "&amp;$B4&amp;"'!$AR$2")=0,IF(INDIRECT("'Week "&amp;$B4&amp;"'!"&amp;CELL("address",U$4))="","",INDIRECT("'Week "&amp;$B4&amp;"'!"&amp;CELL("address",V$21))),"")</f>
        <v>2</v>
      </c>
      <c r="U4" s="209">
        <f ca="1">IF(INDIRECT("'Week "&amp;$B4&amp;"'!$AR$2")=0,IF(INDIRECT("'Week "&amp;$B4&amp;"'!"&amp;CELL("address",U$4))="",0,INDIRECT("'Week "&amp;$B4&amp;"'!"&amp;CELL("address",W$25))),"")</f>
        <v>11</v>
      </c>
      <c r="V4" s="210">
        <f ca="1">IF(INDIRECT("'Week "&amp;$B4&amp;"'!$AR$2")=0,IF(INDIRECT("'Week "&amp;$B4&amp;"'!"&amp;CELL("address",U$4))="",0,INDIRECT("'Week "&amp;$B4&amp;"'!"&amp;CELL("address",W$21))),"")</f>
        <v>92</v>
      </c>
      <c r="W4" s="211">
        <f ca="1">IF(INDIRECT("'Week "&amp;$B4&amp;"'!$AR$2")=0,IF(INDIRECT("'Week "&amp;$B4&amp;"'!"&amp;CELL("address",X$4))="","",INDIRECT("'Week "&amp;$B4&amp;"'!"&amp;CELL("address",Y$21))),"")</f>
        <v>7</v>
      </c>
      <c r="X4" s="209">
        <f ca="1">IF(INDIRECT("'Week "&amp;$B4&amp;"'!$AR$2")=0,IF(INDIRECT("'Week "&amp;$B4&amp;"'!"&amp;CELL("address",X$4))="",0,INDIRECT("'Week "&amp;$B4&amp;"'!"&amp;CELL("address",Z$25))),"")</f>
        <v>8</v>
      </c>
      <c r="Y4" s="210">
        <f ca="1">IF(INDIRECT("'Week "&amp;$B4&amp;"'!$AR$2")=0,IF(INDIRECT("'Week "&amp;$B4&amp;"'!"&amp;CELL("address",X$4))="",0,INDIRECT("'Week "&amp;$B4&amp;"'!"&amp;CELL("address",Z$21))),"")</f>
        <v>74</v>
      </c>
      <c r="Z4" s="211">
        <f ca="1">IF(INDIRECT("'Week "&amp;$B4&amp;"'!$AR$2")=0,IF(INDIRECT("'Week "&amp;$B4&amp;"'!"&amp;CELL("address",AA$4))="","",INDIRECT("'Week "&amp;$B4&amp;"'!"&amp;CELL("address",AB$21))),"")</f>
        <v>6</v>
      </c>
      <c r="AA4" s="209">
        <f ca="1">IF(INDIRECT("'Week "&amp;$B4&amp;"'!$AR$2")=0,IF(INDIRECT("'Week "&amp;$B4&amp;"'!"&amp;CELL("address",AA$4))="",0,INDIRECT("'Week "&amp;$B4&amp;"'!"&amp;CELL("address",AC$25))),"")</f>
        <v>9</v>
      </c>
      <c r="AB4" s="210">
        <f ca="1">IF(INDIRECT("'Week "&amp;$B4&amp;"'!$AR$2")=0,IF(INDIRECT("'Week "&amp;$B4&amp;"'!"&amp;CELL("address",AA$4))="",0,INDIRECT("'Week "&amp;$B4&amp;"'!"&amp;CELL("address",AC$21))),"")</f>
        <v>78</v>
      </c>
      <c r="AC4" s="211">
        <f ca="1">IF(INDIRECT("'Week "&amp;$B4&amp;"'!$AR$2")=0,IF(INDIRECT("'Week "&amp;$B4&amp;"'!"&amp;CELL("address",AD$4))="","",INDIRECT("'Week "&amp;$B4&amp;"'!"&amp;CELL("address",AE$21))),"")</f>
        <v>1</v>
      </c>
      <c r="AD4" s="209">
        <f ca="1">IF(INDIRECT("'Week "&amp;$B4&amp;"'!$AR$2")=0,IF(INDIRECT("'Week "&amp;$B4&amp;"'!"&amp;CELL("address",AD$4))="",0,INDIRECT("'Week "&amp;$B4&amp;"'!"&amp;CELL("address",AF$25))),"")</f>
        <v>10</v>
      </c>
      <c r="AE4" s="210">
        <f ca="1">IF(INDIRECT("'Week "&amp;$B4&amp;"'!$AR$2")=0,IF(INDIRECT("'Week "&amp;$B4&amp;"'!"&amp;CELL("address",AD$4))="",0,INDIRECT("'Week "&amp;$B4&amp;"'!"&amp;CELL("address",AF$21))),"")</f>
        <v>93</v>
      </c>
      <c r="AF4" s="211">
        <f ca="1">IF(INDIRECT("'Week "&amp;$B4&amp;"'!$AR$2")=0,IF(INDIRECT("'Week "&amp;$B4&amp;"'!"&amp;CELL("address",AG$4))="","",INDIRECT("'Week "&amp;$B4&amp;"'!"&amp;CELL("address",AH$21))),"")</f>
        <v>4</v>
      </c>
      <c r="AG4" s="209">
        <f ca="1">IF(INDIRECT("'Week "&amp;$B4&amp;"'!$AR$2")=0,IF(INDIRECT("'Week "&amp;$B4&amp;"'!"&amp;CELL("address",AG$4))="",0,INDIRECT("'Week "&amp;$B4&amp;"'!"&amp;CELL("address",AI$25))),"")</f>
        <v>8</v>
      </c>
      <c r="AH4" s="210">
        <f ca="1">IF(INDIRECT("'Week "&amp;$B4&amp;"'!$AR$2")=0,IF(INDIRECT("'Week "&amp;$B4&amp;"'!"&amp;CELL("address",AG$4))="",0,INDIRECT("'Week "&amp;$B4&amp;"'!"&amp;CELL("address",AI$21))),"")</f>
        <v>85</v>
      </c>
      <c r="AI4" s="211">
        <f ca="1">IF(INDIRECT("'Week "&amp;$B4&amp;"'!$AR$2")=0,IF(INDIRECT("'Week "&amp;$B4&amp;"'!"&amp;CELL("address",AJ$4))="","",INDIRECT("'Week "&amp;$B4&amp;"'!"&amp;CELL("address",AK$21))),"")</f>
        <v>8</v>
      </c>
      <c r="AJ4" s="209">
        <f ca="1">IF(INDIRECT("'Week "&amp;$B4&amp;"'!$AR$2")=0,IF(INDIRECT("'Week "&amp;$B4&amp;"'!"&amp;CELL("address",AJ$4))="",0,INDIRECT("'Week "&amp;$B4&amp;"'!"&amp;CELL("address",AL$25))),"")</f>
        <v>7</v>
      </c>
      <c r="AK4" s="210">
        <f ca="1">IF(INDIRECT("'Week "&amp;$B4&amp;"'!$AR$2")=0,IF(INDIRECT("'Week "&amp;$B4&amp;"'!"&amp;CELL("address",AJ$4))="",0,INDIRECT("'Week "&amp;$B4&amp;"'!"&amp;CELL("address",AL$21))),"")</f>
        <v>72</v>
      </c>
      <c r="AL4" s="211">
        <f ca="1">IF(INDIRECT("'Week "&amp;$B4&amp;"'!$AR$2")=0,IF(INDIRECT("'Week "&amp;$B4&amp;"'!"&amp;CELL("address",AM$4))="","",INDIRECT("'Week "&amp;$B4&amp;"'!"&amp;CELL("address",AN$21))),"")</f>
        <v>3</v>
      </c>
      <c r="AM4" s="209">
        <f ca="1">IF(INDIRECT("'Week "&amp;$B4&amp;"'!$AR$2")=0,IF(INDIRECT("'Week "&amp;$B4&amp;"'!"&amp;CELL("address",AM$4))="",0,INDIRECT("'Week "&amp;$B4&amp;"'!"&amp;CELL("address",AO$25))),"")</f>
        <v>9</v>
      </c>
      <c r="AN4" s="212">
        <f ca="1">IF(INDIRECT("'Week "&amp;$B4&amp;"'!$AR$2")=0,IF(INDIRECT("'Week "&amp;$B4&amp;"'!"&amp;CELL("address",AM$4))="",0,INDIRECT("'Week "&amp;$B4&amp;"'!"&amp;CELL("address",AO$21))),"")</f>
        <v>90</v>
      </c>
      <c r="AO4" s="213">
        <v>3</v>
      </c>
      <c r="AP4" s="214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5">
        <v>2</v>
      </c>
      <c r="C5" s="180">
        <f t="shared" ref="C5:C21" ca="1" si="12">16-COUNTBLANK(INDIRECT("'Week "&amp;$B5&amp;"'!$B$4:$B$19"))</f>
        <v>16</v>
      </c>
      <c r="D5" s="216">
        <f t="shared" ref="D5:D21" ca="1" si="13">IF(INDIRECT("'Week "&amp;$B5&amp;"'!$AR$2")=0,C5,"")</f>
        <v>16</v>
      </c>
      <c r="E5" s="217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8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19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0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8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19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0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8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19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0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8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19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0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8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19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0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8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19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0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8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19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0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8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19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0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8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19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0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8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19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0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8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19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0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8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1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3">
        <v>2</v>
      </c>
      <c r="AP5" s="214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2" t="s">
        <v>117</v>
      </c>
    </row>
    <row r="6" spans="2:101" ht="18" customHeight="1" x14ac:dyDescent="0.2">
      <c r="B6" s="215">
        <v>3</v>
      </c>
      <c r="C6" s="180">
        <f t="shared" ca="1" si="12"/>
        <v>16</v>
      </c>
      <c r="D6" s="216">
        <f t="shared" ca="1" si="13"/>
        <v>16</v>
      </c>
      <c r="E6" s="217">
        <f t="shared" ca="1" si="14"/>
        <v>5</v>
      </c>
      <c r="F6" s="218">
        <f t="shared" ca="1" si="15"/>
        <v>9</v>
      </c>
      <c r="G6" s="219">
        <f t="shared" ca="1" si="16"/>
        <v>103</v>
      </c>
      <c r="H6" s="220">
        <f t="shared" ca="1" si="17"/>
        <v>8</v>
      </c>
      <c r="I6" s="218">
        <f t="shared" ca="1" si="18"/>
        <v>10</v>
      </c>
      <c r="J6" s="219">
        <f t="shared" ca="1" si="19"/>
        <v>98</v>
      </c>
      <c r="K6" s="220">
        <f t="shared" ca="1" si="20"/>
        <v>1</v>
      </c>
      <c r="L6" s="218">
        <f t="shared" ca="1" si="21"/>
        <v>11</v>
      </c>
      <c r="M6" s="219">
        <f t="shared" ca="1" si="22"/>
        <v>116</v>
      </c>
      <c r="N6" s="220">
        <f t="shared" ca="1" si="23"/>
        <v>4</v>
      </c>
      <c r="O6" s="218">
        <f t="shared" ca="1" si="24"/>
        <v>10</v>
      </c>
      <c r="P6" s="219">
        <f t="shared" ca="1" si="25"/>
        <v>104</v>
      </c>
      <c r="Q6" s="220">
        <f t="shared" ca="1" si="26"/>
        <v>5</v>
      </c>
      <c r="R6" s="218">
        <f t="shared" ca="1" si="27"/>
        <v>11</v>
      </c>
      <c r="S6" s="219">
        <f t="shared" ca="1" si="28"/>
        <v>103</v>
      </c>
      <c r="T6" s="220">
        <f t="shared" ca="1" si="29"/>
        <v>12</v>
      </c>
      <c r="U6" s="218">
        <f t="shared" ca="1" si="30"/>
        <v>9</v>
      </c>
      <c r="V6" s="219">
        <f t="shared" ca="1" si="31"/>
        <v>65</v>
      </c>
      <c r="W6" s="220">
        <f t="shared" ca="1" si="32"/>
        <v>7</v>
      </c>
      <c r="X6" s="218">
        <f t="shared" ca="1" si="33"/>
        <v>9</v>
      </c>
      <c r="Y6" s="219">
        <f t="shared" ca="1" si="34"/>
        <v>99</v>
      </c>
      <c r="Z6" s="220">
        <f t="shared" ca="1" si="35"/>
        <v>10</v>
      </c>
      <c r="AA6" s="218">
        <f t="shared" ca="1" si="36"/>
        <v>9</v>
      </c>
      <c r="AB6" s="219">
        <f t="shared" ca="1" si="37"/>
        <v>94</v>
      </c>
      <c r="AC6" s="220">
        <f t="shared" ca="1" si="38"/>
        <v>11</v>
      </c>
      <c r="AD6" s="218">
        <f t="shared" ca="1" si="39"/>
        <v>9</v>
      </c>
      <c r="AE6" s="219">
        <f t="shared" ca="1" si="40"/>
        <v>85</v>
      </c>
      <c r="AF6" s="220">
        <f t="shared" ca="1" si="41"/>
        <v>9</v>
      </c>
      <c r="AG6" s="218">
        <f t="shared" ca="1" si="42"/>
        <v>9</v>
      </c>
      <c r="AH6" s="219">
        <f t="shared" ca="1" si="43"/>
        <v>95</v>
      </c>
      <c r="AI6" s="220">
        <f t="shared" ca="1" si="44"/>
        <v>3</v>
      </c>
      <c r="AJ6" s="218">
        <f t="shared" ca="1" si="45"/>
        <v>11</v>
      </c>
      <c r="AK6" s="219">
        <f t="shared" ca="1" si="46"/>
        <v>112</v>
      </c>
      <c r="AL6" s="220">
        <f t="shared" ca="1" si="47"/>
        <v>2</v>
      </c>
      <c r="AM6" s="218">
        <f t="shared" ca="1" si="48"/>
        <v>12</v>
      </c>
      <c r="AN6" s="221">
        <f t="shared" ca="1" si="49"/>
        <v>115</v>
      </c>
      <c r="AO6" s="213">
        <f>$AO$2*$AO$3-$AO$4-$AO$5</f>
        <v>31</v>
      </c>
      <c r="AP6" s="214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3" t="s">
        <v>700</v>
      </c>
    </row>
    <row r="7" spans="2:101" ht="18" customHeight="1" x14ac:dyDescent="0.2">
      <c r="B7" s="215">
        <v>4</v>
      </c>
      <c r="C7" s="180">
        <f t="shared" ca="1" si="12"/>
        <v>16</v>
      </c>
      <c r="D7" s="216">
        <f t="shared" ca="1" si="13"/>
        <v>16</v>
      </c>
      <c r="E7" s="217">
        <f t="shared" ca="1" si="14"/>
        <v>2</v>
      </c>
      <c r="F7" s="218">
        <f t="shared" ca="1" si="15"/>
        <v>11</v>
      </c>
      <c r="G7" s="219">
        <f t="shared" ca="1" si="16"/>
        <v>93</v>
      </c>
      <c r="H7" s="220">
        <f t="shared" ca="1" si="17"/>
        <v>3</v>
      </c>
      <c r="I7" s="218">
        <f t="shared" ca="1" si="18"/>
        <v>11</v>
      </c>
      <c r="J7" s="219">
        <f t="shared" ca="1" si="19"/>
        <v>92</v>
      </c>
      <c r="K7" s="220">
        <f t="shared" ca="1" si="20"/>
        <v>8</v>
      </c>
      <c r="L7" s="218">
        <f t="shared" ca="1" si="21"/>
        <v>10</v>
      </c>
      <c r="M7" s="219">
        <f t="shared" ca="1" si="22"/>
        <v>87</v>
      </c>
      <c r="N7" s="220">
        <f t="shared" ca="1" si="23"/>
        <v>7</v>
      </c>
      <c r="O7" s="218">
        <f t="shared" ca="1" si="24"/>
        <v>10</v>
      </c>
      <c r="P7" s="219">
        <f t="shared" ca="1" si="25"/>
        <v>88</v>
      </c>
      <c r="Q7" s="220">
        <f t="shared" ca="1" si="26"/>
        <v>6</v>
      </c>
      <c r="R7" s="218">
        <f t="shared" ca="1" si="27"/>
        <v>10</v>
      </c>
      <c r="S7" s="219">
        <f t="shared" ca="1" si="28"/>
        <v>89</v>
      </c>
      <c r="T7" s="220">
        <f t="shared" ca="1" si="29"/>
        <v>11</v>
      </c>
      <c r="U7" s="218">
        <f t="shared" ca="1" si="30"/>
        <v>9</v>
      </c>
      <c r="V7" s="219">
        <f t="shared" ca="1" si="31"/>
        <v>76</v>
      </c>
      <c r="W7" s="220">
        <f t="shared" ca="1" si="32"/>
        <v>1</v>
      </c>
      <c r="X7" s="218">
        <f t="shared" ca="1" si="33"/>
        <v>13</v>
      </c>
      <c r="Y7" s="219">
        <f t="shared" ca="1" si="34"/>
        <v>104</v>
      </c>
      <c r="Z7" s="220">
        <f t="shared" ca="1" si="35"/>
        <v>10</v>
      </c>
      <c r="AA7" s="218">
        <f t="shared" ca="1" si="36"/>
        <v>7</v>
      </c>
      <c r="AB7" s="219">
        <f t="shared" ca="1" si="37"/>
        <v>78</v>
      </c>
      <c r="AC7" s="220">
        <f t="shared" ca="1" si="38"/>
        <v>12</v>
      </c>
      <c r="AD7" s="218">
        <f t="shared" ca="1" si="39"/>
        <v>8</v>
      </c>
      <c r="AE7" s="219">
        <f t="shared" ca="1" si="40"/>
        <v>75</v>
      </c>
      <c r="AF7" s="220">
        <f t="shared" ca="1" si="41"/>
        <v>3</v>
      </c>
      <c r="AG7" s="218">
        <f t="shared" ca="1" si="42"/>
        <v>10</v>
      </c>
      <c r="AH7" s="219">
        <f t="shared" ca="1" si="43"/>
        <v>92</v>
      </c>
      <c r="AI7" s="220">
        <f t="shared" ca="1" si="44"/>
        <v>3</v>
      </c>
      <c r="AJ7" s="218">
        <f t="shared" ca="1" si="45"/>
        <v>11</v>
      </c>
      <c r="AK7" s="219">
        <f t="shared" ca="1" si="46"/>
        <v>92</v>
      </c>
      <c r="AL7" s="220">
        <f t="shared" ca="1" si="47"/>
        <v>9</v>
      </c>
      <c r="AM7" s="218">
        <f t="shared" ca="1" si="48"/>
        <v>8</v>
      </c>
      <c r="AN7" s="221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4"/>
    </row>
    <row r="8" spans="2:101" ht="18" customHeight="1" x14ac:dyDescent="0.2">
      <c r="B8" s="215">
        <v>5</v>
      </c>
      <c r="C8" s="180">
        <f t="shared" ca="1" si="12"/>
        <v>16</v>
      </c>
      <c r="D8" s="216">
        <f t="shared" ca="1" si="13"/>
        <v>16</v>
      </c>
      <c r="E8" s="217">
        <f t="shared" ca="1" si="14"/>
        <v>4</v>
      </c>
      <c r="F8" s="218">
        <f t="shared" ca="1" si="15"/>
        <v>13</v>
      </c>
      <c r="G8" s="219">
        <f t="shared" ca="1" si="16"/>
        <v>113</v>
      </c>
      <c r="H8" s="220">
        <f t="shared" ca="1" si="17"/>
        <v>9</v>
      </c>
      <c r="I8" s="218">
        <f t="shared" ca="1" si="18"/>
        <v>9</v>
      </c>
      <c r="J8" s="219">
        <f t="shared" ca="1" si="19"/>
        <v>88</v>
      </c>
      <c r="K8" s="220">
        <f t="shared" ca="1" si="20"/>
        <v>3</v>
      </c>
      <c r="L8" s="218">
        <f t="shared" ca="1" si="21"/>
        <v>13</v>
      </c>
      <c r="M8" s="219">
        <f t="shared" ca="1" si="22"/>
        <v>114</v>
      </c>
      <c r="N8" s="220">
        <f t="shared" ca="1" si="23"/>
        <v>6</v>
      </c>
      <c r="O8" s="218">
        <f t="shared" ca="1" si="24"/>
        <v>13</v>
      </c>
      <c r="P8" s="219">
        <f t="shared" ca="1" si="25"/>
        <v>112</v>
      </c>
      <c r="Q8" s="220">
        <f t="shared" ca="1" si="26"/>
        <v>7</v>
      </c>
      <c r="R8" s="218">
        <f t="shared" ca="1" si="27"/>
        <v>11</v>
      </c>
      <c r="S8" s="219">
        <f t="shared" ca="1" si="28"/>
        <v>111</v>
      </c>
      <c r="T8" s="220">
        <f t="shared" ca="1" si="29"/>
        <v>4</v>
      </c>
      <c r="U8" s="218">
        <f t="shared" ca="1" si="30"/>
        <v>12</v>
      </c>
      <c r="V8" s="219">
        <f t="shared" ca="1" si="31"/>
        <v>113</v>
      </c>
      <c r="W8" s="220">
        <f t="shared" ca="1" si="32"/>
        <v>11</v>
      </c>
      <c r="X8" s="218">
        <f t="shared" ca="1" si="33"/>
        <v>11</v>
      </c>
      <c r="Y8" s="219">
        <f t="shared" ca="1" si="34"/>
        <v>81</v>
      </c>
      <c r="Z8" s="220">
        <f t="shared" ca="1" si="35"/>
        <v>2</v>
      </c>
      <c r="AA8" s="218">
        <f t="shared" ca="1" si="36"/>
        <v>14</v>
      </c>
      <c r="AB8" s="219">
        <f t="shared" ca="1" si="37"/>
        <v>115</v>
      </c>
      <c r="AC8" s="220">
        <f t="shared" ca="1" si="38"/>
        <v>12</v>
      </c>
      <c r="AD8" s="218">
        <f t="shared" ca="1" si="39"/>
        <v>7</v>
      </c>
      <c r="AE8" s="219">
        <f t="shared" ca="1" si="40"/>
        <v>48</v>
      </c>
      <c r="AF8" s="220">
        <f t="shared" ca="1" si="41"/>
        <v>9</v>
      </c>
      <c r="AG8" s="218">
        <f t="shared" ca="1" si="42"/>
        <v>10</v>
      </c>
      <c r="AH8" s="219">
        <f t="shared" ca="1" si="43"/>
        <v>88</v>
      </c>
      <c r="AI8" s="220">
        <f t="shared" ca="1" si="44"/>
        <v>8</v>
      </c>
      <c r="AJ8" s="218">
        <f t="shared" ca="1" si="45"/>
        <v>12</v>
      </c>
      <c r="AK8" s="219">
        <f t="shared" ca="1" si="46"/>
        <v>89</v>
      </c>
      <c r="AL8" s="220">
        <f t="shared" ca="1" si="47"/>
        <v>1</v>
      </c>
      <c r="AM8" s="218">
        <f t="shared" ca="1" si="48"/>
        <v>12</v>
      </c>
      <c r="AN8" s="221">
        <f t="shared" ca="1" si="49"/>
        <v>119</v>
      </c>
      <c r="AO8" s="203">
        <v>2021</v>
      </c>
      <c r="AP8" s="204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5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5">
        <v>6</v>
      </c>
      <c r="C9" s="180">
        <f t="shared" ca="1" si="12"/>
        <v>14</v>
      </c>
      <c r="D9" s="216">
        <f t="shared" ca="1" si="13"/>
        <v>14</v>
      </c>
      <c r="E9" s="217">
        <f t="shared" ca="1" si="14"/>
        <v>9</v>
      </c>
      <c r="F9" s="218">
        <f t="shared" ca="1" si="15"/>
        <v>9</v>
      </c>
      <c r="G9" s="219">
        <f t="shared" ca="1" si="16"/>
        <v>96</v>
      </c>
      <c r="H9" s="220">
        <f t="shared" ca="1" si="17"/>
        <v>1</v>
      </c>
      <c r="I9" s="218">
        <f t="shared" ca="1" si="18"/>
        <v>12</v>
      </c>
      <c r="J9" s="219">
        <f t="shared" ca="1" si="19"/>
        <v>112</v>
      </c>
      <c r="K9" s="220">
        <f t="shared" ca="1" si="20"/>
        <v>2</v>
      </c>
      <c r="L9" s="218">
        <f t="shared" ca="1" si="21"/>
        <v>11</v>
      </c>
      <c r="M9" s="219">
        <f t="shared" ca="1" si="22"/>
        <v>105</v>
      </c>
      <c r="N9" s="220">
        <f t="shared" ca="1" si="23"/>
        <v>4</v>
      </c>
      <c r="O9" s="218">
        <f t="shared" ca="1" si="24"/>
        <v>9</v>
      </c>
      <c r="P9" s="219">
        <f t="shared" ca="1" si="25"/>
        <v>102</v>
      </c>
      <c r="Q9" s="220">
        <f t="shared" ca="1" si="26"/>
        <v>5</v>
      </c>
      <c r="R9" s="218">
        <f t="shared" ca="1" si="27"/>
        <v>10</v>
      </c>
      <c r="S9" s="219">
        <f t="shared" ca="1" si="28"/>
        <v>101</v>
      </c>
      <c r="T9" s="220">
        <f t="shared" ca="1" si="29"/>
        <v>10</v>
      </c>
      <c r="U9" s="218">
        <f t="shared" ca="1" si="30"/>
        <v>7</v>
      </c>
      <c r="V9" s="219">
        <f t="shared" ca="1" si="31"/>
        <v>82</v>
      </c>
      <c r="W9" s="220">
        <f t="shared" ca="1" si="32"/>
        <v>5</v>
      </c>
      <c r="X9" s="218">
        <f t="shared" ca="1" si="33"/>
        <v>9</v>
      </c>
      <c r="Y9" s="219">
        <f t="shared" ca="1" si="34"/>
        <v>101</v>
      </c>
      <c r="Z9" s="220">
        <f t="shared" ca="1" si="35"/>
        <v>3</v>
      </c>
      <c r="AA9" s="218">
        <f t="shared" ca="1" si="36"/>
        <v>10</v>
      </c>
      <c r="AB9" s="219">
        <f t="shared" ca="1" si="37"/>
        <v>103</v>
      </c>
      <c r="AC9" s="220">
        <f t="shared" ca="1" si="38"/>
        <v>12</v>
      </c>
      <c r="AD9" s="218">
        <f t="shared" ca="1" si="39"/>
        <v>8</v>
      </c>
      <c r="AE9" s="219">
        <f t="shared" ca="1" si="40"/>
        <v>68</v>
      </c>
      <c r="AF9" s="220">
        <f t="shared" ca="1" si="41"/>
        <v>7</v>
      </c>
      <c r="AG9" s="218">
        <f t="shared" ca="1" si="42"/>
        <v>11</v>
      </c>
      <c r="AH9" s="219">
        <f t="shared" ca="1" si="43"/>
        <v>100</v>
      </c>
      <c r="AI9" s="220">
        <f t="shared" ca="1" si="44"/>
        <v>11</v>
      </c>
      <c r="AJ9" s="218">
        <f t="shared" ca="1" si="45"/>
        <v>8</v>
      </c>
      <c r="AK9" s="219">
        <f t="shared" ca="1" si="46"/>
        <v>75</v>
      </c>
      <c r="AL9" s="220">
        <f t="shared" ca="1" si="47"/>
        <v>8</v>
      </c>
      <c r="AM9" s="218">
        <f t="shared" ca="1" si="48"/>
        <v>10</v>
      </c>
      <c r="AN9" s="221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5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5">
        <v>7</v>
      </c>
      <c r="C10" s="180">
        <f t="shared" ca="1" si="12"/>
        <v>13</v>
      </c>
      <c r="D10" s="216">
        <f t="shared" ca="1" si="13"/>
        <v>13</v>
      </c>
      <c r="E10" s="217">
        <f t="shared" ca="1" si="14"/>
        <v>6</v>
      </c>
      <c r="F10" s="218">
        <f t="shared" ca="1" si="15"/>
        <v>9</v>
      </c>
      <c r="G10" s="219">
        <f t="shared" ca="1" si="16"/>
        <v>95</v>
      </c>
      <c r="H10" s="220">
        <f t="shared" ca="1" si="17"/>
        <v>4</v>
      </c>
      <c r="I10" s="218">
        <f t="shared" ca="1" si="18"/>
        <v>10</v>
      </c>
      <c r="J10" s="219">
        <f t="shared" ca="1" si="19"/>
        <v>98</v>
      </c>
      <c r="K10" s="220">
        <f t="shared" ca="1" si="20"/>
        <v>6</v>
      </c>
      <c r="L10" s="218">
        <f t="shared" ca="1" si="21"/>
        <v>9</v>
      </c>
      <c r="M10" s="219">
        <f t="shared" ca="1" si="22"/>
        <v>95</v>
      </c>
      <c r="N10" s="220">
        <f t="shared" ca="1" si="23"/>
        <v>8</v>
      </c>
      <c r="O10" s="218">
        <f t="shared" ca="1" si="24"/>
        <v>8</v>
      </c>
      <c r="P10" s="219">
        <f t="shared" ca="1" si="25"/>
        <v>90</v>
      </c>
      <c r="Q10" s="220">
        <f t="shared" ca="1" si="26"/>
        <v>1</v>
      </c>
      <c r="R10" s="218">
        <f t="shared" ca="1" si="27"/>
        <v>11</v>
      </c>
      <c r="S10" s="219">
        <f t="shared" ca="1" si="28"/>
        <v>111</v>
      </c>
      <c r="T10" s="220">
        <f t="shared" ca="1" si="29"/>
        <v>3</v>
      </c>
      <c r="U10" s="218">
        <f t="shared" ca="1" si="30"/>
        <v>9</v>
      </c>
      <c r="V10" s="219">
        <f t="shared" ca="1" si="31"/>
        <v>103</v>
      </c>
      <c r="W10" s="220">
        <f t="shared" ca="1" si="32"/>
        <v>2</v>
      </c>
      <c r="X10" s="218">
        <f t="shared" ca="1" si="33"/>
        <v>10</v>
      </c>
      <c r="Y10" s="219">
        <f t="shared" ca="1" si="34"/>
        <v>106</v>
      </c>
      <c r="Z10" s="220">
        <f t="shared" ca="1" si="35"/>
        <v>8</v>
      </c>
      <c r="AA10" s="218">
        <f t="shared" ca="1" si="36"/>
        <v>8</v>
      </c>
      <c r="AB10" s="219">
        <f t="shared" ca="1" si="37"/>
        <v>90</v>
      </c>
      <c r="AC10" s="220">
        <f t="shared" ca="1" si="38"/>
        <v>12</v>
      </c>
      <c r="AD10" s="218">
        <f t="shared" ca="1" si="39"/>
        <v>7</v>
      </c>
      <c r="AE10" s="219">
        <f t="shared" ca="1" si="40"/>
        <v>75</v>
      </c>
      <c r="AF10" s="220">
        <f t="shared" ca="1" si="41"/>
        <v>11</v>
      </c>
      <c r="AG10" s="218">
        <f t="shared" ca="1" si="42"/>
        <v>8</v>
      </c>
      <c r="AH10" s="219">
        <f t="shared" ca="1" si="43"/>
        <v>76</v>
      </c>
      <c r="AI10" s="220">
        <f t="shared" ca="1" si="44"/>
        <v>5</v>
      </c>
      <c r="AJ10" s="218">
        <f t="shared" ca="1" si="45"/>
        <v>9</v>
      </c>
      <c r="AK10" s="219">
        <f t="shared" ca="1" si="46"/>
        <v>96</v>
      </c>
      <c r="AL10" s="220">
        <f t="shared" ca="1" si="47"/>
        <v>8</v>
      </c>
      <c r="AM10" s="218">
        <f t="shared" ca="1" si="48"/>
        <v>8</v>
      </c>
      <c r="AN10" s="221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5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5">
        <v>8</v>
      </c>
      <c r="C11" s="180">
        <f t="shared" ca="1" si="12"/>
        <v>15</v>
      </c>
      <c r="D11" s="216">
        <f t="shared" ca="1" si="13"/>
        <v>15</v>
      </c>
      <c r="E11" s="217">
        <f t="shared" ca="1" si="14"/>
        <v>9</v>
      </c>
      <c r="F11" s="218">
        <f t="shared" ca="1" si="15"/>
        <v>8</v>
      </c>
      <c r="G11" s="219">
        <f t="shared" ca="1" si="16"/>
        <v>74</v>
      </c>
      <c r="H11" s="220">
        <f t="shared" ca="1" si="17"/>
        <v>8</v>
      </c>
      <c r="I11" s="218">
        <f t="shared" ca="1" si="18"/>
        <v>8</v>
      </c>
      <c r="J11" s="219">
        <f t="shared" ca="1" si="19"/>
        <v>75</v>
      </c>
      <c r="K11" s="220">
        <f t="shared" ca="1" si="20"/>
        <v>6</v>
      </c>
      <c r="L11" s="218">
        <f t="shared" ca="1" si="21"/>
        <v>9</v>
      </c>
      <c r="M11" s="219">
        <f t="shared" ca="1" si="22"/>
        <v>82</v>
      </c>
      <c r="N11" s="220">
        <f t="shared" ca="1" si="23"/>
        <v>7</v>
      </c>
      <c r="O11" s="218">
        <f t="shared" ca="1" si="24"/>
        <v>8</v>
      </c>
      <c r="P11" s="219">
        <f t="shared" ca="1" si="25"/>
        <v>76</v>
      </c>
      <c r="Q11" s="220">
        <f t="shared" ca="1" si="26"/>
        <v>3</v>
      </c>
      <c r="R11" s="218">
        <f t="shared" ca="1" si="27"/>
        <v>10</v>
      </c>
      <c r="S11" s="219">
        <f t="shared" ca="1" si="28"/>
        <v>91</v>
      </c>
      <c r="T11" s="220">
        <f t="shared" ca="1" si="29"/>
        <v>5</v>
      </c>
      <c r="U11" s="218">
        <f t="shared" ca="1" si="30"/>
        <v>8</v>
      </c>
      <c r="V11" s="219">
        <f t="shared" ca="1" si="31"/>
        <v>83</v>
      </c>
      <c r="W11" s="220">
        <f t="shared" ca="1" si="32"/>
        <v>12</v>
      </c>
      <c r="X11" s="218">
        <f t="shared" ca="1" si="33"/>
        <v>6</v>
      </c>
      <c r="Y11" s="219">
        <f t="shared" ca="1" si="34"/>
        <v>59</v>
      </c>
      <c r="Z11" s="220">
        <f t="shared" ca="1" si="35"/>
        <v>10</v>
      </c>
      <c r="AA11" s="218">
        <f t="shared" ca="1" si="36"/>
        <v>8</v>
      </c>
      <c r="AB11" s="219">
        <f t="shared" ca="1" si="37"/>
        <v>73</v>
      </c>
      <c r="AC11" s="220">
        <f t="shared" ca="1" si="38"/>
        <v>4</v>
      </c>
      <c r="AD11" s="218">
        <f t="shared" ca="1" si="39"/>
        <v>10</v>
      </c>
      <c r="AE11" s="219">
        <f t="shared" ca="1" si="40"/>
        <v>90</v>
      </c>
      <c r="AF11" s="220">
        <f t="shared" ca="1" si="41"/>
        <v>2</v>
      </c>
      <c r="AG11" s="218">
        <f t="shared" ca="1" si="42"/>
        <v>11</v>
      </c>
      <c r="AH11" s="219">
        <f t="shared" ca="1" si="43"/>
        <v>92</v>
      </c>
      <c r="AI11" s="220">
        <f t="shared" ca="1" si="44"/>
        <v>11</v>
      </c>
      <c r="AJ11" s="218">
        <f t="shared" ca="1" si="45"/>
        <v>7</v>
      </c>
      <c r="AK11" s="219">
        <f t="shared" ca="1" si="46"/>
        <v>65</v>
      </c>
      <c r="AL11" s="220">
        <f t="shared" ca="1" si="47"/>
        <v>1</v>
      </c>
      <c r="AM11" s="218">
        <f t="shared" ca="1" si="48"/>
        <v>10</v>
      </c>
      <c r="AN11" s="221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5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5">
        <v>9</v>
      </c>
      <c r="C12" s="180">
        <f t="shared" ca="1" si="12"/>
        <v>14</v>
      </c>
      <c r="D12" s="216">
        <f t="shared" ca="1" si="13"/>
        <v>14</v>
      </c>
      <c r="E12" s="217">
        <f t="shared" ca="1" si="14"/>
        <v>1</v>
      </c>
      <c r="F12" s="218">
        <f t="shared" ca="1" si="15"/>
        <v>8</v>
      </c>
      <c r="G12" s="219">
        <f t="shared" ca="1" si="16"/>
        <v>71</v>
      </c>
      <c r="H12" s="220">
        <f t="shared" ca="1" si="17"/>
        <v>11</v>
      </c>
      <c r="I12" s="218">
        <f t="shared" ca="1" si="18"/>
        <v>5</v>
      </c>
      <c r="J12" s="219">
        <f t="shared" ca="1" si="19"/>
        <v>43</v>
      </c>
      <c r="K12" s="220">
        <f t="shared" ca="1" si="20"/>
        <v>2</v>
      </c>
      <c r="L12" s="218">
        <f t="shared" ca="1" si="21"/>
        <v>8</v>
      </c>
      <c r="M12" s="219">
        <f t="shared" ca="1" si="22"/>
        <v>70</v>
      </c>
      <c r="N12" s="220">
        <f t="shared" ca="1" si="23"/>
        <v>4</v>
      </c>
      <c r="O12" s="218">
        <f t="shared" ca="1" si="24"/>
        <v>8</v>
      </c>
      <c r="P12" s="219">
        <f t="shared" ca="1" si="25"/>
        <v>69</v>
      </c>
      <c r="Q12" s="220">
        <f t="shared" ca="1" si="26"/>
        <v>8</v>
      </c>
      <c r="R12" s="218">
        <f t="shared" ca="1" si="27"/>
        <v>6</v>
      </c>
      <c r="S12" s="219">
        <f t="shared" ca="1" si="28"/>
        <v>62</v>
      </c>
      <c r="T12" s="220" t="str">
        <f t="shared" ca="1" si="29"/>
        <v/>
      </c>
      <c r="U12" s="218">
        <f t="shared" ca="1" si="30"/>
        <v>0</v>
      </c>
      <c r="V12" s="219">
        <f t="shared" ca="1" si="31"/>
        <v>0</v>
      </c>
      <c r="W12" s="220">
        <f t="shared" ca="1" si="32"/>
        <v>2</v>
      </c>
      <c r="X12" s="218">
        <f t="shared" ca="1" si="33"/>
        <v>8</v>
      </c>
      <c r="Y12" s="219">
        <f t="shared" ca="1" si="34"/>
        <v>70</v>
      </c>
      <c r="Z12" s="220">
        <f t="shared" ca="1" si="35"/>
        <v>6</v>
      </c>
      <c r="AA12" s="218">
        <f t="shared" ca="1" si="36"/>
        <v>7</v>
      </c>
      <c r="AB12" s="219">
        <f t="shared" ca="1" si="37"/>
        <v>63</v>
      </c>
      <c r="AC12" s="220">
        <f t="shared" ca="1" si="38"/>
        <v>9</v>
      </c>
      <c r="AD12" s="218">
        <f t="shared" ca="1" si="39"/>
        <v>5</v>
      </c>
      <c r="AE12" s="219">
        <f t="shared" ca="1" si="40"/>
        <v>47</v>
      </c>
      <c r="AF12" s="220">
        <f t="shared" ca="1" si="41"/>
        <v>5</v>
      </c>
      <c r="AG12" s="218">
        <f t="shared" ca="1" si="42"/>
        <v>7</v>
      </c>
      <c r="AH12" s="219">
        <f t="shared" ca="1" si="43"/>
        <v>67</v>
      </c>
      <c r="AI12" s="220">
        <f t="shared" ca="1" si="44"/>
        <v>9</v>
      </c>
      <c r="AJ12" s="218">
        <f t="shared" ca="1" si="45"/>
        <v>6</v>
      </c>
      <c r="AK12" s="219">
        <f t="shared" ca="1" si="46"/>
        <v>47</v>
      </c>
      <c r="AL12" s="220">
        <f t="shared" ca="1" si="47"/>
        <v>6</v>
      </c>
      <c r="AM12" s="218">
        <f t="shared" ca="1" si="48"/>
        <v>8</v>
      </c>
      <c r="AN12" s="221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5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5">
        <v>10</v>
      </c>
      <c r="C13" s="180">
        <f t="shared" ca="1" si="12"/>
        <v>14</v>
      </c>
      <c r="D13" s="216">
        <f t="shared" ca="1" si="13"/>
        <v>14</v>
      </c>
      <c r="E13" s="217">
        <f t="shared" ca="1" si="14"/>
        <v>2</v>
      </c>
      <c r="F13" s="218">
        <f t="shared" ca="1" si="15"/>
        <v>6</v>
      </c>
      <c r="G13" s="219">
        <f t="shared" ca="1" si="16"/>
        <v>65</v>
      </c>
      <c r="H13" s="220">
        <f t="shared" ca="1" si="17"/>
        <v>6</v>
      </c>
      <c r="I13" s="218">
        <f t="shared" ca="1" si="18"/>
        <v>6</v>
      </c>
      <c r="J13" s="219">
        <f t="shared" ca="1" si="19"/>
        <v>63</v>
      </c>
      <c r="K13" s="220">
        <f t="shared" ca="1" si="20"/>
        <v>1</v>
      </c>
      <c r="L13" s="218">
        <f t="shared" ca="1" si="21"/>
        <v>8</v>
      </c>
      <c r="M13" s="219">
        <f t="shared" ca="1" si="22"/>
        <v>70</v>
      </c>
      <c r="N13" s="220">
        <f t="shared" ca="1" si="23"/>
        <v>2</v>
      </c>
      <c r="O13" s="218">
        <f t="shared" ca="1" si="24"/>
        <v>7</v>
      </c>
      <c r="P13" s="219">
        <f t="shared" ca="1" si="25"/>
        <v>65</v>
      </c>
      <c r="Q13" s="220">
        <f t="shared" ca="1" si="26"/>
        <v>7</v>
      </c>
      <c r="R13" s="218">
        <f t="shared" ca="1" si="27"/>
        <v>6</v>
      </c>
      <c r="S13" s="219">
        <f t="shared" ca="1" si="28"/>
        <v>60</v>
      </c>
      <c r="T13" s="220">
        <f t="shared" ca="1" si="29"/>
        <v>9</v>
      </c>
      <c r="U13" s="218">
        <f t="shared" ca="1" si="30"/>
        <v>6</v>
      </c>
      <c r="V13" s="219">
        <f t="shared" ca="1" si="31"/>
        <v>56</v>
      </c>
      <c r="W13" s="220">
        <f t="shared" ca="1" si="32"/>
        <v>10</v>
      </c>
      <c r="X13" s="218">
        <f t="shared" ca="1" si="33"/>
        <v>5</v>
      </c>
      <c r="Y13" s="219">
        <f t="shared" ca="1" si="34"/>
        <v>52</v>
      </c>
      <c r="Z13" s="220">
        <f t="shared" ca="1" si="35"/>
        <v>11</v>
      </c>
      <c r="AA13" s="218">
        <f t="shared" ca="1" si="36"/>
        <v>5</v>
      </c>
      <c r="AB13" s="219">
        <f t="shared" ca="1" si="37"/>
        <v>49</v>
      </c>
      <c r="AC13" s="220">
        <f t="shared" ca="1" si="38"/>
        <v>5</v>
      </c>
      <c r="AD13" s="218">
        <f t="shared" ca="1" si="39"/>
        <v>7</v>
      </c>
      <c r="AE13" s="219">
        <f t="shared" ca="1" si="40"/>
        <v>64</v>
      </c>
      <c r="AF13" s="220">
        <f t="shared" ca="1" si="41"/>
        <v>2</v>
      </c>
      <c r="AG13" s="218">
        <f t="shared" ca="1" si="42"/>
        <v>6</v>
      </c>
      <c r="AH13" s="219">
        <f t="shared" ca="1" si="43"/>
        <v>65</v>
      </c>
      <c r="AI13" s="220">
        <f t="shared" ca="1" si="44"/>
        <v>8</v>
      </c>
      <c r="AJ13" s="218">
        <f t="shared" ca="1" si="45"/>
        <v>5</v>
      </c>
      <c r="AK13" s="219">
        <f t="shared" ca="1" si="46"/>
        <v>59</v>
      </c>
      <c r="AL13" s="220">
        <f t="shared" ca="1" si="47"/>
        <v>12</v>
      </c>
      <c r="AM13" s="218">
        <f t="shared" ca="1" si="48"/>
        <v>5</v>
      </c>
      <c r="AN13" s="221">
        <f t="shared" ca="1" si="49"/>
        <v>48</v>
      </c>
      <c r="AO13" s="27"/>
      <c r="AP13" s="28"/>
      <c r="AQ13" s="27"/>
      <c r="AR13" s="222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5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5">
        <v>11</v>
      </c>
      <c r="C14" s="180">
        <f t="shared" ca="1" si="12"/>
        <v>15</v>
      </c>
      <c r="D14" s="216">
        <f t="shared" ca="1" si="13"/>
        <v>15</v>
      </c>
      <c r="E14" s="217">
        <f t="shared" ca="1" si="14"/>
        <v>2</v>
      </c>
      <c r="F14" s="218">
        <f t="shared" ca="1" si="15"/>
        <v>11</v>
      </c>
      <c r="G14" s="219">
        <f t="shared" ca="1" si="16"/>
        <v>94</v>
      </c>
      <c r="H14" s="220">
        <f t="shared" ca="1" si="17"/>
        <v>10</v>
      </c>
      <c r="I14" s="218">
        <f t="shared" ca="1" si="18"/>
        <v>8</v>
      </c>
      <c r="J14" s="219">
        <f t="shared" ca="1" si="19"/>
        <v>68</v>
      </c>
      <c r="K14" s="220">
        <f t="shared" ca="1" si="20"/>
        <v>1</v>
      </c>
      <c r="L14" s="218">
        <f t="shared" ca="1" si="21"/>
        <v>11</v>
      </c>
      <c r="M14" s="219">
        <f t="shared" ca="1" si="22"/>
        <v>96</v>
      </c>
      <c r="N14" s="220">
        <f t="shared" ca="1" si="23"/>
        <v>3</v>
      </c>
      <c r="O14" s="218">
        <f t="shared" ca="1" si="24"/>
        <v>11</v>
      </c>
      <c r="P14" s="219">
        <f t="shared" ca="1" si="25"/>
        <v>93</v>
      </c>
      <c r="Q14" s="220">
        <f t="shared" ca="1" si="26"/>
        <v>6</v>
      </c>
      <c r="R14" s="218">
        <f t="shared" ca="1" si="27"/>
        <v>10</v>
      </c>
      <c r="S14" s="219">
        <f t="shared" ca="1" si="28"/>
        <v>86</v>
      </c>
      <c r="T14" s="220">
        <f t="shared" ca="1" si="29"/>
        <v>9</v>
      </c>
      <c r="U14" s="218">
        <f t="shared" ca="1" si="30"/>
        <v>10</v>
      </c>
      <c r="V14" s="219">
        <f t="shared" ca="1" si="31"/>
        <v>76</v>
      </c>
      <c r="W14" s="220">
        <f t="shared" ca="1" si="32"/>
        <v>4</v>
      </c>
      <c r="X14" s="218">
        <f t="shared" ca="1" si="33"/>
        <v>10</v>
      </c>
      <c r="Y14" s="219">
        <f t="shared" ca="1" si="34"/>
        <v>92</v>
      </c>
      <c r="Z14" s="220">
        <f t="shared" ca="1" si="35"/>
        <v>7</v>
      </c>
      <c r="AA14" s="218">
        <f t="shared" ca="1" si="36"/>
        <v>9</v>
      </c>
      <c r="AB14" s="219">
        <f t="shared" ca="1" si="37"/>
        <v>84</v>
      </c>
      <c r="AC14" s="220">
        <f t="shared" ca="1" si="38"/>
        <v>12</v>
      </c>
      <c r="AD14" s="218">
        <f t="shared" ca="1" si="39"/>
        <v>5</v>
      </c>
      <c r="AE14" s="219">
        <f t="shared" ca="1" si="40"/>
        <v>37</v>
      </c>
      <c r="AF14" s="220">
        <f t="shared" ca="1" si="41"/>
        <v>8</v>
      </c>
      <c r="AG14" s="218">
        <f t="shared" ca="1" si="42"/>
        <v>9</v>
      </c>
      <c r="AH14" s="219">
        <f t="shared" ca="1" si="43"/>
        <v>81</v>
      </c>
      <c r="AI14" s="220">
        <f t="shared" ca="1" si="44"/>
        <v>5</v>
      </c>
      <c r="AJ14" s="218">
        <f t="shared" ca="1" si="45"/>
        <v>11</v>
      </c>
      <c r="AK14" s="219">
        <f t="shared" ca="1" si="46"/>
        <v>91</v>
      </c>
      <c r="AL14" s="220">
        <f t="shared" ca="1" si="47"/>
        <v>11</v>
      </c>
      <c r="AM14" s="218">
        <f t="shared" ca="1" si="48"/>
        <v>6</v>
      </c>
      <c r="AN14" s="221">
        <f t="shared" ca="1" si="49"/>
        <v>62</v>
      </c>
      <c r="AO14" s="27"/>
      <c r="AP14" s="28"/>
      <c r="AQ14" s="27"/>
      <c r="AR14" s="222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5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5">
        <v>12</v>
      </c>
      <c r="C15" s="180">
        <f t="shared" ca="1" si="12"/>
        <v>15</v>
      </c>
      <c r="D15" s="216">
        <f t="shared" ca="1" si="13"/>
        <v>15</v>
      </c>
      <c r="E15" s="217">
        <f t="shared" ca="1" si="14"/>
        <v>4</v>
      </c>
      <c r="F15" s="218">
        <f t="shared" ca="1" si="15"/>
        <v>9</v>
      </c>
      <c r="G15" s="219">
        <f t="shared" ca="1" si="16"/>
        <v>88</v>
      </c>
      <c r="H15" s="220">
        <f t="shared" ca="1" si="17"/>
        <v>12</v>
      </c>
      <c r="I15" s="218">
        <f t="shared" ca="1" si="18"/>
        <v>6</v>
      </c>
      <c r="J15" s="219">
        <f t="shared" ca="1" si="19"/>
        <v>44</v>
      </c>
      <c r="K15" s="220">
        <f t="shared" ca="1" si="20"/>
        <v>1</v>
      </c>
      <c r="L15" s="218">
        <f t="shared" ca="1" si="21"/>
        <v>10</v>
      </c>
      <c r="M15" s="219">
        <f t="shared" ca="1" si="22"/>
        <v>93</v>
      </c>
      <c r="N15" s="220">
        <f t="shared" ca="1" si="23"/>
        <v>2</v>
      </c>
      <c r="O15" s="218">
        <f t="shared" ca="1" si="24"/>
        <v>9</v>
      </c>
      <c r="P15" s="219">
        <f t="shared" ca="1" si="25"/>
        <v>92</v>
      </c>
      <c r="Q15" s="220">
        <f t="shared" ca="1" si="26"/>
        <v>10</v>
      </c>
      <c r="R15" s="218">
        <f t="shared" ca="1" si="27"/>
        <v>8</v>
      </c>
      <c r="S15" s="219">
        <f t="shared" ca="1" si="28"/>
        <v>68</v>
      </c>
      <c r="T15" s="220">
        <f t="shared" ca="1" si="29"/>
        <v>8</v>
      </c>
      <c r="U15" s="218">
        <f t="shared" ca="1" si="30"/>
        <v>8</v>
      </c>
      <c r="V15" s="219">
        <f t="shared" ca="1" si="31"/>
        <v>70</v>
      </c>
      <c r="W15" s="220">
        <f t="shared" ca="1" si="32"/>
        <v>9</v>
      </c>
      <c r="X15" s="218">
        <f t="shared" ca="1" si="33"/>
        <v>7</v>
      </c>
      <c r="Y15" s="219">
        <f t="shared" ca="1" si="34"/>
        <v>69</v>
      </c>
      <c r="Z15" s="220">
        <f t="shared" ca="1" si="35"/>
        <v>7</v>
      </c>
      <c r="AA15" s="218">
        <f t="shared" ca="1" si="36"/>
        <v>7</v>
      </c>
      <c r="AB15" s="219">
        <f t="shared" ca="1" si="37"/>
        <v>72</v>
      </c>
      <c r="AC15" s="220">
        <f t="shared" ca="1" si="38"/>
        <v>4</v>
      </c>
      <c r="AD15" s="218">
        <f t="shared" ca="1" si="39"/>
        <v>9</v>
      </c>
      <c r="AE15" s="219">
        <f t="shared" ca="1" si="40"/>
        <v>88</v>
      </c>
      <c r="AF15" s="220">
        <f t="shared" ca="1" si="41"/>
        <v>6</v>
      </c>
      <c r="AG15" s="218">
        <f t="shared" ca="1" si="42"/>
        <v>7</v>
      </c>
      <c r="AH15" s="219">
        <f t="shared" ca="1" si="43"/>
        <v>79</v>
      </c>
      <c r="AI15" s="220">
        <f t="shared" ca="1" si="44"/>
        <v>11</v>
      </c>
      <c r="AJ15" s="218">
        <f t="shared" ca="1" si="45"/>
        <v>6</v>
      </c>
      <c r="AK15" s="219">
        <f t="shared" ca="1" si="46"/>
        <v>60</v>
      </c>
      <c r="AL15" s="220">
        <f t="shared" ca="1" si="47"/>
        <v>3</v>
      </c>
      <c r="AM15" s="218">
        <f t="shared" ca="1" si="48"/>
        <v>10</v>
      </c>
      <c r="AN15" s="221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5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5">
        <v>13</v>
      </c>
      <c r="C16" s="180">
        <f t="shared" ca="1" si="12"/>
        <v>14</v>
      </c>
      <c r="D16" s="216">
        <f t="shared" ca="1" si="13"/>
        <v>14</v>
      </c>
      <c r="E16" s="217">
        <f t="shared" ca="1" si="14"/>
        <v>3</v>
      </c>
      <c r="F16" s="218">
        <f t="shared" ca="1" si="15"/>
        <v>9</v>
      </c>
      <c r="G16" s="219">
        <f t="shared" ca="1" si="16"/>
        <v>100</v>
      </c>
      <c r="H16" s="220">
        <f t="shared" ca="1" si="17"/>
        <v>9</v>
      </c>
      <c r="I16" s="218">
        <f t="shared" ca="1" si="18"/>
        <v>10</v>
      </c>
      <c r="J16" s="219">
        <f t="shared" ca="1" si="19"/>
        <v>90</v>
      </c>
      <c r="K16" s="220">
        <f t="shared" ca="1" si="20"/>
        <v>4</v>
      </c>
      <c r="L16" s="218">
        <f t="shared" ca="1" si="21"/>
        <v>9</v>
      </c>
      <c r="M16" s="219">
        <f t="shared" ca="1" si="22"/>
        <v>99</v>
      </c>
      <c r="N16" s="220">
        <f t="shared" ca="1" si="23"/>
        <v>7</v>
      </c>
      <c r="O16" s="218">
        <f t="shared" ca="1" si="24"/>
        <v>8</v>
      </c>
      <c r="P16" s="219">
        <f t="shared" ca="1" si="25"/>
        <v>95</v>
      </c>
      <c r="Q16" s="220">
        <f t="shared" ca="1" si="26"/>
        <v>7</v>
      </c>
      <c r="R16" s="218">
        <f t="shared" ca="1" si="27"/>
        <v>8</v>
      </c>
      <c r="S16" s="219">
        <f t="shared" ca="1" si="28"/>
        <v>95</v>
      </c>
      <c r="T16" s="220">
        <f t="shared" ca="1" si="29"/>
        <v>1</v>
      </c>
      <c r="U16" s="218">
        <f t="shared" ca="1" si="30"/>
        <v>10</v>
      </c>
      <c r="V16" s="219">
        <f t="shared" ca="1" si="31"/>
        <v>103</v>
      </c>
      <c r="W16" s="220">
        <f t="shared" ca="1" si="32"/>
        <v>6</v>
      </c>
      <c r="X16" s="218">
        <f t="shared" ca="1" si="33"/>
        <v>9</v>
      </c>
      <c r="Y16" s="219">
        <f t="shared" ca="1" si="34"/>
        <v>97</v>
      </c>
      <c r="Z16" s="220">
        <f t="shared" ca="1" si="35"/>
        <v>11</v>
      </c>
      <c r="AA16" s="218">
        <f t="shared" ca="1" si="36"/>
        <v>8</v>
      </c>
      <c r="AB16" s="219">
        <f t="shared" ca="1" si="37"/>
        <v>85</v>
      </c>
      <c r="AC16" s="220">
        <f t="shared" ca="1" si="38"/>
        <v>11</v>
      </c>
      <c r="AD16" s="218">
        <f t="shared" ca="1" si="39"/>
        <v>8</v>
      </c>
      <c r="AE16" s="219">
        <f t="shared" ca="1" si="40"/>
        <v>85</v>
      </c>
      <c r="AF16" s="220">
        <f t="shared" ca="1" si="41"/>
        <v>4</v>
      </c>
      <c r="AG16" s="218">
        <f t="shared" ca="1" si="42"/>
        <v>9</v>
      </c>
      <c r="AH16" s="219">
        <f t="shared" ca="1" si="43"/>
        <v>99</v>
      </c>
      <c r="AI16" s="220">
        <f t="shared" ca="1" si="44"/>
        <v>2</v>
      </c>
      <c r="AJ16" s="218">
        <f t="shared" ca="1" si="45"/>
        <v>10</v>
      </c>
      <c r="AK16" s="219">
        <f t="shared" ca="1" si="46"/>
        <v>103</v>
      </c>
      <c r="AL16" s="220">
        <f t="shared" ca="1" si="47"/>
        <v>10</v>
      </c>
      <c r="AM16" s="218">
        <f t="shared" ca="1" si="48"/>
        <v>9</v>
      </c>
      <c r="AN16" s="221">
        <f t="shared" ca="1" si="49"/>
        <v>87</v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>
        <f t="shared" ca="1" si="52"/>
        <v>100</v>
      </c>
      <c r="BN16" s="4" t="str">
        <f t="shared" ca="1" si="53"/>
        <v/>
      </c>
      <c r="BO16" s="4"/>
      <c r="BP16" s="4">
        <f t="shared" ca="1" si="54"/>
        <v>90</v>
      </c>
      <c r="BQ16" s="4" t="str">
        <f t="shared" ca="1" si="55"/>
        <v/>
      </c>
      <c r="BR16" s="4"/>
      <c r="BS16" s="4">
        <f t="shared" ca="1" si="56"/>
        <v>99</v>
      </c>
      <c r="BT16" s="4" t="str">
        <f t="shared" ca="1" si="57"/>
        <v/>
      </c>
      <c r="BU16" s="4"/>
      <c r="BV16" s="4">
        <f t="shared" ca="1" si="58"/>
        <v>95</v>
      </c>
      <c r="BW16" s="4" t="str">
        <f t="shared" ca="1" si="59"/>
        <v/>
      </c>
      <c r="BX16" s="4"/>
      <c r="BY16" s="4">
        <f t="shared" ca="1" si="60"/>
        <v>95</v>
      </c>
      <c r="BZ16" s="4" t="str">
        <f t="shared" ca="1" si="61"/>
        <v/>
      </c>
      <c r="CA16" s="4"/>
      <c r="CB16" s="4">
        <f t="shared" ca="1" si="62"/>
        <v>103</v>
      </c>
      <c r="CC16" s="4" t="str">
        <f t="shared" ca="1" si="63"/>
        <v/>
      </c>
      <c r="CD16" s="4"/>
      <c r="CE16" s="4">
        <f t="shared" ca="1" si="64"/>
        <v>97</v>
      </c>
      <c r="CF16" s="4">
        <f t="shared" ca="1" si="65"/>
        <v>1</v>
      </c>
      <c r="CG16" s="4"/>
      <c r="CH16" s="4">
        <f t="shared" ca="1" si="66"/>
        <v>85</v>
      </c>
      <c r="CI16" s="4">
        <f t="shared" ca="1" si="67"/>
        <v>1</v>
      </c>
      <c r="CJ16" s="4"/>
      <c r="CK16" s="4">
        <f t="shared" ca="1" si="68"/>
        <v>85</v>
      </c>
      <c r="CL16" s="4" t="str">
        <f t="shared" ca="1" si="69"/>
        <v/>
      </c>
      <c r="CM16" s="4"/>
      <c r="CN16" s="4">
        <f t="shared" ca="1" si="70"/>
        <v>99</v>
      </c>
      <c r="CO16" s="4" t="str">
        <f t="shared" ca="1" si="71"/>
        <v/>
      </c>
      <c r="CP16" s="4"/>
      <c r="CQ16" s="4">
        <f t="shared" ca="1" si="72"/>
        <v>103</v>
      </c>
      <c r="CR16" s="4" t="str">
        <f t="shared" ca="1" si="73"/>
        <v/>
      </c>
      <c r="CS16" s="4"/>
      <c r="CT16" s="4">
        <f t="shared" ca="1" si="74"/>
        <v>87</v>
      </c>
      <c r="CU16" s="4"/>
      <c r="CV16" s="305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5">
        <v>14</v>
      </c>
      <c r="C17" s="180">
        <f t="shared" ca="1" si="12"/>
        <v>14</v>
      </c>
      <c r="D17" s="216">
        <f t="shared" ca="1" si="13"/>
        <v>14</v>
      </c>
      <c r="E17" s="217">
        <f t="shared" ca="1" si="14"/>
        <v>2</v>
      </c>
      <c r="F17" s="218">
        <f t="shared" ca="1" si="15"/>
        <v>12</v>
      </c>
      <c r="G17" s="219">
        <f t="shared" ca="1" si="16"/>
        <v>124</v>
      </c>
      <c r="H17" s="220">
        <f t="shared" ca="1" si="17"/>
        <v>9</v>
      </c>
      <c r="I17" s="218">
        <f t="shared" ca="1" si="18"/>
        <v>11</v>
      </c>
      <c r="J17" s="219">
        <f t="shared" ca="1" si="19"/>
        <v>108</v>
      </c>
      <c r="K17" s="220">
        <f t="shared" ca="1" si="20"/>
        <v>4</v>
      </c>
      <c r="L17" s="218">
        <f t="shared" ca="1" si="21"/>
        <v>11</v>
      </c>
      <c r="M17" s="219">
        <f t="shared" ca="1" si="22"/>
        <v>118</v>
      </c>
      <c r="N17" s="220">
        <f t="shared" ca="1" si="23"/>
        <v>3</v>
      </c>
      <c r="O17" s="218">
        <f t="shared" ca="1" si="24"/>
        <v>11</v>
      </c>
      <c r="P17" s="219">
        <f t="shared" ca="1" si="25"/>
        <v>119</v>
      </c>
      <c r="Q17" s="220">
        <f t="shared" ca="1" si="26"/>
        <v>10</v>
      </c>
      <c r="R17" s="218">
        <f t="shared" ca="1" si="27"/>
        <v>10</v>
      </c>
      <c r="S17" s="219">
        <f t="shared" ca="1" si="28"/>
        <v>103</v>
      </c>
      <c r="T17" s="220">
        <f t="shared" ca="1" si="29"/>
        <v>12</v>
      </c>
      <c r="U17" s="218">
        <f t="shared" ca="1" si="30"/>
        <v>8</v>
      </c>
      <c r="V17" s="219">
        <f t="shared" ca="1" si="31"/>
        <v>82</v>
      </c>
      <c r="W17" s="220">
        <f t="shared" ca="1" si="32"/>
        <v>5</v>
      </c>
      <c r="X17" s="218">
        <f t="shared" ca="1" si="33"/>
        <v>10</v>
      </c>
      <c r="Y17" s="219">
        <f t="shared" ca="1" si="34"/>
        <v>113</v>
      </c>
      <c r="Z17" s="220">
        <f t="shared" ca="1" si="35"/>
        <v>8</v>
      </c>
      <c r="AA17" s="218">
        <f t="shared" ca="1" si="36"/>
        <v>10</v>
      </c>
      <c r="AB17" s="219">
        <f t="shared" ca="1" si="37"/>
        <v>111</v>
      </c>
      <c r="AC17" s="220">
        <f t="shared" ca="1" si="38"/>
        <v>1</v>
      </c>
      <c r="AD17" s="218">
        <f t="shared" ca="1" si="39"/>
        <v>12</v>
      </c>
      <c r="AE17" s="219">
        <f t="shared" ca="1" si="40"/>
        <v>124</v>
      </c>
      <c r="AF17" s="220">
        <f t="shared" ca="1" si="41"/>
        <v>10</v>
      </c>
      <c r="AG17" s="218">
        <f t="shared" ca="1" si="42"/>
        <v>9</v>
      </c>
      <c r="AH17" s="219">
        <f t="shared" ca="1" si="43"/>
        <v>103</v>
      </c>
      <c r="AI17" s="220">
        <f t="shared" ca="1" si="44"/>
        <v>6</v>
      </c>
      <c r="AJ17" s="218">
        <f t="shared" ca="1" si="45"/>
        <v>11</v>
      </c>
      <c r="AK17" s="219">
        <f t="shared" ca="1" si="46"/>
        <v>112</v>
      </c>
      <c r="AL17" s="220">
        <f t="shared" ca="1" si="47"/>
        <v>6</v>
      </c>
      <c r="AM17" s="218">
        <f t="shared" ca="1" si="48"/>
        <v>11</v>
      </c>
      <c r="AN17" s="221">
        <f t="shared" ca="1" si="49"/>
        <v>112</v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>
        <f t="shared" ca="1" si="52"/>
        <v>124</v>
      </c>
      <c r="BN17" s="4" t="str">
        <f t="shared" ca="1" si="53"/>
        <v/>
      </c>
      <c r="BO17" s="4"/>
      <c r="BP17" s="4">
        <f t="shared" ca="1" si="54"/>
        <v>108</v>
      </c>
      <c r="BQ17" s="4" t="str">
        <f t="shared" ca="1" si="55"/>
        <v/>
      </c>
      <c r="BR17" s="4"/>
      <c r="BS17" s="4">
        <f t="shared" ca="1" si="56"/>
        <v>118</v>
      </c>
      <c r="BT17" s="4" t="str">
        <f t="shared" ca="1" si="57"/>
        <v/>
      </c>
      <c r="BU17" s="4"/>
      <c r="BV17" s="4">
        <f t="shared" ca="1" si="58"/>
        <v>119</v>
      </c>
      <c r="BW17" s="4" t="str">
        <f t="shared" ca="1" si="59"/>
        <v/>
      </c>
      <c r="BX17" s="4"/>
      <c r="BY17" s="4">
        <f t="shared" ca="1" si="60"/>
        <v>103</v>
      </c>
      <c r="BZ17" s="4">
        <f t="shared" ca="1" si="61"/>
        <v>1</v>
      </c>
      <c r="CA17" s="4"/>
      <c r="CB17" s="4">
        <f t="shared" ca="1" si="62"/>
        <v>82</v>
      </c>
      <c r="CC17" s="4" t="str">
        <f t="shared" ca="1" si="63"/>
        <v/>
      </c>
      <c r="CD17" s="4"/>
      <c r="CE17" s="4">
        <f t="shared" ca="1" si="64"/>
        <v>113</v>
      </c>
      <c r="CF17" s="4" t="str">
        <f t="shared" ca="1" si="65"/>
        <v/>
      </c>
      <c r="CG17" s="4"/>
      <c r="CH17" s="4">
        <f t="shared" ca="1" si="66"/>
        <v>111</v>
      </c>
      <c r="CI17" s="4" t="str">
        <f t="shared" ca="1" si="67"/>
        <v/>
      </c>
      <c r="CJ17" s="4"/>
      <c r="CK17" s="4">
        <f t="shared" ca="1" si="68"/>
        <v>124</v>
      </c>
      <c r="CL17" s="4" t="str">
        <f t="shared" ca="1" si="69"/>
        <v/>
      </c>
      <c r="CM17" s="4"/>
      <c r="CN17" s="4">
        <f t="shared" ca="1" si="70"/>
        <v>103</v>
      </c>
      <c r="CO17" s="4" t="str">
        <f t="shared" ca="1" si="71"/>
        <v/>
      </c>
      <c r="CP17" s="4"/>
      <c r="CQ17" s="4">
        <f t="shared" ca="1" si="72"/>
        <v>112</v>
      </c>
      <c r="CR17" s="4" t="str">
        <f t="shared" ca="1" si="73"/>
        <v/>
      </c>
      <c r="CS17" s="4"/>
      <c r="CT17" s="4">
        <f t="shared" ca="1" si="74"/>
        <v>112</v>
      </c>
      <c r="CU17" s="4"/>
      <c r="CV17" s="305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5">
        <v>15</v>
      </c>
      <c r="C18" s="180">
        <f t="shared" ca="1" si="12"/>
        <v>16</v>
      </c>
      <c r="D18" s="216">
        <f t="shared" ca="1" si="13"/>
        <v>16</v>
      </c>
      <c r="E18" s="217">
        <f t="shared" ca="1" si="14"/>
        <v>7</v>
      </c>
      <c r="F18" s="218">
        <f t="shared" ca="1" si="15"/>
        <v>9</v>
      </c>
      <c r="G18" s="219">
        <f t="shared" ca="1" si="16"/>
        <v>89</v>
      </c>
      <c r="H18" s="220" t="str">
        <f t="shared" ca="1" si="17"/>
        <v/>
      </c>
      <c r="I18" s="218">
        <f t="shared" ca="1" si="18"/>
        <v>0</v>
      </c>
      <c r="J18" s="219">
        <f t="shared" ca="1" si="19"/>
        <v>0</v>
      </c>
      <c r="K18" s="220">
        <f t="shared" ca="1" si="20"/>
        <v>3</v>
      </c>
      <c r="L18" s="218">
        <f t="shared" ca="1" si="21"/>
        <v>11</v>
      </c>
      <c r="M18" s="219">
        <f t="shared" ca="1" si="22"/>
        <v>94</v>
      </c>
      <c r="N18" s="220">
        <f t="shared" ca="1" si="23"/>
        <v>6</v>
      </c>
      <c r="O18" s="218">
        <f t="shared" ca="1" si="24"/>
        <v>10</v>
      </c>
      <c r="P18" s="219">
        <f t="shared" ca="1" si="25"/>
        <v>91</v>
      </c>
      <c r="Q18" s="220">
        <f t="shared" ca="1" si="26"/>
        <v>3</v>
      </c>
      <c r="R18" s="218">
        <f t="shared" ca="1" si="27"/>
        <v>11</v>
      </c>
      <c r="S18" s="219">
        <f t="shared" ca="1" si="28"/>
        <v>94</v>
      </c>
      <c r="T18" s="220">
        <f t="shared" ca="1" si="29"/>
        <v>1</v>
      </c>
      <c r="U18" s="218">
        <f t="shared" ca="1" si="30"/>
        <v>12</v>
      </c>
      <c r="V18" s="219">
        <f t="shared" ca="1" si="31"/>
        <v>110</v>
      </c>
      <c r="W18" s="220">
        <f t="shared" ca="1" si="32"/>
        <v>11</v>
      </c>
      <c r="X18" s="218">
        <f t="shared" ca="1" si="33"/>
        <v>7</v>
      </c>
      <c r="Y18" s="219">
        <f t="shared" ca="1" si="34"/>
        <v>72</v>
      </c>
      <c r="Z18" s="220">
        <f t="shared" ca="1" si="35"/>
        <v>8</v>
      </c>
      <c r="AA18" s="218">
        <f t="shared" ca="1" si="36"/>
        <v>9</v>
      </c>
      <c r="AB18" s="219">
        <f t="shared" ca="1" si="37"/>
        <v>86</v>
      </c>
      <c r="AC18" s="220">
        <f t="shared" ca="1" si="38"/>
        <v>3</v>
      </c>
      <c r="AD18" s="218">
        <f t="shared" ca="1" si="39"/>
        <v>11</v>
      </c>
      <c r="AE18" s="219">
        <f t="shared" ca="1" si="40"/>
        <v>94</v>
      </c>
      <c r="AF18" s="220">
        <f t="shared" ca="1" si="41"/>
        <v>2</v>
      </c>
      <c r="AG18" s="218">
        <f t="shared" ca="1" si="42"/>
        <v>12</v>
      </c>
      <c r="AH18" s="219">
        <f t="shared" ca="1" si="43"/>
        <v>103</v>
      </c>
      <c r="AI18" s="220">
        <f t="shared" ca="1" si="44"/>
        <v>10</v>
      </c>
      <c r="AJ18" s="218">
        <f t="shared" ca="1" si="45"/>
        <v>10</v>
      </c>
      <c r="AK18" s="219">
        <f t="shared" ca="1" si="46"/>
        <v>82</v>
      </c>
      <c r="AL18" s="220">
        <f t="shared" ca="1" si="47"/>
        <v>9</v>
      </c>
      <c r="AM18" s="218">
        <f t="shared" ca="1" si="48"/>
        <v>11</v>
      </c>
      <c r="AN18" s="221">
        <f t="shared" ca="1" si="49"/>
        <v>84</v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>
        <f t="shared" ca="1" si="52"/>
        <v>89</v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>
        <f t="shared" ca="1" si="56"/>
        <v>94</v>
      </c>
      <c r="BT18" s="4" t="str">
        <f t="shared" ca="1" si="57"/>
        <v/>
      </c>
      <c r="BU18" s="4"/>
      <c r="BV18" s="4">
        <f t="shared" ca="1" si="58"/>
        <v>91</v>
      </c>
      <c r="BW18" s="4" t="str">
        <f t="shared" ca="1" si="59"/>
        <v/>
      </c>
      <c r="BX18" s="4"/>
      <c r="BY18" s="4">
        <f t="shared" ca="1" si="60"/>
        <v>94</v>
      </c>
      <c r="BZ18" s="4" t="str">
        <f t="shared" ca="1" si="61"/>
        <v/>
      </c>
      <c r="CA18" s="4"/>
      <c r="CB18" s="4">
        <f t="shared" ca="1" si="62"/>
        <v>110</v>
      </c>
      <c r="CC18" s="4">
        <f t="shared" ca="1" si="63"/>
        <v>1</v>
      </c>
      <c r="CD18" s="4"/>
      <c r="CE18" s="4">
        <f t="shared" ca="1" si="64"/>
        <v>72</v>
      </c>
      <c r="CF18" s="4" t="str">
        <f t="shared" ca="1" si="65"/>
        <v/>
      </c>
      <c r="CG18" s="4"/>
      <c r="CH18" s="4">
        <f t="shared" ca="1" si="66"/>
        <v>86</v>
      </c>
      <c r="CI18" s="4" t="str">
        <f t="shared" ca="1" si="67"/>
        <v/>
      </c>
      <c r="CJ18" s="4"/>
      <c r="CK18" s="4">
        <f t="shared" ca="1" si="68"/>
        <v>94</v>
      </c>
      <c r="CL18" s="4" t="str">
        <f t="shared" ca="1" si="69"/>
        <v/>
      </c>
      <c r="CM18" s="4"/>
      <c r="CN18" s="4">
        <f t="shared" ca="1" si="70"/>
        <v>103</v>
      </c>
      <c r="CO18" s="4" t="str">
        <f t="shared" ca="1" si="71"/>
        <v/>
      </c>
      <c r="CP18" s="4"/>
      <c r="CQ18" s="4">
        <f t="shared" ca="1" si="72"/>
        <v>82</v>
      </c>
      <c r="CR18" s="4" t="str">
        <f t="shared" ca="1" si="73"/>
        <v/>
      </c>
      <c r="CS18" s="4"/>
      <c r="CT18" s="4">
        <f t="shared" ca="1" si="74"/>
        <v>84</v>
      </c>
      <c r="CU18" s="4"/>
      <c r="CV18" s="305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5">
        <v>16</v>
      </c>
      <c r="C19" s="180">
        <f t="shared" ca="1" si="12"/>
        <v>16</v>
      </c>
      <c r="D19" s="216">
        <f t="shared" ca="1" si="13"/>
        <v>16</v>
      </c>
      <c r="E19" s="217">
        <f t="shared" ca="1" si="14"/>
        <v>7</v>
      </c>
      <c r="F19" s="218">
        <f t="shared" ca="1" si="15"/>
        <v>11</v>
      </c>
      <c r="G19" s="219">
        <f t="shared" ca="1" si="16"/>
        <v>96</v>
      </c>
      <c r="H19" s="220">
        <f t="shared" ca="1" si="17"/>
        <v>4</v>
      </c>
      <c r="I19" s="218">
        <f t="shared" ca="1" si="18"/>
        <v>11</v>
      </c>
      <c r="J19" s="219">
        <f t="shared" ca="1" si="19"/>
        <v>103</v>
      </c>
      <c r="K19" s="220">
        <f t="shared" ca="1" si="20"/>
        <v>9</v>
      </c>
      <c r="L19" s="218">
        <f t="shared" ca="1" si="21"/>
        <v>10</v>
      </c>
      <c r="M19" s="219">
        <f t="shared" ca="1" si="22"/>
        <v>91</v>
      </c>
      <c r="N19" s="220">
        <f t="shared" ca="1" si="23"/>
        <v>9</v>
      </c>
      <c r="O19" s="218">
        <f t="shared" ca="1" si="24"/>
        <v>10</v>
      </c>
      <c r="P19" s="219">
        <f t="shared" ca="1" si="25"/>
        <v>91</v>
      </c>
      <c r="Q19" s="220">
        <f t="shared" ca="1" si="26"/>
        <v>6</v>
      </c>
      <c r="R19" s="218">
        <f t="shared" ca="1" si="27"/>
        <v>11</v>
      </c>
      <c r="S19" s="219">
        <f t="shared" ca="1" si="28"/>
        <v>102</v>
      </c>
      <c r="T19" s="220">
        <f t="shared" ca="1" si="29"/>
        <v>12</v>
      </c>
      <c r="U19" s="218">
        <f t="shared" ca="1" si="30"/>
        <v>10</v>
      </c>
      <c r="V19" s="219">
        <f t="shared" ca="1" si="31"/>
        <v>82</v>
      </c>
      <c r="W19" s="220">
        <f t="shared" ca="1" si="32"/>
        <v>9</v>
      </c>
      <c r="X19" s="218">
        <f t="shared" ca="1" si="33"/>
        <v>10</v>
      </c>
      <c r="Y19" s="219">
        <f t="shared" ca="1" si="34"/>
        <v>91</v>
      </c>
      <c r="Z19" s="220">
        <f t="shared" ca="1" si="35"/>
        <v>4</v>
      </c>
      <c r="AA19" s="218">
        <f t="shared" ca="1" si="36"/>
        <v>10</v>
      </c>
      <c r="AB19" s="219">
        <f t="shared" ca="1" si="37"/>
        <v>103</v>
      </c>
      <c r="AC19" s="220">
        <f t="shared" ca="1" si="38"/>
        <v>8</v>
      </c>
      <c r="AD19" s="218">
        <f t="shared" ca="1" si="39"/>
        <v>10</v>
      </c>
      <c r="AE19" s="219">
        <f t="shared" ca="1" si="40"/>
        <v>93</v>
      </c>
      <c r="AF19" s="220">
        <f t="shared" ca="1" si="41"/>
        <v>3</v>
      </c>
      <c r="AG19" s="218">
        <f t="shared" ca="1" si="42"/>
        <v>11</v>
      </c>
      <c r="AH19" s="219">
        <f t="shared" ca="1" si="43"/>
        <v>108</v>
      </c>
      <c r="AI19" s="220">
        <f t="shared" ca="1" si="44"/>
        <v>2</v>
      </c>
      <c r="AJ19" s="218">
        <f t="shared" ca="1" si="45"/>
        <v>11</v>
      </c>
      <c r="AK19" s="219">
        <f t="shared" ca="1" si="46"/>
        <v>112</v>
      </c>
      <c r="AL19" s="220">
        <f t="shared" ca="1" si="47"/>
        <v>1</v>
      </c>
      <c r="AM19" s="218">
        <f t="shared" ca="1" si="48"/>
        <v>11</v>
      </c>
      <c r="AN19" s="221">
        <f t="shared" ca="1" si="49"/>
        <v>115</v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>
        <f t="shared" ca="1" si="52"/>
        <v>96</v>
      </c>
      <c r="BN19" s="4" t="str">
        <f t="shared" ca="1" si="53"/>
        <v/>
      </c>
      <c r="BO19" s="4"/>
      <c r="BP19" s="4">
        <f t="shared" ca="1" si="54"/>
        <v>103</v>
      </c>
      <c r="BQ19" s="4" t="str">
        <f t="shared" ca="1" si="55"/>
        <v/>
      </c>
      <c r="BR19" s="4"/>
      <c r="BS19" s="4">
        <f t="shared" ca="1" si="56"/>
        <v>91</v>
      </c>
      <c r="BT19" s="4" t="str">
        <f t="shared" ca="1" si="57"/>
        <v/>
      </c>
      <c r="BU19" s="4"/>
      <c r="BV19" s="4">
        <f t="shared" ca="1" si="58"/>
        <v>91</v>
      </c>
      <c r="BW19" s="4" t="str">
        <f t="shared" ca="1" si="59"/>
        <v/>
      </c>
      <c r="BX19" s="4"/>
      <c r="BY19" s="4">
        <f t="shared" ca="1" si="60"/>
        <v>102</v>
      </c>
      <c r="BZ19" s="4">
        <f t="shared" ca="1" si="61"/>
        <v>1</v>
      </c>
      <c r="CA19" s="4"/>
      <c r="CB19" s="4">
        <f t="shared" ca="1" si="62"/>
        <v>82</v>
      </c>
      <c r="CC19" s="4" t="str">
        <f t="shared" ca="1" si="63"/>
        <v/>
      </c>
      <c r="CD19" s="4"/>
      <c r="CE19" s="4">
        <f t="shared" ca="1" si="64"/>
        <v>91</v>
      </c>
      <c r="CF19" s="4" t="str">
        <f t="shared" ca="1" si="65"/>
        <v/>
      </c>
      <c r="CG19" s="4"/>
      <c r="CH19" s="4">
        <f t="shared" ca="1" si="66"/>
        <v>103</v>
      </c>
      <c r="CI19" s="4" t="str">
        <f t="shared" ca="1" si="67"/>
        <v/>
      </c>
      <c r="CJ19" s="4"/>
      <c r="CK19" s="4">
        <f t="shared" ca="1" si="68"/>
        <v>93</v>
      </c>
      <c r="CL19" s="4" t="str">
        <f t="shared" ca="1" si="69"/>
        <v/>
      </c>
      <c r="CM19" s="4"/>
      <c r="CN19" s="4">
        <f t="shared" ca="1" si="70"/>
        <v>108</v>
      </c>
      <c r="CO19" s="4" t="str">
        <f t="shared" ca="1" si="71"/>
        <v/>
      </c>
      <c r="CP19" s="4"/>
      <c r="CQ19" s="4">
        <f t="shared" ca="1" si="72"/>
        <v>112</v>
      </c>
      <c r="CR19" s="4" t="str">
        <f t="shared" ca="1" si="73"/>
        <v/>
      </c>
      <c r="CS19" s="4"/>
      <c r="CT19" s="4">
        <f t="shared" ca="1" si="74"/>
        <v>115</v>
      </c>
      <c r="CU19" s="4"/>
      <c r="CV19" s="305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5">
        <v>17</v>
      </c>
      <c r="C20" s="180">
        <f t="shared" ca="1" si="12"/>
        <v>16</v>
      </c>
      <c r="D20" s="216">
        <f t="shared" ca="1" si="13"/>
        <v>16</v>
      </c>
      <c r="E20" s="217">
        <f t="shared" ca="1" si="14"/>
        <v>4</v>
      </c>
      <c r="F20" s="218">
        <f t="shared" ca="1" si="15"/>
        <v>12</v>
      </c>
      <c r="G20" s="219">
        <f t="shared" ca="1" si="16"/>
        <v>116</v>
      </c>
      <c r="H20" s="220">
        <f t="shared" ca="1" si="17"/>
        <v>7</v>
      </c>
      <c r="I20" s="218">
        <f t="shared" ca="1" si="18"/>
        <v>13</v>
      </c>
      <c r="J20" s="219">
        <f t="shared" ca="1" si="19"/>
        <v>115</v>
      </c>
      <c r="K20" s="220">
        <f t="shared" ca="1" si="20"/>
        <v>7</v>
      </c>
      <c r="L20" s="218">
        <f t="shared" ca="1" si="21"/>
        <v>12</v>
      </c>
      <c r="M20" s="219">
        <f t="shared" ca="1" si="22"/>
        <v>115</v>
      </c>
      <c r="N20" s="220">
        <f t="shared" ca="1" si="23"/>
        <v>9</v>
      </c>
      <c r="O20" s="218">
        <f t="shared" ca="1" si="24"/>
        <v>12</v>
      </c>
      <c r="P20" s="219">
        <f t="shared" ca="1" si="25"/>
        <v>113</v>
      </c>
      <c r="Q20" s="220">
        <f t="shared" ca="1" si="26"/>
        <v>10</v>
      </c>
      <c r="R20" s="218">
        <f t="shared" ca="1" si="27"/>
        <v>13</v>
      </c>
      <c r="S20" s="219">
        <f t="shared" ca="1" si="28"/>
        <v>110</v>
      </c>
      <c r="T20" s="220">
        <f t="shared" ca="1" si="29"/>
        <v>4</v>
      </c>
      <c r="U20" s="218">
        <f t="shared" ca="1" si="30"/>
        <v>13</v>
      </c>
      <c r="V20" s="219">
        <f t="shared" ca="1" si="31"/>
        <v>116</v>
      </c>
      <c r="W20" s="220">
        <f t="shared" ca="1" si="32"/>
        <v>3</v>
      </c>
      <c r="X20" s="218">
        <f t="shared" ca="1" si="33"/>
        <v>13</v>
      </c>
      <c r="Y20" s="219">
        <f t="shared" ca="1" si="34"/>
        <v>118</v>
      </c>
      <c r="Z20" s="220">
        <f t="shared" ca="1" si="35"/>
        <v>2</v>
      </c>
      <c r="AA20" s="218">
        <f t="shared" ca="1" si="36"/>
        <v>13</v>
      </c>
      <c r="AB20" s="219">
        <f t="shared" ca="1" si="37"/>
        <v>121</v>
      </c>
      <c r="AC20" s="220">
        <f t="shared" ca="1" si="38"/>
        <v>4</v>
      </c>
      <c r="AD20" s="218">
        <f t="shared" ca="1" si="39"/>
        <v>12</v>
      </c>
      <c r="AE20" s="219">
        <f t="shared" ca="1" si="40"/>
        <v>116</v>
      </c>
      <c r="AF20" s="220" t="str">
        <f t="shared" ca="1" si="41"/>
        <v/>
      </c>
      <c r="AG20" s="218">
        <f t="shared" ca="1" si="42"/>
        <v>0</v>
      </c>
      <c r="AH20" s="219">
        <f t="shared" ca="1" si="43"/>
        <v>0</v>
      </c>
      <c r="AI20" s="220">
        <f t="shared" ca="1" si="44"/>
        <v>1</v>
      </c>
      <c r="AJ20" s="218">
        <f t="shared" ca="1" si="45"/>
        <v>13</v>
      </c>
      <c r="AK20" s="219">
        <f t="shared" ca="1" si="46"/>
        <v>124</v>
      </c>
      <c r="AL20" s="220">
        <f t="shared" ca="1" si="47"/>
        <v>10</v>
      </c>
      <c r="AM20" s="218">
        <f t="shared" ca="1" si="48"/>
        <v>11</v>
      </c>
      <c r="AN20" s="221">
        <f t="shared" ca="1" si="49"/>
        <v>110</v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>
        <f t="shared" ca="1" si="52"/>
        <v>116</v>
      </c>
      <c r="BN20" s="4" t="str">
        <f t="shared" ca="1" si="53"/>
        <v/>
      </c>
      <c r="BO20" s="4"/>
      <c r="BP20" s="4">
        <f t="shared" ca="1" si="54"/>
        <v>115</v>
      </c>
      <c r="BQ20" s="4" t="str">
        <f t="shared" ca="1" si="55"/>
        <v/>
      </c>
      <c r="BR20" s="4"/>
      <c r="BS20" s="4">
        <f t="shared" ca="1" si="56"/>
        <v>115</v>
      </c>
      <c r="BT20" s="4" t="str">
        <f t="shared" ca="1" si="57"/>
        <v/>
      </c>
      <c r="BU20" s="4"/>
      <c r="BV20" s="4">
        <f t="shared" ca="1" si="58"/>
        <v>113</v>
      </c>
      <c r="BW20" s="4">
        <f t="shared" ca="1" si="59"/>
        <v>1</v>
      </c>
      <c r="BX20" s="4"/>
      <c r="BY20" s="4">
        <f t="shared" ca="1" si="60"/>
        <v>110</v>
      </c>
      <c r="BZ20" s="4" t="str">
        <f t="shared" ca="1" si="61"/>
        <v/>
      </c>
      <c r="CA20" s="4"/>
      <c r="CB20" s="4">
        <f t="shared" ca="1" si="62"/>
        <v>116</v>
      </c>
      <c r="CC20" s="4" t="str">
        <f t="shared" ca="1" si="63"/>
        <v/>
      </c>
      <c r="CD20" s="4"/>
      <c r="CE20" s="4">
        <f t="shared" ca="1" si="64"/>
        <v>118</v>
      </c>
      <c r="CF20" s="4" t="str">
        <f t="shared" ca="1" si="65"/>
        <v/>
      </c>
      <c r="CG20" s="4"/>
      <c r="CH20" s="4">
        <f t="shared" ca="1" si="66"/>
        <v>121</v>
      </c>
      <c r="CI20" s="4" t="str">
        <f t="shared" ca="1" si="67"/>
        <v/>
      </c>
      <c r="CJ20" s="4"/>
      <c r="CK20" s="4">
        <f t="shared" ca="1" si="68"/>
        <v>116</v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>
        <f t="shared" ca="1" si="72"/>
        <v>124</v>
      </c>
      <c r="CR20" s="4">
        <f t="shared" ca="1" si="73"/>
        <v>1</v>
      </c>
      <c r="CS20" s="4"/>
      <c r="CT20" s="4">
        <f t="shared" ca="1" si="74"/>
        <v>110</v>
      </c>
      <c r="CU20" s="4"/>
      <c r="CV20" s="305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3">
        <v>18</v>
      </c>
      <c r="C21" s="224">
        <f t="shared" ca="1" si="12"/>
        <v>16</v>
      </c>
      <c r="D21" s="225" t="str">
        <f t="shared" ca="1" si="13"/>
        <v/>
      </c>
      <c r="E21" s="226" t="str">
        <f t="shared" ca="1" si="14"/>
        <v/>
      </c>
      <c r="F21" s="227" t="str">
        <f t="shared" ca="1" si="15"/>
        <v/>
      </c>
      <c r="G21" s="228" t="str">
        <f t="shared" ca="1" si="16"/>
        <v/>
      </c>
      <c r="H21" s="229" t="str">
        <f t="shared" ca="1" si="17"/>
        <v/>
      </c>
      <c r="I21" s="227" t="str">
        <f t="shared" ca="1" si="18"/>
        <v/>
      </c>
      <c r="J21" s="228" t="str">
        <f t="shared" ca="1" si="19"/>
        <v/>
      </c>
      <c r="K21" s="229" t="str">
        <f t="shared" ca="1" si="20"/>
        <v/>
      </c>
      <c r="L21" s="227" t="str">
        <f t="shared" ca="1" si="21"/>
        <v/>
      </c>
      <c r="M21" s="228" t="str">
        <f t="shared" ca="1" si="22"/>
        <v/>
      </c>
      <c r="N21" s="229" t="str">
        <f t="shared" ca="1" si="23"/>
        <v/>
      </c>
      <c r="O21" s="227" t="str">
        <f t="shared" ca="1" si="24"/>
        <v/>
      </c>
      <c r="P21" s="228" t="str">
        <f t="shared" ca="1" si="25"/>
        <v/>
      </c>
      <c r="Q21" s="229" t="str">
        <f t="shared" ca="1" si="26"/>
        <v/>
      </c>
      <c r="R21" s="227" t="str">
        <f t="shared" ca="1" si="27"/>
        <v/>
      </c>
      <c r="S21" s="228" t="str">
        <f t="shared" ca="1" si="28"/>
        <v/>
      </c>
      <c r="T21" s="229" t="str">
        <f t="shared" ca="1" si="29"/>
        <v/>
      </c>
      <c r="U21" s="227" t="str">
        <f t="shared" ca="1" si="30"/>
        <v/>
      </c>
      <c r="V21" s="228" t="str">
        <f t="shared" ca="1" si="31"/>
        <v/>
      </c>
      <c r="W21" s="229" t="str">
        <f t="shared" ca="1" si="32"/>
        <v/>
      </c>
      <c r="X21" s="227" t="str">
        <f t="shared" ca="1" si="33"/>
        <v/>
      </c>
      <c r="Y21" s="228" t="str">
        <f t="shared" ca="1" si="34"/>
        <v/>
      </c>
      <c r="Z21" s="229" t="str">
        <f t="shared" ca="1" si="35"/>
        <v/>
      </c>
      <c r="AA21" s="227" t="str">
        <f t="shared" ca="1" si="36"/>
        <v/>
      </c>
      <c r="AB21" s="228" t="str">
        <f t="shared" ca="1" si="37"/>
        <v/>
      </c>
      <c r="AC21" s="229" t="str">
        <f t="shared" ca="1" si="38"/>
        <v/>
      </c>
      <c r="AD21" s="227" t="str">
        <f t="shared" ca="1" si="39"/>
        <v/>
      </c>
      <c r="AE21" s="228" t="str">
        <f t="shared" ca="1" si="40"/>
        <v/>
      </c>
      <c r="AF21" s="229" t="str">
        <f t="shared" ca="1" si="41"/>
        <v/>
      </c>
      <c r="AG21" s="227" t="str">
        <f t="shared" ca="1" si="42"/>
        <v/>
      </c>
      <c r="AH21" s="228" t="str">
        <f t="shared" ca="1" si="43"/>
        <v/>
      </c>
      <c r="AI21" s="229" t="str">
        <f t="shared" ca="1" si="44"/>
        <v/>
      </c>
      <c r="AJ21" s="227" t="str">
        <f t="shared" ca="1" si="45"/>
        <v/>
      </c>
      <c r="AK21" s="228" t="str">
        <f t="shared" ca="1" si="46"/>
        <v/>
      </c>
      <c r="AL21" s="229" t="str">
        <f t="shared" ca="1" si="47"/>
        <v/>
      </c>
      <c r="AM21" s="227" t="str">
        <f t="shared" ca="1" si="48"/>
        <v/>
      </c>
      <c r="AN21" s="230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5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3"/>
      <c r="C22" s="234" t="s">
        <v>49</v>
      </c>
      <c r="D22" s="235">
        <f ca="1">SUM(D4:D21)</f>
        <v>256</v>
      </c>
      <c r="E22" s="236">
        <f ca="1">IF($AQ$2=0,"",RANK(G22,$BM22:$CT22,0))</f>
        <v>4</v>
      </c>
      <c r="F22" s="237">
        <f ca="1">IF($AQ$2=0,"",SUM(F4:F21))</f>
        <v>163</v>
      </c>
      <c r="G22" s="238">
        <f ca="1">IF($AQ$2=0,"",IF($AQ$2=1,SUM(G4:G21),SUM(G4:G21)-MIN(G4:G21)))</f>
        <v>1515</v>
      </c>
      <c r="H22" s="239">
        <f ca="1">IF($AQ$2=0,"",RANK(J22,$BM22:$CT22,0))</f>
        <v>11</v>
      </c>
      <c r="I22" s="237">
        <f ca="1">IF($AQ$2=0,"",SUM(I4:I21))</f>
        <v>148</v>
      </c>
      <c r="J22" s="238">
        <f ca="1">IF($AQ$2=0,"",IF($AQ$2=1,SUM(J4:J21),SUM(J4:J21)-MIN(J4:J21)))</f>
        <v>1342</v>
      </c>
      <c r="K22" s="239">
        <f ca="1">IF($AQ$2=0,"",RANK(M22,$BM22:$CT22,0))</f>
        <v>1</v>
      </c>
      <c r="L22" s="237">
        <f ca="1">IF($AQ$2=0,"",SUM(L4:L21))</f>
        <v>173</v>
      </c>
      <c r="M22" s="238">
        <f ca="1">IF($AQ$2=0,"",IF($AQ$2=1,SUM(M4:M21),SUM(M4:M21)-MIN(M4:M21)))</f>
        <v>1551</v>
      </c>
      <c r="N22" s="239">
        <f ca="1">IF($AQ$2=0,"",RANK(P22,$BM22:$CT22,0))</f>
        <v>2</v>
      </c>
      <c r="O22" s="237">
        <f ca="1">IF($AQ$2=0,"",SUM(O4:O21))</f>
        <v>166</v>
      </c>
      <c r="P22" s="238">
        <f ca="1">IF($AQ$2=0,"",IF($AQ$2=1,SUM(P4:P21),SUM(P4:P21)-MIN(P4:P21)))</f>
        <v>1529</v>
      </c>
      <c r="Q22" s="239">
        <f ca="1">IF($AQ$2=0,"",RANK(S22,$BM22:$CT22,0))</f>
        <v>5</v>
      </c>
      <c r="R22" s="237">
        <f ca="1">IF($AQ$2=0,"",SUM(R4:R21))</f>
        <v>164</v>
      </c>
      <c r="S22" s="238">
        <f ca="1">IF($AQ$2=0,"",IF($AQ$2=1,SUM(S4:S21),SUM(S4:S21)-MIN(S4:S21)))</f>
        <v>1487</v>
      </c>
      <c r="T22" s="239">
        <f ca="1">IF($AQ$2=0,"",RANK(V22,$BM22:$CT22,0))</f>
        <v>10</v>
      </c>
      <c r="U22" s="237">
        <f ca="1">IF($AQ$2=0,"",SUM(U4:U21))</f>
        <v>150</v>
      </c>
      <c r="V22" s="238">
        <f ca="1">IF($AQ$2=0,"",IF($AQ$2=1,SUM(V4:V21),SUM(V4:V21)-MIN(V4:V21)))</f>
        <v>1385</v>
      </c>
      <c r="W22" s="239">
        <f ca="1">IF($AQ$2=0,"",RANK(Y22,$BM22:$CT22,0))</f>
        <v>9</v>
      </c>
      <c r="X22" s="237">
        <f ca="1">IF($AQ$2=0,"",SUM(X4:X21))</f>
        <v>152</v>
      </c>
      <c r="Y22" s="238">
        <f ca="1">IF($AQ$2=0,"",IF($AQ$2=1,SUM(Y4:Y21),SUM(Y4:Y21)-MIN(Y4:Y21)))</f>
        <v>1398</v>
      </c>
      <c r="Z22" s="239">
        <f ca="1">IF($AQ$2=0,"",RANK(AB22,$BM22:$CT22,0))</f>
        <v>6</v>
      </c>
      <c r="AA22" s="237">
        <f ca="1">IF($AQ$2=0,"",SUM(AA4:AA21))</f>
        <v>153</v>
      </c>
      <c r="AB22" s="238">
        <f ca="1">IF($AQ$2=0,"",IF($AQ$2=1,SUM(AB4:AB21),SUM(AB4:AB21)-MIN(AB4:AB21)))</f>
        <v>1443</v>
      </c>
      <c r="AC22" s="239">
        <f ca="1">IF($AQ$2=0,"",RANK(AE22,$BM22:$CT22,0))</f>
        <v>12</v>
      </c>
      <c r="AD22" s="237">
        <f ca="1">IF($AQ$2=0,"",SUM(AD4:AD21))</f>
        <v>144</v>
      </c>
      <c r="AE22" s="238">
        <f ca="1">IF($AQ$2=0,"",IF($AQ$2=1,SUM(AE4:AE21),SUM(AE4:AE21)-MIN(AE4:AE21)))</f>
        <v>1297</v>
      </c>
      <c r="AF22" s="239">
        <f ca="1">IF($AQ$2=0,"",RANK(AH22,$BM22:$CT22,0))</f>
        <v>7</v>
      </c>
      <c r="AG22" s="237">
        <f ca="1">IF($AQ$2=0,"",SUM(AG4:AG21))</f>
        <v>149</v>
      </c>
      <c r="AH22" s="238">
        <f ca="1">IF($AQ$2=0,"",IF($AQ$2=1,SUM(AH4:AH21),SUM(AH4:AH21)-MIN(AH4:AH21)))</f>
        <v>1429</v>
      </c>
      <c r="AI22" s="239">
        <f ca="1">IF($AQ$2=0,"",RANK(AK22,$BM22:$CT22,0))</f>
        <v>8</v>
      </c>
      <c r="AJ22" s="237">
        <f ca="1">IF($AQ$2=0,"",SUM(AJ4:AJ21))</f>
        <v>157</v>
      </c>
      <c r="AK22" s="238">
        <f ca="1">IF($AQ$2=0,"",IF($AQ$2=1,SUM(AK4:AK21),SUM(AK4:AK21)-MIN(AK4:AK21)))</f>
        <v>1410</v>
      </c>
      <c r="AL22" s="239">
        <f ca="1">IF($AQ$2=0,"",RANK(AN22,$BM22:$CT22,0))</f>
        <v>3</v>
      </c>
      <c r="AM22" s="237">
        <f ca="1">IF($AQ$2=0,"",SUM(AM4:AM21))</f>
        <v>162</v>
      </c>
      <c r="AN22" s="240">
        <f ca="1">IF($AQ$2=0,"",IF($AQ$2=1,SUM(AN4:AN21),SUM(AN4:AN21)-MIN(AN4:AN21)))</f>
        <v>1518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1515</v>
      </c>
      <c r="BN22" s="4"/>
      <c r="BO22" s="4"/>
      <c r="BP22" s="4">
        <f ca="1">J22</f>
        <v>1342</v>
      </c>
      <c r="BQ22" s="4"/>
      <c r="BR22" s="4"/>
      <c r="BS22" s="4">
        <f ca="1">M22</f>
        <v>1551</v>
      </c>
      <c r="BT22" s="4"/>
      <c r="BU22" s="4"/>
      <c r="BV22" s="4">
        <f ca="1">P22</f>
        <v>1529</v>
      </c>
      <c r="BW22" s="4"/>
      <c r="BX22" s="4"/>
      <c r="BY22" s="4">
        <f ca="1">S22</f>
        <v>1487</v>
      </c>
      <c r="BZ22" s="4"/>
      <c r="CA22" s="4"/>
      <c r="CB22" s="4">
        <f ca="1">V22</f>
        <v>1385</v>
      </c>
      <c r="CC22" s="4"/>
      <c r="CD22" s="4"/>
      <c r="CE22" s="4">
        <f ca="1">Y22</f>
        <v>1398</v>
      </c>
      <c r="CF22" s="4"/>
      <c r="CG22" s="4"/>
      <c r="CH22" s="4">
        <f ca="1">AB22</f>
        <v>1443</v>
      </c>
      <c r="CI22" s="4"/>
      <c r="CJ22" s="4"/>
      <c r="CK22" s="4">
        <f ca="1">AE22</f>
        <v>1297</v>
      </c>
      <c r="CL22" s="4"/>
      <c r="CM22" s="4"/>
      <c r="CN22" s="4">
        <f ca="1">AH22</f>
        <v>1429</v>
      </c>
      <c r="CO22" s="4"/>
      <c r="CP22" s="4"/>
      <c r="CQ22" s="4">
        <f ca="1">AK22</f>
        <v>1410</v>
      </c>
      <c r="CR22" s="4"/>
      <c r="CS22" s="4"/>
      <c r="CT22" s="4">
        <f ca="1">AN22</f>
        <v>1518</v>
      </c>
      <c r="CU22" s="4"/>
      <c r="CV22" s="305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1"/>
      <c r="C23" s="242"/>
      <c r="D23" s="243" t="s">
        <v>50</v>
      </c>
      <c r="E23" s="244">
        <f ca="1">IF(COUNTIF(E4:E21,"&gt;0")&gt;0,SUM(E4:E21)/COUNTIF(E4:E21,"&gt;0"),"")</f>
        <v>4.8235294117647056</v>
      </c>
      <c r="F23" s="245">
        <f ca="1">IF($AQ$2=0,"",F22/(COUNTIF($D$4:OFFSET($D$4,$AQ$2-1,0),"&lt;&gt;""")))</f>
        <v>9.5882352941176467</v>
      </c>
      <c r="G23" s="246">
        <f ca="1">IF($AQ$2=0,"",IF($AQ$2=1,G22/((COUNTIF($D$4:OFFSET($D$4,$AQ$2-1,0),"&lt;&gt;"""))),G22/((COUNTIF($D$4:OFFSET($D$4,$AQ$2-1,0),"&lt;&gt;"""))-1)))</f>
        <v>94.6875</v>
      </c>
      <c r="H23" s="247">
        <f ca="1">IF(COUNTIF(H4:H21,"&gt;0")&gt;0,SUM(H4:H21)/COUNTIF(H4:H21,"&gt;0"),"")</f>
        <v>7.5625</v>
      </c>
      <c r="I23" s="245">
        <f ca="1">IF($AQ$2=0,"",I22/(COUNTIF($D$4:OFFSET($D$4,$AQ$2-1,0),"&lt;&gt;""")))</f>
        <v>8.7058823529411757</v>
      </c>
      <c r="J23" s="246">
        <f ca="1">IF($AQ$2=0,"",IF($AQ$2=1,J22/((COUNTIF($D$4:OFFSET($D$4,$AQ$2-1,0),"&lt;&gt;"""))),J22/((COUNTIF($D$4:OFFSET($D$4,$AQ$2-1,0),"&lt;&gt;"""))-1)))</f>
        <v>83.875</v>
      </c>
      <c r="K23" s="247">
        <f ca="1">IF(COUNTIF(K4:K21,"&gt;0")&gt;0,SUM(K4:K21)/COUNTIF(K4:K21,"&gt;0"),"")</f>
        <v>4.0588235294117645</v>
      </c>
      <c r="L23" s="245">
        <f ca="1">IF($AQ$2=0,"",L22/(COUNTIF($D$4:OFFSET($D$4,$AQ$2-1,0),"&lt;&gt;""")))</f>
        <v>10.176470588235293</v>
      </c>
      <c r="M23" s="246">
        <f ca="1">IF($AQ$2=0,"",IF($AQ$2=1,M22/((COUNTIF($D$4:OFFSET($D$4,$AQ$2-1,0),"&lt;&gt;"""))),M22/((COUNTIF($D$4:OFFSET($D$4,$AQ$2-1,0),"&lt;&gt;"""))-1)))</f>
        <v>96.9375</v>
      </c>
      <c r="N23" s="247">
        <f ca="1">IF(COUNTIF(N4:N21,"&gt;0")&gt;0,SUM(N4:N21)/COUNTIF(N4:N21,"&gt;0"),"")</f>
        <v>5.0588235294117645</v>
      </c>
      <c r="O23" s="245">
        <f ca="1">IF($AQ$2=0,"",O22/(COUNTIF($D$4:OFFSET($D$4,$AQ$2-1,0),"&lt;&gt;""")))</f>
        <v>9.764705882352942</v>
      </c>
      <c r="P23" s="246">
        <f ca="1">IF($AQ$2=0,"",IF($AQ$2=1,P22/((COUNTIF($D$4:OFFSET($D$4,$AQ$2-1,0),"&lt;&gt;"""))),P22/((COUNTIF($D$4:OFFSET($D$4,$AQ$2-1,0),"&lt;&gt;"""))-1)))</f>
        <v>95.5625</v>
      </c>
      <c r="Q23" s="247">
        <f ca="1">IF(COUNTIF(Q4:Q21,"&gt;0")&gt;0,SUM(Q4:Q21)/COUNTIF(Q4:Q21,"&gt;0"),"")</f>
        <v>6.3529411764705879</v>
      </c>
      <c r="R23" s="245">
        <f ca="1">IF($AQ$2=0,"",R22/(COUNTIF($D$4:OFFSET($D$4,$AQ$2-1,0),"&lt;&gt;""")))</f>
        <v>9.6470588235294112</v>
      </c>
      <c r="S23" s="246">
        <f ca="1">IF($AQ$2=0,"",IF($AQ$2=1,S22/((COUNTIF($D$4:OFFSET($D$4,$AQ$2-1,0),"&lt;&gt;"""))),S22/((COUNTIF($D$4:OFFSET($D$4,$AQ$2-1,0),"&lt;&gt;"""))-1)))</f>
        <v>92.9375</v>
      </c>
      <c r="T23" s="247">
        <f ca="1">IF(COUNTIF(T4:T21,"&gt;0")&gt;0,SUM(T4:T21)/COUNTIF(T4:T21,"&gt;0"),"")</f>
        <v>7</v>
      </c>
      <c r="U23" s="245">
        <f ca="1">IF($AQ$2=0,"",U22/(COUNTIF($D$4:OFFSET($D$4,$AQ$2-1,0),"&lt;&gt;""")))</f>
        <v>8.8235294117647065</v>
      </c>
      <c r="V23" s="246">
        <f ca="1">IF($AQ$2=0,"",IF($AQ$2=1,V22/((COUNTIF($D$4:OFFSET($D$4,$AQ$2-1,0),"&lt;&gt;"""))),V22/((COUNTIF($D$4:OFFSET($D$4,$AQ$2-1,0),"&lt;&gt;"""))-1)))</f>
        <v>86.5625</v>
      </c>
      <c r="W23" s="247">
        <f ca="1">IF(COUNTIF(W4:W21,"&gt;0")&gt;0,SUM(W4:W21)/COUNTIF(W4:W21,"&gt;0"),"")</f>
        <v>6.8235294117647056</v>
      </c>
      <c r="X23" s="245">
        <f ca="1">IF($AQ$2=0,"",X22/(COUNTIF($D$4:OFFSET($D$4,$AQ$2-1,0),"&lt;&gt;""")))</f>
        <v>8.9411764705882355</v>
      </c>
      <c r="Y23" s="246">
        <f ca="1">IF($AQ$2=0,"",IF($AQ$2=1,Y22/((COUNTIF($D$4:OFFSET($D$4,$AQ$2-1,0),"&lt;&gt;"""))),Y22/((COUNTIF($D$4:OFFSET($D$4,$AQ$2-1,0),"&lt;&gt;"""))-1)))</f>
        <v>87.375</v>
      </c>
      <c r="Z23" s="247">
        <f ca="1">IF(COUNTIF(Z4:Z21,"&gt;0")&gt;0,SUM(Z4:Z21)/COUNTIF(Z4:Z21,"&gt;0"),"")</f>
        <v>7.0588235294117645</v>
      </c>
      <c r="AA23" s="245">
        <f ca="1">IF($AQ$2=0,"",AA22/(COUNTIF($D$4:OFFSET($D$4,$AQ$2-1,0),"&lt;&gt;""")))</f>
        <v>9</v>
      </c>
      <c r="AB23" s="246">
        <f ca="1">IF($AQ$2=0,"",IF($AQ$2=1,AB22/((COUNTIF($D$4:OFFSET($D$4,$AQ$2-1,0),"&lt;&gt;"""))),AB22/((COUNTIF($D$4:OFFSET($D$4,$AQ$2-1,0),"&lt;&gt;"""))-1)))</f>
        <v>90.1875</v>
      </c>
      <c r="AC23" s="247">
        <f ca="1">IF(COUNTIF(AC4:AC21,"&gt;0")&gt;0,SUM(AC4:AC21)/COUNTIF(AC4:AC21,"&gt;0"),"")</f>
        <v>7.7647058823529411</v>
      </c>
      <c r="AD23" s="245">
        <f ca="1">IF($AQ$2=0,"",AD22/(COUNTIF($D$4:OFFSET($D$4,$AQ$2-1,0),"&lt;&gt;""")))</f>
        <v>8.4705882352941178</v>
      </c>
      <c r="AE23" s="246">
        <f ca="1">IF($AQ$2=0,"",IF($AQ$2=1,AE22/((COUNTIF($D$4:OFFSET($D$4,$AQ$2-1,0),"&lt;&gt;"""))),AE22/((COUNTIF($D$4:OFFSET($D$4,$AQ$2-1,0),"&lt;&gt;"""))-1)))</f>
        <v>81.0625</v>
      </c>
      <c r="AF23" s="247">
        <f ca="1">IF(COUNTIF(AF4:AF21,"&gt;0")&gt;0,SUM(AF4:AF21)/COUNTIF(AF4:AF21,"&gt;0"),"")</f>
        <v>5.6875</v>
      </c>
      <c r="AG23" s="245">
        <f ca="1">IF($AQ$2=0,"",AG22/(COUNTIF($D$4:OFFSET($D$4,$AQ$2-1,0),"&lt;&gt;""")))</f>
        <v>8.764705882352942</v>
      </c>
      <c r="AH23" s="246">
        <f ca="1">IF($AQ$2=0,"",IF($AQ$2=1,AH22/((COUNTIF($D$4:OFFSET($D$4,$AQ$2-1,0),"&lt;&gt;"""))),AH22/((COUNTIF($D$4:OFFSET($D$4,$AQ$2-1,0),"&lt;&gt;"""))-1)))</f>
        <v>89.3125</v>
      </c>
      <c r="AI23" s="247">
        <f ca="1">IF(COUNTIF(AI4:AI21,"&gt;0")&gt;0,SUM(AI4:AI21)/COUNTIF(AI4:AI21,"&gt;0"),"")</f>
        <v>6.6470588235294121</v>
      </c>
      <c r="AJ23" s="245">
        <f ca="1">IF($AQ$2=0,"",AJ22/(COUNTIF($D$4:OFFSET($D$4,$AQ$2-1,0),"&lt;&gt;""")))</f>
        <v>9.235294117647058</v>
      </c>
      <c r="AK23" s="246">
        <f ca="1">IF($AQ$2=0,"",IF($AQ$2=1,AK22/((COUNTIF($D$4:OFFSET($D$4,$AQ$2-1,0),"&lt;&gt;"""))),AK22/((COUNTIF($D$4:OFFSET($D$4,$AQ$2-1,0),"&lt;&gt;"""))-1)))</f>
        <v>88.125</v>
      </c>
      <c r="AL23" s="247">
        <f ca="1">IF(COUNTIF(AL4:AL21,"&gt;0")&gt;0,SUM(AL4:AL21)/COUNTIF(AL4:AL21,"&gt;0"),"")</f>
        <v>6.0588235294117645</v>
      </c>
      <c r="AM23" s="245">
        <f ca="1">IF($AQ$2=0,"",AM22/(COUNTIF($D$4:OFFSET($D$4,$AQ$2-1,0),"&lt;&gt;""")))</f>
        <v>9.5294117647058822</v>
      </c>
      <c r="AN23" s="248">
        <f ca="1">IF($AQ$2=0,"",IF($AQ$2=1,AN22/((COUNTIF($D$4:OFFSET($D$4,$AQ$2-1,0),"&lt;&gt;"""))),AN22/((COUNTIF($D$4:OFFSET($D$4,$AQ$2-1,0),"&lt;&gt;"""))-1)))</f>
        <v>94.875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5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2"/>
      <c r="C24" s="253"/>
      <c r="D24" s="249" t="s">
        <v>44</v>
      </c>
      <c r="E24" s="254">
        <f ca="1">IF(COUNTIF(E4:E21,"=1")&gt;0,COUNTIF(E4:E21,"=1"),"")</f>
        <v>1</v>
      </c>
      <c r="F24" s="255"/>
      <c r="G24" s="256"/>
      <c r="H24" s="257">
        <f ca="1">IF(COUNTIF(H4:H21,"=1")&gt;0,COUNTIF(H4:H21,"=1"),"")</f>
        <v>1</v>
      </c>
      <c r="I24" s="255"/>
      <c r="J24" s="256"/>
      <c r="K24" s="257">
        <f ca="1">IF(COUNTIF(K4:K21,"=1")&gt;0,COUNTIF(K4:K21,"=1"),"")</f>
        <v>4</v>
      </c>
      <c r="L24" s="255"/>
      <c r="M24" s="256"/>
      <c r="N24" s="257">
        <f ca="1">IF(COUNTIF(N4:N21,"=1")&gt;0,COUNTIF(N4:N21,"=1"),"")</f>
        <v>1</v>
      </c>
      <c r="O24" s="255"/>
      <c r="P24" s="256"/>
      <c r="Q24" s="257">
        <f ca="1">IF(COUNTIF(Q4:Q21,"=1")&gt;0,COUNTIF(Q4:Q21,"=1"),"")</f>
        <v>1</v>
      </c>
      <c r="R24" s="255"/>
      <c r="S24" s="256"/>
      <c r="T24" s="257">
        <f ca="1">IF(COUNTIF(T4:T21,"=1")&gt;0,COUNTIF(T4:T21,"=1"),"")</f>
        <v>2</v>
      </c>
      <c r="U24" s="255"/>
      <c r="V24" s="256"/>
      <c r="W24" s="257">
        <f ca="1">IF(COUNTIF(W4:W21,"=1")&gt;0,COUNTIF(W4:W21,"=1"),"")</f>
        <v>1</v>
      </c>
      <c r="X24" s="255"/>
      <c r="Y24" s="256"/>
      <c r="Z24" s="257" t="str">
        <f ca="1">IF(COUNTIF(Z4:Z21,"=1")&gt;0,COUNTIF(Z4:Z21,"=1"),"")</f>
        <v/>
      </c>
      <c r="AA24" s="255"/>
      <c r="AB24" s="256"/>
      <c r="AC24" s="257">
        <f ca="1">IF(COUNTIF(AC4:AC21,"=1")&gt;0,COUNTIF(AC4:AC21,"=1"),"")</f>
        <v>2</v>
      </c>
      <c r="AD24" s="255"/>
      <c r="AE24" s="256"/>
      <c r="AF24" s="257" t="str">
        <f ca="1">IF(COUNTIF(AF4:AF21,"=1")&gt;0,COUNTIF(AF4:AF21,"=1"),"")</f>
        <v/>
      </c>
      <c r="AG24" s="255"/>
      <c r="AH24" s="256"/>
      <c r="AI24" s="257">
        <f ca="1">IF(COUNTIF(AI4:AI21,"=1")&gt;0,COUNTIF(AI4:AI21,"=1"),"")</f>
        <v>1</v>
      </c>
      <c r="AJ24" s="255"/>
      <c r="AK24" s="256"/>
      <c r="AL24" s="257">
        <f ca="1">IF(COUNTIF(AL4:AL21,"=1")&gt;0,COUNTIF(AL4:AL21,"=1"),"")</f>
        <v>3</v>
      </c>
      <c r="AM24" s="255"/>
      <c r="AN24" s="258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5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59"/>
      <c r="C25" s="260"/>
      <c r="D25" s="250" t="s">
        <v>45</v>
      </c>
      <c r="E25" s="261">
        <f ca="1">IF(COUNTIF(E4:E21,"=2")&gt;0,COUNTIF(E4:E21,"=2"),"")</f>
        <v>4</v>
      </c>
      <c r="F25" s="262"/>
      <c r="G25" s="263"/>
      <c r="H25" s="264" t="str">
        <f ca="1">IF(COUNTIF(H4:H21,"=2")&gt;0,COUNTIF(H4:H21,"=2"),"")</f>
        <v/>
      </c>
      <c r="I25" s="262"/>
      <c r="J25" s="263"/>
      <c r="K25" s="264">
        <f ca="1">IF(COUNTIF(K4:K21,"=2")&gt;0,COUNTIF(K4:K21,"=2"),"")</f>
        <v>3</v>
      </c>
      <c r="L25" s="262"/>
      <c r="M25" s="263"/>
      <c r="N25" s="264">
        <f ca="1">IF(COUNTIF(N4:N21,"=2")&gt;0,COUNTIF(N4:N21,"=2"),"")</f>
        <v>2</v>
      </c>
      <c r="O25" s="262"/>
      <c r="P25" s="263"/>
      <c r="Q25" s="264" t="str">
        <f ca="1">IF(COUNTIF(Q4:Q21,"=2")&gt;0,COUNTIF(Q4:Q21,"=2"),"")</f>
        <v/>
      </c>
      <c r="R25" s="262"/>
      <c r="S25" s="263"/>
      <c r="T25" s="264">
        <f ca="1">IF(COUNTIF(T4:T21,"=2")&gt;0,COUNTIF(T4:T21,"=2"),"")</f>
        <v>1</v>
      </c>
      <c r="U25" s="262"/>
      <c r="V25" s="263"/>
      <c r="W25" s="264">
        <f ca="1">IF(COUNTIF(W4:W21,"=2")&gt;0,COUNTIF(W4:W21,"=2"),"")</f>
        <v>2</v>
      </c>
      <c r="X25" s="262"/>
      <c r="Y25" s="263"/>
      <c r="Z25" s="264">
        <f ca="1">IF(COUNTIF(Z4:Z21,"=2")&gt;0,COUNTIF(Z4:Z21,"=2"),"")</f>
        <v>2</v>
      </c>
      <c r="AA25" s="262"/>
      <c r="AB25" s="263"/>
      <c r="AC25" s="264" t="str">
        <f ca="1">IF(COUNTIF(AC4:AC21,"=2")&gt;0,COUNTIF(AC4:AC21,"=2"),"")</f>
        <v/>
      </c>
      <c r="AD25" s="262"/>
      <c r="AE25" s="263"/>
      <c r="AF25" s="264">
        <f ca="1">IF(COUNTIF(AF4:AF21,"=2")&gt;0,COUNTIF(AF4:AF21,"=2"),"")</f>
        <v>3</v>
      </c>
      <c r="AG25" s="262"/>
      <c r="AH25" s="263"/>
      <c r="AI25" s="264">
        <f ca="1">IF(COUNTIF(AI4:AI21,"=2")&gt;0,COUNTIF(AI4:AI21,"=2"),"")</f>
        <v>2</v>
      </c>
      <c r="AJ25" s="262"/>
      <c r="AK25" s="263"/>
      <c r="AL25" s="264">
        <f ca="1">IF(COUNTIF(AL4:AL21,"=2")&gt;0,COUNTIF(AL4:AL21,"=2"),"")</f>
        <v>1</v>
      </c>
      <c r="AM25" s="262"/>
      <c r="AN25" s="265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5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59"/>
      <c r="C26" s="260"/>
      <c r="D26" s="250" t="s">
        <v>46</v>
      </c>
      <c r="E26" s="261">
        <f ca="1">IF(COUNTIF(E4:E21,"=3")&gt;0,COUNTIF(E4:E21,"=3"),"")</f>
        <v>1</v>
      </c>
      <c r="F26" s="262"/>
      <c r="G26" s="263"/>
      <c r="H26" s="264">
        <f ca="1">IF(COUNTIF(H4:H21,"=3")&gt;0,COUNTIF(H4:H21,"=3"),"")</f>
        <v>1</v>
      </c>
      <c r="I26" s="262"/>
      <c r="J26" s="263"/>
      <c r="K26" s="264">
        <f ca="1">IF(COUNTIF(K4:K21,"=3")&gt;0,COUNTIF(K4:K21,"=3"),"")</f>
        <v>2</v>
      </c>
      <c r="L26" s="262"/>
      <c r="M26" s="263"/>
      <c r="N26" s="264">
        <f ca="1">IF(COUNTIF(N4:N21,"=3")&gt;0,COUNTIF(N4:N21,"=3"),"")</f>
        <v>2</v>
      </c>
      <c r="O26" s="262"/>
      <c r="P26" s="263"/>
      <c r="Q26" s="264">
        <f ca="1">IF(COUNTIF(Q4:Q21,"=3")&gt;0,COUNTIF(Q4:Q21,"=3"),"")</f>
        <v>2</v>
      </c>
      <c r="R26" s="262"/>
      <c r="S26" s="263"/>
      <c r="T26" s="264">
        <f ca="1">IF(COUNTIF(T4:T21,"=3")&gt;0,COUNTIF(T4:T21,"=3"),"")</f>
        <v>1</v>
      </c>
      <c r="U26" s="262"/>
      <c r="V26" s="263"/>
      <c r="W26" s="264">
        <f ca="1">IF(COUNTIF(W4:W21,"=3")&gt;0,COUNTIF(W4:W21,"=3"),"")</f>
        <v>1</v>
      </c>
      <c r="X26" s="262"/>
      <c r="Y26" s="263"/>
      <c r="Z26" s="264">
        <f ca="1">IF(COUNTIF(Z4:Z21,"=3")&gt;0,COUNTIF(Z4:Z21,"=3"),"")</f>
        <v>1</v>
      </c>
      <c r="AA26" s="262"/>
      <c r="AB26" s="263"/>
      <c r="AC26" s="264">
        <f ca="1">IF(COUNTIF(AC4:AC21,"=3")&gt;0,COUNTIF(AC4:AC21,"=3"),"")</f>
        <v>1</v>
      </c>
      <c r="AD26" s="262"/>
      <c r="AE26" s="263"/>
      <c r="AF26" s="264">
        <f ca="1">IF(COUNTIF(AF4:AF21,"=3")&gt;0,COUNTIF(AF4:AF21,"=3"),"")</f>
        <v>2</v>
      </c>
      <c r="AG26" s="262"/>
      <c r="AH26" s="263"/>
      <c r="AI26" s="264">
        <f ca="1">IF(COUNTIF(AI4:AI21,"=3")&gt;0,COUNTIF(AI4:AI21,"=3"),"")</f>
        <v>2</v>
      </c>
      <c r="AJ26" s="262"/>
      <c r="AK26" s="263"/>
      <c r="AL26" s="264">
        <f ca="1">IF(COUNTIF(AL4:AL21,"=3")&gt;0,COUNTIF(AL4:AL21,"=3"),"")</f>
        <v>3</v>
      </c>
      <c r="AM26" s="262"/>
      <c r="AN26" s="265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5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59"/>
      <c r="C27" s="260"/>
      <c r="D27" s="250" t="s">
        <v>47</v>
      </c>
      <c r="E27" s="261" t="str">
        <f ca="1">IF(SUM(BK4:BK21)=0,"",SUM(BK4:BK21))</f>
        <v/>
      </c>
      <c r="F27" s="262"/>
      <c r="G27" s="263"/>
      <c r="H27" s="264">
        <f ca="1">IF(SUM(BN4:BN21)=0,"",SUM(BN4:BN21))</f>
        <v>3</v>
      </c>
      <c r="I27" s="262"/>
      <c r="J27" s="263"/>
      <c r="K27" s="264" t="str">
        <f ca="1">IF(SUM(BQ4:BQ21)=0,"",SUM(BQ4:BQ21))</f>
        <v/>
      </c>
      <c r="L27" s="262"/>
      <c r="M27" s="263"/>
      <c r="N27" s="264" t="str">
        <f ca="1">IF(SUM(BT4:BT21)=0,"",SUM(BT4:BT21))</f>
        <v/>
      </c>
      <c r="O27" s="262"/>
      <c r="P27" s="263"/>
      <c r="Q27" s="264">
        <f ca="1">IF(SUM(BW4:BW21)=0,"",SUM(BW4:BW21))</f>
        <v>1</v>
      </c>
      <c r="R27" s="262"/>
      <c r="S27" s="263"/>
      <c r="T27" s="264">
        <f ca="1">IF(SUM(BZ4:BZ21)=0,"",SUM(BZ4:BZ21))</f>
        <v>3</v>
      </c>
      <c r="U27" s="262"/>
      <c r="V27" s="263"/>
      <c r="W27" s="264">
        <f ca="1">IF(SUM(CC4:CC21)=0,"",SUM(CC4:CC21))</f>
        <v>3</v>
      </c>
      <c r="X27" s="262"/>
      <c r="Y27" s="263"/>
      <c r="Z27" s="264">
        <f ca="1">IF(SUM(CF4:CF21)=0,"",SUM(CF4:CF21))</f>
        <v>1</v>
      </c>
      <c r="AA27" s="262"/>
      <c r="AB27" s="263"/>
      <c r="AC27" s="264">
        <f ca="1">IF(SUM(CI4:CI21)=0,"",SUM(CI4:CI21))</f>
        <v>6</v>
      </c>
      <c r="AD27" s="262"/>
      <c r="AE27" s="263"/>
      <c r="AF27" s="264" t="str">
        <f ca="1">IF(SUM(CL4:CL21)=0,"",SUM(CL4:CL21))</f>
        <v/>
      </c>
      <c r="AG27" s="262"/>
      <c r="AH27" s="263"/>
      <c r="AI27" s="264" t="str">
        <f ca="1">IF(SUM(CO4:CO21)=0,"",SUM(CO4:CO21))</f>
        <v/>
      </c>
      <c r="AJ27" s="262"/>
      <c r="AK27" s="263"/>
      <c r="AL27" s="264">
        <f ca="1">IF(SUM(CR4:CR21)=0,"",SUM(CR4:CR21))</f>
        <v>2</v>
      </c>
      <c r="AM27" s="262"/>
      <c r="AN27" s="265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5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6"/>
      <c r="C28" s="267"/>
      <c r="D28" s="251" t="s">
        <v>48</v>
      </c>
      <c r="E28" s="268" t="str">
        <f ca="1">IF($AQ$2=0,"",IF(COUNTIF(E4:OFFSET(E4,$AQ$2-1,0),"")&gt;0,COUNTIF(E4:OFFSET(E4,$AQ$2-1,0),""),""))</f>
        <v/>
      </c>
      <c r="F28" s="269"/>
      <c r="G28" s="270"/>
      <c r="H28" s="271">
        <f ca="1">IF($AQ$2=0,"",IF(COUNTIF(H4:OFFSET(H4,$AQ$2-1,0),"")&gt;0,COUNTIF(H4:OFFSET(H4,$AQ$2-1,0),""),""))</f>
        <v>1</v>
      </c>
      <c r="I28" s="269"/>
      <c r="J28" s="270"/>
      <c r="K28" s="271" t="str">
        <f ca="1">IF($AQ$2=0,"",IF(COUNTIF(K4:OFFSET(K4,$AQ$2-1,0),"")&gt;0,COUNTIF(K4:OFFSET(K4,$AQ$2-1,0),""),""))</f>
        <v/>
      </c>
      <c r="L28" s="269"/>
      <c r="M28" s="270"/>
      <c r="N28" s="271" t="str">
        <f ca="1">IF($AQ$2=0,"",IF(COUNTIF(N4:OFFSET(N4,$AQ$2-1,0),"")&gt;0,COUNTIF(N4:OFFSET(N4,$AQ$2-1,0),""),""))</f>
        <v/>
      </c>
      <c r="O28" s="269"/>
      <c r="P28" s="270"/>
      <c r="Q28" s="271" t="str">
        <f ca="1">IF($AQ$2=0,"",IF(COUNTIF(Q4:OFFSET(Q4,$AQ$2-1,0),"")&gt;0,COUNTIF(Q4:OFFSET(Q4,$AQ$2-1,0),""),""))</f>
        <v/>
      </c>
      <c r="R28" s="269"/>
      <c r="S28" s="270"/>
      <c r="T28" s="271">
        <f ca="1">IF($AQ$2=0,"",IF(COUNTIF(T4:OFFSET(T4,$AQ$2-1,0),"")&gt;0,COUNTIF(T4:OFFSET(T4,$AQ$2-1,0),""),""))</f>
        <v>1</v>
      </c>
      <c r="U28" s="269"/>
      <c r="V28" s="270"/>
      <c r="W28" s="271" t="str">
        <f ca="1">IF($AQ$2=0,"",IF(COUNTIF(W4:OFFSET(W4,$AQ$2-1,0),"")&gt;0,COUNTIF(W4:OFFSET(W4,$AQ$2-1,0),""),""))</f>
        <v/>
      </c>
      <c r="X28" s="269"/>
      <c r="Y28" s="270"/>
      <c r="Z28" s="271" t="str">
        <f ca="1">IF($AQ$2=0,"",IF(COUNTIF(Z4:OFFSET(Z4,$AQ$2-1,0),"")&gt;0,COUNTIF(Z4:OFFSET(Z4,$AQ$2-1,0),""),""))</f>
        <v/>
      </c>
      <c r="AA28" s="269"/>
      <c r="AB28" s="270"/>
      <c r="AC28" s="271" t="str">
        <f ca="1">IF($AQ$2=0,"",IF(COUNTIF(AC4:OFFSET(AC4,$AQ$2-1,0),"")&gt;0,COUNTIF(AC4:OFFSET(AC4,$AQ$2-1,0),""),""))</f>
        <v/>
      </c>
      <c r="AD28" s="269"/>
      <c r="AE28" s="270"/>
      <c r="AF28" s="271">
        <f ca="1">IF($AQ$2=0,"",IF(COUNTIF(AF4:OFFSET(AF4,$AQ$2-1,0),"")&gt;0,COUNTIF(AF4:OFFSET(AF4,$AQ$2-1,0),""),""))</f>
        <v>1</v>
      </c>
      <c r="AG28" s="269"/>
      <c r="AH28" s="270"/>
      <c r="AI28" s="271" t="str">
        <f ca="1">IF($AQ$2=0,"",IF(COUNTIF(AI4:OFFSET(AI4,$AQ$2-1,0),"")&gt;0,COUNTIF(AI4:OFFSET(AI4,$AQ$2-1,0),""),""))</f>
        <v/>
      </c>
      <c r="AJ28" s="269"/>
      <c r="AK28" s="270"/>
      <c r="AL28" s="271" t="str">
        <f ca="1">IF($AQ$2=0,"",IF(COUNTIF(AL4:OFFSET(AL4,$AQ$2-1,0),"")&gt;0,COUNTIF(AL4:OFFSET(AL4,$AQ$2-1,0),""),""))</f>
        <v/>
      </c>
      <c r="AM28" s="269"/>
      <c r="AN28" s="272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5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20" t="str">
        <f>CONCATENATE($AR$13," Results")</f>
        <v>2021 Football Pool Results</v>
      </c>
      <c r="AU29" s="421"/>
      <c r="AV29" s="421"/>
      <c r="AW29" s="421"/>
      <c r="AX29" s="421"/>
      <c r="AY29" s="421"/>
      <c r="AZ29" s="421"/>
      <c r="BA29" s="421"/>
      <c r="BB29" s="421"/>
      <c r="BC29" s="421"/>
      <c r="BD29" s="421"/>
      <c r="BE29" s="421"/>
      <c r="BF29" s="421"/>
      <c r="BG29" s="421"/>
      <c r="BH29" s="421"/>
      <c r="BI29" s="422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5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6" t="s">
        <v>12</v>
      </c>
      <c r="AU30" s="429" t="s">
        <v>71</v>
      </c>
      <c r="AV30" s="432" t="s">
        <v>72</v>
      </c>
      <c r="AW30" s="433"/>
      <c r="AX30" s="433"/>
      <c r="AY30" s="433"/>
      <c r="AZ30" s="433"/>
      <c r="BA30" s="433"/>
      <c r="BB30" s="434"/>
      <c r="BC30" s="433" t="s">
        <v>73</v>
      </c>
      <c r="BD30" s="433"/>
      <c r="BE30" s="433"/>
      <c r="BF30" s="433"/>
      <c r="BG30" s="433"/>
      <c r="BH30" s="433"/>
      <c r="BI30" s="434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5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7"/>
      <c r="AU31" s="430"/>
      <c r="AV31" s="435" t="str">
        <f>CONCATENATE("Cost to Play ($",$AO$3," per week)")</f>
        <v>Cost to Play ($3 per week)</v>
      </c>
      <c r="AW31" s="437" t="s">
        <v>58</v>
      </c>
      <c r="AX31" s="437" t="s">
        <v>64</v>
      </c>
      <c r="AY31" s="437" t="s">
        <v>59</v>
      </c>
      <c r="AZ31" s="437"/>
      <c r="BA31" s="437" t="s">
        <v>60</v>
      </c>
      <c r="BB31" s="439"/>
      <c r="BC31" s="441" t="s">
        <v>61</v>
      </c>
      <c r="BD31" s="437" t="s">
        <v>58</v>
      </c>
      <c r="BE31" s="437"/>
      <c r="BF31" s="437" t="s">
        <v>62</v>
      </c>
      <c r="BG31" s="437"/>
      <c r="BH31" s="437" t="s">
        <v>63</v>
      </c>
      <c r="BI31" s="439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5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8"/>
      <c r="AU32" s="431"/>
      <c r="AV32" s="436"/>
      <c r="AW32" s="438"/>
      <c r="AX32" s="438"/>
      <c r="AY32" s="438"/>
      <c r="AZ32" s="438"/>
      <c r="BA32" s="438"/>
      <c r="BB32" s="440"/>
      <c r="BC32" s="442"/>
      <c r="BD32" s="438"/>
      <c r="BE32" s="438"/>
      <c r="BF32" s="438"/>
      <c r="BG32" s="438"/>
      <c r="BH32" s="438"/>
      <c r="BI32" s="440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5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1" t="str">
        <f>$K$2</f>
        <v>CP</v>
      </c>
      <c r="AU33" s="273">
        <f t="shared" ref="AU33:AU44" ca="1" si="87">SUM(AV33,AX33,AZ33,BB33,BC33,BE33,BG33,BI33)</f>
        <v>124</v>
      </c>
      <c r="AV33" s="274">
        <f t="shared" ref="AV33:AV44" ca="1" si="88">$AQ$2*-$AO$3</f>
        <v>-51</v>
      </c>
      <c r="AW33" s="275">
        <f ca="1">IF($K$24&gt;0,$K$24,"")</f>
        <v>4</v>
      </c>
      <c r="AX33" s="276">
        <f t="shared" ref="AX33:AX44" ca="1" si="89">IF(AW33="","",AW33*$AO$6)</f>
        <v>124</v>
      </c>
      <c r="AY33" s="277" t="str">
        <f ca="1">IF($K$22=1,"✓","")</f>
        <v>✓</v>
      </c>
      <c r="AZ33" s="276">
        <f t="shared" ref="AZ33:AZ44" ca="1" si="90">IF(AY33="✓",IF(COUNTIF($AY$33:$AY$44,"✓")&gt;1,(($AO$4+$AO$5)*$AQ$2/COUNTIF($AY$33:$AY$44,"✓")),$AO$4*$AQ$2),"")</f>
        <v>51</v>
      </c>
      <c r="BA33" s="278" t="str">
        <f ca="1">IF($K$22=2,"✓","")</f>
        <v/>
      </c>
      <c r="BB33" s="279" t="str">
        <f t="shared" ref="BB33:BB44" ca="1" si="91">IF(BA33="✓",($AO$5*$AQ$2/COUNTIF($BA$33:$BA$44,"✓")),"")</f>
        <v/>
      </c>
      <c r="BC33" s="280"/>
      <c r="BD33" s="275"/>
      <c r="BE33" s="276"/>
      <c r="BF33" s="277"/>
      <c r="BG33" s="276"/>
      <c r="BH33" s="278"/>
      <c r="BI33" s="279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5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2" t="str">
        <f>$AL$2</f>
        <v>RR</v>
      </c>
      <c r="AU34" s="281">
        <f t="shared" ca="1" si="87"/>
        <v>42</v>
      </c>
      <c r="AV34" s="282">
        <f t="shared" ca="1" si="88"/>
        <v>-51</v>
      </c>
      <c r="AW34" s="283">
        <f ca="1">IF($AL$24&gt;0,$AL$24,"")</f>
        <v>3</v>
      </c>
      <c r="AX34" s="284">
        <f t="shared" ca="1" si="89"/>
        <v>93</v>
      </c>
      <c r="AY34" s="285" t="str">
        <f ca="1">IF($AL$22=1,"✓","")</f>
        <v/>
      </c>
      <c r="AZ34" s="284" t="str">
        <f t="shared" ca="1" si="90"/>
        <v/>
      </c>
      <c r="BA34" s="286" t="str">
        <f ca="1">IF($AL$22=2,"✓","")</f>
        <v/>
      </c>
      <c r="BB34" s="287" t="str">
        <f t="shared" ca="1" si="91"/>
        <v/>
      </c>
      <c r="BC34" s="288"/>
      <c r="BD34" s="283"/>
      <c r="BE34" s="284"/>
      <c r="BF34" s="285"/>
      <c r="BG34" s="284"/>
      <c r="BH34" s="286"/>
      <c r="BI34" s="287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5" t="str">
        <f ca="1">'Week 1'!BY30</f>
        <v xml:space="preserve">   var w1_actual_mn_points = 0;</v>
      </c>
    </row>
    <row r="35" spans="46:100" ht="15" customHeight="1" x14ac:dyDescent="0.2">
      <c r="AT35" s="232" t="str">
        <f>$N$2</f>
        <v>DC</v>
      </c>
      <c r="AU35" s="281">
        <f t="shared" ca="1" si="87"/>
        <v>14</v>
      </c>
      <c r="AV35" s="282">
        <f t="shared" ca="1" si="88"/>
        <v>-51</v>
      </c>
      <c r="AW35" s="283">
        <f ca="1">IF($N$24&gt;0,$N$24,"")</f>
        <v>1</v>
      </c>
      <c r="AX35" s="284">
        <f t="shared" ca="1" si="89"/>
        <v>31</v>
      </c>
      <c r="AY35" s="285" t="str">
        <f ca="1">IF($N$22=1,"✓","")</f>
        <v/>
      </c>
      <c r="AZ35" s="284" t="str">
        <f t="shared" ca="1" si="90"/>
        <v/>
      </c>
      <c r="BA35" s="286" t="str">
        <f ca="1">IF($N$22=2,"✓","")</f>
        <v>✓</v>
      </c>
      <c r="BB35" s="287">
        <f t="shared" ca="1" si="91"/>
        <v>34</v>
      </c>
      <c r="BC35" s="288"/>
      <c r="BD35" s="283"/>
      <c r="BE35" s="284"/>
      <c r="BF35" s="285"/>
      <c r="BG35" s="284"/>
      <c r="BH35" s="286"/>
      <c r="BI35" s="287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5"/>
    </row>
    <row r="36" spans="46:100" ht="15" customHeight="1" x14ac:dyDescent="0.2">
      <c r="AT36" s="232" t="str">
        <f>$T$2</f>
        <v>JG</v>
      </c>
      <c r="AU36" s="281">
        <f t="shared" ca="1" si="87"/>
        <v>11</v>
      </c>
      <c r="AV36" s="282">
        <f t="shared" ca="1" si="88"/>
        <v>-51</v>
      </c>
      <c r="AW36" s="283">
        <f ca="1">IF($T$24&gt;0,$T$24,"")</f>
        <v>2</v>
      </c>
      <c r="AX36" s="284">
        <f t="shared" ca="1" si="89"/>
        <v>62</v>
      </c>
      <c r="AY36" s="285" t="str">
        <f ca="1">IF($T$22=1,"✓","")</f>
        <v/>
      </c>
      <c r="AZ36" s="284" t="str">
        <f t="shared" ca="1" si="90"/>
        <v/>
      </c>
      <c r="BA36" s="286" t="str">
        <f ca="1">IF($T$22=2,"✓","")</f>
        <v/>
      </c>
      <c r="BB36" s="287" t="str">
        <f t="shared" ca="1" si="91"/>
        <v/>
      </c>
      <c r="BC36" s="288"/>
      <c r="BD36" s="283"/>
      <c r="BE36" s="284"/>
      <c r="BF36" s="285"/>
      <c r="BG36" s="284"/>
      <c r="BH36" s="286"/>
      <c r="BI36" s="287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5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2" t="str">
        <f>$AC$2</f>
        <v>KC</v>
      </c>
      <c r="AU37" s="281">
        <f t="shared" ca="1" si="87"/>
        <v>11</v>
      </c>
      <c r="AV37" s="282">
        <f t="shared" ca="1" si="88"/>
        <v>-51</v>
      </c>
      <c r="AW37" s="283">
        <f ca="1">IF($AC$24&gt;0,$AC$24,"")</f>
        <v>2</v>
      </c>
      <c r="AX37" s="284">
        <f t="shared" ca="1" si="89"/>
        <v>62</v>
      </c>
      <c r="AY37" s="285" t="str">
        <f ca="1">IF($AC$22=1,"✓","")</f>
        <v/>
      </c>
      <c r="AZ37" s="284" t="str">
        <f t="shared" ca="1" si="90"/>
        <v/>
      </c>
      <c r="BA37" s="286" t="str">
        <f ca="1">IF($AC$22=2,"✓","")</f>
        <v/>
      </c>
      <c r="BB37" s="287" t="str">
        <f t="shared" ca="1" si="91"/>
        <v/>
      </c>
      <c r="BC37" s="288"/>
      <c r="BD37" s="283"/>
      <c r="BE37" s="284"/>
      <c r="BF37" s="285"/>
      <c r="BG37" s="284"/>
      <c r="BH37" s="286"/>
      <c r="BI37" s="287"/>
      <c r="BJ37" s="4"/>
      <c r="BK37" s="4"/>
      <c r="BL37" s="4">
        <f t="shared" ca="1" si="75"/>
        <v>9</v>
      </c>
      <c r="BM37" s="4"/>
      <c r="BN37" s="4"/>
      <c r="BO37" s="4">
        <f t="shared" ca="1" si="76"/>
        <v>10</v>
      </c>
      <c r="BP37" s="4"/>
      <c r="BQ37" s="4"/>
      <c r="BR37" s="4">
        <f t="shared" ca="1" si="77"/>
        <v>9</v>
      </c>
      <c r="BS37" s="4"/>
      <c r="BT37" s="4"/>
      <c r="BU37" s="4">
        <f t="shared" ca="1" si="78"/>
        <v>8</v>
      </c>
      <c r="BV37" s="4"/>
      <c r="BW37" s="4"/>
      <c r="BX37" s="4">
        <f t="shared" ca="1" si="79"/>
        <v>8</v>
      </c>
      <c r="BY37" s="4"/>
      <c r="BZ37" s="4"/>
      <c r="CA37" s="4">
        <f t="shared" ca="1" si="80"/>
        <v>10</v>
      </c>
      <c r="CB37" s="4"/>
      <c r="CC37" s="4"/>
      <c r="CD37" s="4">
        <f t="shared" ca="1" si="81"/>
        <v>9</v>
      </c>
      <c r="CE37" s="4"/>
      <c r="CF37" s="4"/>
      <c r="CG37" s="4">
        <f t="shared" ca="1" si="82"/>
        <v>8</v>
      </c>
      <c r="CH37" s="4"/>
      <c r="CI37" s="4"/>
      <c r="CJ37" s="4">
        <f t="shared" ca="1" si="83"/>
        <v>8</v>
      </c>
      <c r="CK37" s="4"/>
      <c r="CL37" s="4"/>
      <c r="CM37" s="4">
        <f t="shared" ca="1" si="84"/>
        <v>9</v>
      </c>
      <c r="CN37" s="4"/>
      <c r="CO37" s="4"/>
      <c r="CP37" s="4">
        <f t="shared" ca="1" si="85"/>
        <v>10</v>
      </c>
      <c r="CQ37" s="4"/>
      <c r="CR37" s="4"/>
      <c r="CS37" s="4">
        <f t="shared" ca="1" si="86"/>
        <v>9</v>
      </c>
      <c r="CT37" s="4"/>
      <c r="CU37" s="4"/>
      <c r="CV37" s="305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2" t="str">
        <f>$E$2</f>
        <v>BM</v>
      </c>
      <c r="AU38" s="281">
        <f t="shared" ca="1" si="87"/>
        <v>-20</v>
      </c>
      <c r="AV38" s="282">
        <f t="shared" ca="1" si="88"/>
        <v>-51</v>
      </c>
      <c r="AW38" s="283">
        <f ca="1">IF($E$24&gt;0,$E$24,"")</f>
        <v>1</v>
      </c>
      <c r="AX38" s="284">
        <f t="shared" ca="1" si="89"/>
        <v>31</v>
      </c>
      <c r="AY38" s="285" t="str">
        <f ca="1">IF($E$22=1,"✓","")</f>
        <v/>
      </c>
      <c r="AZ38" s="284" t="str">
        <f t="shared" ca="1" si="90"/>
        <v/>
      </c>
      <c r="BA38" s="286" t="str">
        <f ca="1">IF($E$22=2,"✓","")</f>
        <v/>
      </c>
      <c r="BB38" s="287" t="str">
        <f t="shared" ca="1" si="91"/>
        <v/>
      </c>
      <c r="BC38" s="288"/>
      <c r="BD38" s="283"/>
      <c r="BE38" s="284"/>
      <c r="BF38" s="285"/>
      <c r="BG38" s="284"/>
      <c r="BH38" s="286"/>
      <c r="BI38" s="287"/>
      <c r="BJ38" s="4"/>
      <c r="BK38" s="4"/>
      <c r="BL38" s="4">
        <f ca="1">F18</f>
        <v>9</v>
      </c>
      <c r="BM38" s="4"/>
      <c r="BN38" s="4"/>
      <c r="BO38" s="4">
        <f ca="1">I18</f>
        <v>0</v>
      </c>
      <c r="BP38" s="4"/>
      <c r="BQ38" s="4"/>
      <c r="BR38" s="4">
        <f ca="1">L18</f>
        <v>11</v>
      </c>
      <c r="BS38" s="4"/>
      <c r="BT38" s="4"/>
      <c r="BU38" s="4">
        <f ca="1">O18</f>
        <v>10</v>
      </c>
      <c r="BV38" s="4"/>
      <c r="BW38" s="4"/>
      <c r="BX38" s="4">
        <f ca="1">R18</f>
        <v>11</v>
      </c>
      <c r="BY38" s="4"/>
      <c r="BZ38" s="4"/>
      <c r="CA38" s="4">
        <f ca="1">U18</f>
        <v>12</v>
      </c>
      <c r="CB38" s="4"/>
      <c r="CC38" s="4"/>
      <c r="CD38" s="4">
        <f ca="1">X18</f>
        <v>7</v>
      </c>
      <c r="CE38" s="4"/>
      <c r="CF38" s="4"/>
      <c r="CG38" s="4">
        <f ca="1">AA18</f>
        <v>9</v>
      </c>
      <c r="CH38" s="4"/>
      <c r="CI38" s="4"/>
      <c r="CJ38" s="4">
        <f ca="1">AD18</f>
        <v>11</v>
      </c>
      <c r="CK38" s="4"/>
      <c r="CL38" s="4"/>
      <c r="CM38" s="4">
        <f ca="1">AG18</f>
        <v>12</v>
      </c>
      <c r="CN38" s="4"/>
      <c r="CO38" s="4"/>
      <c r="CP38" s="4">
        <f ca="1">AJ18</f>
        <v>10</v>
      </c>
      <c r="CQ38" s="4"/>
      <c r="CR38" s="4"/>
      <c r="CS38" s="4">
        <f ca="1">AM18</f>
        <v>11</v>
      </c>
      <c r="CT38" s="4"/>
      <c r="CU38" s="4"/>
      <c r="CV38" s="305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2" t="str">
        <f>$H$2</f>
        <v>CK</v>
      </c>
      <c r="AU39" s="281">
        <f t="shared" ca="1" si="87"/>
        <v>-20</v>
      </c>
      <c r="AV39" s="282">
        <f t="shared" ca="1" si="88"/>
        <v>-51</v>
      </c>
      <c r="AW39" s="283">
        <f ca="1">IF($H$24&gt;0,$H$24,"")</f>
        <v>1</v>
      </c>
      <c r="AX39" s="284">
        <f t="shared" ca="1" si="89"/>
        <v>31</v>
      </c>
      <c r="AY39" s="285" t="str">
        <f ca="1">IF($H$22=1,"✓","")</f>
        <v/>
      </c>
      <c r="AZ39" s="284" t="str">
        <f t="shared" ca="1" si="90"/>
        <v/>
      </c>
      <c r="BA39" s="286" t="str">
        <f ca="1">IF($H$22=2,"✓","")</f>
        <v/>
      </c>
      <c r="BB39" s="287" t="str">
        <f t="shared" ca="1" si="91"/>
        <v/>
      </c>
      <c r="BC39" s="288"/>
      <c r="BD39" s="283"/>
      <c r="BE39" s="284"/>
      <c r="BF39" s="285"/>
      <c r="BG39" s="284"/>
      <c r="BH39" s="286"/>
      <c r="BI39" s="287"/>
      <c r="BJ39" s="4"/>
      <c r="BK39" s="4"/>
      <c r="BL39" s="4">
        <f ca="1">F19</f>
        <v>11</v>
      </c>
      <c r="BM39" s="4"/>
      <c r="BN39" s="4"/>
      <c r="BO39" s="4">
        <f ca="1">I19</f>
        <v>11</v>
      </c>
      <c r="BP39" s="4"/>
      <c r="BQ39" s="4"/>
      <c r="BR39" s="4">
        <f ca="1">L19</f>
        <v>10</v>
      </c>
      <c r="BS39" s="4"/>
      <c r="BT39" s="4"/>
      <c r="BU39" s="4">
        <f ca="1">O19</f>
        <v>10</v>
      </c>
      <c r="BV39" s="4"/>
      <c r="BW39" s="4"/>
      <c r="BX39" s="4">
        <f ca="1">R19</f>
        <v>11</v>
      </c>
      <c r="BY39" s="4"/>
      <c r="BZ39" s="4"/>
      <c r="CA39" s="4">
        <f ca="1">U19</f>
        <v>10</v>
      </c>
      <c r="CB39" s="4"/>
      <c r="CC39" s="4"/>
      <c r="CD39" s="4">
        <f ca="1">X19</f>
        <v>10</v>
      </c>
      <c r="CE39" s="4"/>
      <c r="CF39" s="4"/>
      <c r="CG39" s="4">
        <f ca="1">AA19</f>
        <v>10</v>
      </c>
      <c r="CH39" s="4"/>
      <c r="CI39" s="4"/>
      <c r="CJ39" s="4">
        <f ca="1">AD19</f>
        <v>10</v>
      </c>
      <c r="CK39" s="4"/>
      <c r="CL39" s="4"/>
      <c r="CM39" s="4">
        <f ca="1">AG19</f>
        <v>11</v>
      </c>
      <c r="CN39" s="4"/>
      <c r="CO39" s="4"/>
      <c r="CP39" s="4">
        <f ca="1">AJ19</f>
        <v>11</v>
      </c>
      <c r="CQ39" s="4"/>
      <c r="CR39" s="4"/>
      <c r="CS39" s="4">
        <f ca="1">AM19</f>
        <v>11</v>
      </c>
      <c r="CT39" s="4"/>
      <c r="CU39" s="4"/>
      <c r="CV39" s="305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2" t="str">
        <f>$Q$2</f>
        <v>DH</v>
      </c>
      <c r="AU40" s="281">
        <f t="shared" ca="1" si="87"/>
        <v>-20</v>
      </c>
      <c r="AV40" s="282">
        <f t="shared" ca="1" si="88"/>
        <v>-51</v>
      </c>
      <c r="AW40" s="283">
        <f ca="1">IF($Q$24&gt;0,$Q$24,"")</f>
        <v>1</v>
      </c>
      <c r="AX40" s="284">
        <f t="shared" ca="1" si="89"/>
        <v>31</v>
      </c>
      <c r="AY40" s="285" t="str">
        <f ca="1">IF($Q$22=1,"✓","")</f>
        <v/>
      </c>
      <c r="AZ40" s="284" t="str">
        <f t="shared" ca="1" si="90"/>
        <v/>
      </c>
      <c r="BA40" s="286" t="str">
        <f ca="1">IF($Q$22=2,"✓","")</f>
        <v/>
      </c>
      <c r="BB40" s="287" t="str">
        <f t="shared" ca="1" si="91"/>
        <v/>
      </c>
      <c r="BC40" s="288"/>
      <c r="BD40" s="283"/>
      <c r="BE40" s="284"/>
      <c r="BF40" s="285"/>
      <c r="BG40" s="284"/>
      <c r="BH40" s="286"/>
      <c r="BI40" s="287"/>
      <c r="BJ40" s="4"/>
      <c r="BK40" s="4"/>
      <c r="BL40" s="4">
        <f ca="1">F20</f>
        <v>12</v>
      </c>
      <c r="BM40" s="4"/>
      <c r="BN40" s="4"/>
      <c r="BO40" s="4">
        <f ca="1">I20</f>
        <v>13</v>
      </c>
      <c r="BP40" s="4"/>
      <c r="BQ40" s="4"/>
      <c r="BR40" s="4">
        <f ca="1">L20</f>
        <v>12</v>
      </c>
      <c r="BS40" s="4"/>
      <c r="BT40" s="4"/>
      <c r="BU40" s="4">
        <f ca="1">O20</f>
        <v>12</v>
      </c>
      <c r="BV40" s="4"/>
      <c r="BW40" s="4"/>
      <c r="BX40" s="4">
        <f ca="1">R20</f>
        <v>13</v>
      </c>
      <c r="BY40" s="4"/>
      <c r="BZ40" s="4"/>
      <c r="CA40" s="4">
        <f ca="1">U20</f>
        <v>13</v>
      </c>
      <c r="CB40" s="4"/>
      <c r="CC40" s="4"/>
      <c r="CD40" s="4">
        <f ca="1">X20</f>
        <v>13</v>
      </c>
      <c r="CE40" s="4"/>
      <c r="CF40" s="4"/>
      <c r="CG40" s="4">
        <f ca="1">AA20</f>
        <v>13</v>
      </c>
      <c r="CH40" s="4"/>
      <c r="CI40" s="4"/>
      <c r="CJ40" s="4">
        <f ca="1">AD20</f>
        <v>12</v>
      </c>
      <c r="CK40" s="4"/>
      <c r="CL40" s="4"/>
      <c r="CM40" s="4">
        <f ca="1">AG20</f>
        <v>0</v>
      </c>
      <c r="CN40" s="4"/>
      <c r="CO40" s="4"/>
      <c r="CP40" s="4">
        <f ca="1">AJ20</f>
        <v>13</v>
      </c>
      <c r="CQ40" s="4"/>
      <c r="CR40" s="4"/>
      <c r="CS40" s="4">
        <f ca="1">AM20</f>
        <v>11</v>
      </c>
      <c r="CT40" s="4"/>
      <c r="CU40" s="4"/>
      <c r="CV40" s="305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2" t="str">
        <f>$W$2</f>
        <v>JH</v>
      </c>
      <c r="AU41" s="281">
        <f t="shared" ca="1" si="87"/>
        <v>-20</v>
      </c>
      <c r="AV41" s="282">
        <f t="shared" ca="1" si="88"/>
        <v>-51</v>
      </c>
      <c r="AW41" s="283">
        <f ca="1">IF($W$24&gt;0,$W$24,"")</f>
        <v>1</v>
      </c>
      <c r="AX41" s="284">
        <f t="shared" ca="1" si="89"/>
        <v>31</v>
      </c>
      <c r="AY41" s="285" t="str">
        <f ca="1">IF($W$22=1,"✓","")</f>
        <v/>
      </c>
      <c r="AZ41" s="284" t="str">
        <f t="shared" ca="1" si="90"/>
        <v/>
      </c>
      <c r="BA41" s="286" t="str">
        <f ca="1">IF($W$22=2,"✓","")</f>
        <v/>
      </c>
      <c r="BB41" s="287" t="str">
        <f t="shared" ca="1" si="91"/>
        <v/>
      </c>
      <c r="BC41" s="288"/>
      <c r="BD41" s="283"/>
      <c r="BE41" s="284"/>
      <c r="BF41" s="285"/>
      <c r="BG41" s="284"/>
      <c r="BH41" s="286"/>
      <c r="BI41" s="287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5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406" t="str">
        <f>$AI$2</f>
        <v>MB</v>
      </c>
      <c r="AU42" s="281">
        <f t="shared" ca="1" si="87"/>
        <v>-20</v>
      </c>
      <c r="AV42" s="282">
        <f t="shared" ca="1" si="88"/>
        <v>-51</v>
      </c>
      <c r="AW42" s="283">
        <f ca="1">IF($AI$24&gt;0,$AI$24,"")</f>
        <v>1</v>
      </c>
      <c r="AX42" s="284">
        <f t="shared" ca="1" si="89"/>
        <v>31</v>
      </c>
      <c r="AY42" s="285" t="str">
        <f ca="1">IF($AI$22=1,"✓","")</f>
        <v/>
      </c>
      <c r="AZ42" s="284" t="str">
        <f t="shared" ca="1" si="90"/>
        <v/>
      </c>
      <c r="BA42" s="286" t="str">
        <f ca="1">IF($AI$22=2,"✓","")</f>
        <v/>
      </c>
      <c r="BB42" s="287" t="str">
        <f t="shared" ca="1" si="91"/>
        <v/>
      </c>
      <c r="BC42" s="288"/>
      <c r="BD42" s="283"/>
      <c r="BE42" s="284"/>
      <c r="BF42" s="285"/>
      <c r="BG42" s="284"/>
      <c r="BH42" s="286"/>
      <c r="BI42" s="287"/>
      <c r="BJ42" s="32"/>
      <c r="BK42" s="4"/>
      <c r="BL42" s="4">
        <f ca="1">F22</f>
        <v>163</v>
      </c>
      <c r="BM42" s="4"/>
      <c r="BN42" s="4"/>
      <c r="BO42" s="4">
        <f ca="1">I22</f>
        <v>148</v>
      </c>
      <c r="BP42" s="4"/>
      <c r="BQ42" s="4"/>
      <c r="BR42" s="4">
        <f ca="1">L22</f>
        <v>173</v>
      </c>
      <c r="BS42" s="4"/>
      <c r="BT42" s="4"/>
      <c r="BU42" s="4">
        <f ca="1">O22</f>
        <v>166</v>
      </c>
      <c r="BV42" s="4"/>
      <c r="BW42" s="4"/>
      <c r="BX42" s="4">
        <f ca="1">R22</f>
        <v>164</v>
      </c>
      <c r="BY42" s="4"/>
      <c r="BZ42" s="4"/>
      <c r="CA42" s="4">
        <f ca="1">U22</f>
        <v>150</v>
      </c>
      <c r="CB42" s="4"/>
      <c r="CC42" s="4"/>
      <c r="CD42" s="4">
        <f ca="1">X22</f>
        <v>152</v>
      </c>
      <c r="CE42" s="4"/>
      <c r="CF42" s="4"/>
      <c r="CG42" s="4">
        <f ca="1">AA22</f>
        <v>153</v>
      </c>
      <c r="CH42" s="4"/>
      <c r="CI42" s="4"/>
      <c r="CJ42" s="4">
        <f ca="1">AD22</f>
        <v>144</v>
      </c>
      <c r="CK42" s="4"/>
      <c r="CL42" s="4"/>
      <c r="CM42" s="4">
        <f ca="1">AG22</f>
        <v>149</v>
      </c>
      <c r="CN42" s="4"/>
      <c r="CO42" s="4"/>
      <c r="CP42" s="4">
        <f ca="1">AJ22</f>
        <v>157</v>
      </c>
      <c r="CQ42" s="4"/>
      <c r="CR42" s="4"/>
      <c r="CS42" s="4">
        <f ca="1">AM22</f>
        <v>162</v>
      </c>
      <c r="CT42" s="4"/>
      <c r="CU42" s="32"/>
      <c r="CV42" s="305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2" t="str">
        <f>$Z$2</f>
        <v>JL</v>
      </c>
      <c r="AU43" s="281">
        <f t="shared" ca="1" si="87"/>
        <v>-51</v>
      </c>
      <c r="AV43" s="282">
        <f t="shared" ca="1" si="88"/>
        <v>-51</v>
      </c>
      <c r="AW43" s="283" t="str">
        <f ca="1">IF($Z$24&gt;0,$Z$24,"")</f>
        <v/>
      </c>
      <c r="AX43" s="284" t="str">
        <f t="shared" ca="1" si="89"/>
        <v/>
      </c>
      <c r="AY43" s="285" t="str">
        <f ca="1">IF($Z$22=1,"✓","")</f>
        <v/>
      </c>
      <c r="AZ43" s="284" t="str">
        <f t="shared" ca="1" si="90"/>
        <v/>
      </c>
      <c r="BA43" s="286" t="str">
        <f ca="1">IF($Z$22=2,"✓","")</f>
        <v/>
      </c>
      <c r="BB43" s="287" t="str">
        <f t="shared" ca="1" si="91"/>
        <v/>
      </c>
      <c r="BC43" s="288"/>
      <c r="BD43" s="283"/>
      <c r="BE43" s="284"/>
      <c r="BF43" s="285"/>
      <c r="BG43" s="284"/>
      <c r="BH43" s="286"/>
      <c r="BI43" s="287"/>
      <c r="BK43" s="32">
        <f ca="1">E23</f>
        <v>4.8235294117647056</v>
      </c>
      <c r="BL43" s="32"/>
      <c r="BM43" s="32"/>
      <c r="BN43" s="32">
        <f ca="1">H23</f>
        <v>7.5625</v>
      </c>
      <c r="BO43" s="32"/>
      <c r="BP43" s="32"/>
      <c r="BQ43" s="32">
        <f ca="1">K23</f>
        <v>4.0588235294117645</v>
      </c>
      <c r="BR43" s="32"/>
      <c r="BS43" s="32"/>
      <c r="BT43" s="32">
        <f ca="1">N23</f>
        <v>5.0588235294117645</v>
      </c>
      <c r="BU43" s="32"/>
      <c r="BV43" s="32"/>
      <c r="BW43" s="32">
        <f ca="1">Q23</f>
        <v>6.3529411764705879</v>
      </c>
      <c r="BX43" s="32"/>
      <c r="BY43" s="32"/>
      <c r="BZ43" s="32">
        <f ca="1">T23</f>
        <v>7</v>
      </c>
      <c r="CA43" s="32"/>
      <c r="CB43" s="32"/>
      <c r="CC43" s="32">
        <f ca="1">W23</f>
        <v>6.8235294117647056</v>
      </c>
      <c r="CD43" s="32"/>
      <c r="CE43" s="32"/>
      <c r="CF43" s="32">
        <f ca="1">Z23</f>
        <v>7.0588235294117645</v>
      </c>
      <c r="CG43" s="32"/>
      <c r="CH43" s="32"/>
      <c r="CI43" s="32">
        <f ca="1">AC23</f>
        <v>7.7647058823529411</v>
      </c>
      <c r="CJ43" s="32"/>
      <c r="CK43" s="32"/>
      <c r="CL43" s="32">
        <f ca="1">AF23</f>
        <v>5.6875</v>
      </c>
      <c r="CM43" s="32"/>
      <c r="CN43" s="32"/>
      <c r="CO43" s="32">
        <f ca="1">AI23</f>
        <v>6.6470588235294121</v>
      </c>
      <c r="CP43" s="32"/>
      <c r="CQ43" s="32"/>
      <c r="CR43" s="32">
        <f ca="1">AL23</f>
        <v>6.0588235294117645</v>
      </c>
      <c r="CS43" s="32"/>
      <c r="CT43" s="32"/>
      <c r="CV43" s="305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407" t="str">
        <f>$AF$2</f>
        <v>KK</v>
      </c>
      <c r="AU44" s="289">
        <f t="shared" ca="1" si="87"/>
        <v>-51</v>
      </c>
      <c r="AV44" s="290">
        <f t="shared" ca="1" si="88"/>
        <v>-51</v>
      </c>
      <c r="AW44" s="291" t="str">
        <f ca="1">IF($AF$24&gt;0,$AF$24,"")</f>
        <v/>
      </c>
      <c r="AX44" s="292" t="str">
        <f t="shared" ca="1" si="89"/>
        <v/>
      </c>
      <c r="AY44" s="293" t="str">
        <f ca="1">IF($AF$22=1,"✓","")</f>
        <v/>
      </c>
      <c r="AZ44" s="292" t="str">
        <f t="shared" ca="1" si="90"/>
        <v/>
      </c>
      <c r="BA44" s="294" t="str">
        <f ca="1">IF($AF$22=2,"✓","")</f>
        <v/>
      </c>
      <c r="BB44" s="295" t="str">
        <f t="shared" ca="1" si="91"/>
        <v/>
      </c>
      <c r="BC44" s="296"/>
      <c r="BD44" s="291"/>
      <c r="BE44" s="292"/>
      <c r="BF44" s="293"/>
      <c r="BG44" s="292"/>
      <c r="BH44" s="294"/>
      <c r="BI44" s="295"/>
      <c r="CV44" s="305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5" t="str">
        <f ca="1">'Week 2'!BY13</f>
        <v xml:space="preserve">   var w2_p10_picks        = ["H","V","H","H","V","V","V","V","V","V","H","H","H","H","V","H"];</v>
      </c>
    </row>
    <row r="46" spans="46:100" x14ac:dyDescent="0.2">
      <c r="CV46" s="305" t="str">
        <f ca="1">'Week 2'!BY14</f>
        <v xml:space="preserve">   var w2_p11_picks        = ["H","V","V","H","V","V","V","H","H","V","H","H","H","H","V","H"];</v>
      </c>
    </row>
    <row r="47" spans="46:100" x14ac:dyDescent="0.2">
      <c r="CV47" s="305" t="str">
        <f ca="1">'Week 2'!BY15</f>
        <v xml:space="preserve">   var w2_p12_picks        = ["H","V","H","H","V","V","V","V","V","H","H","H","H","H","V","H"];</v>
      </c>
    </row>
    <row r="48" spans="46:100" x14ac:dyDescent="0.2">
      <c r="CV48" s="305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5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5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5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5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5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5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5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5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5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5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5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5" t="str">
        <f ca="1">'Week 2'!BY28</f>
        <v xml:space="preserve">   var w2_winners          = ["H","H","H","H","V","V","V","V","V","V","H","H","V","V","H","H"];</v>
      </c>
    </row>
    <row r="61" spans="100:100" x14ac:dyDescent="0.2">
      <c r="CV61" s="305" t="str">
        <f ca="1">'Week 2'!BY29</f>
        <v xml:space="preserve">   var w2_mn_points        = ["48","53","48","42","56","35","41","51","34","98","39","38"];</v>
      </c>
    </row>
    <row r="62" spans="100:100" x14ac:dyDescent="0.2">
      <c r="CV62" s="305" t="str">
        <f ca="1">'Week 2'!BY30</f>
        <v xml:space="preserve">   var w2_actual_mn_points = 0;</v>
      </c>
    </row>
    <row r="63" spans="100:100" x14ac:dyDescent="0.2">
      <c r="CV63" s="305"/>
    </row>
    <row r="64" spans="100:100" x14ac:dyDescent="0.2">
      <c r="CV64" s="305" t="str">
        <f ca="1">'Week 3'!BY4</f>
        <v xml:space="preserve">   var w3_p1_picks         = ["V","H","H","V","V","H","H","H","H","H","H","H","V","V","H","H"];</v>
      </c>
    </row>
    <row r="65" spans="41:100" x14ac:dyDescent="0.2">
      <c r="CV65" s="305" t="str">
        <f ca="1">'Week 3'!BY5</f>
        <v xml:space="preserve">   var w3_p2_picks         = ["V","H","H","V","V","H","H","H","H","H","H","H","H","V","H","H"];</v>
      </c>
    </row>
    <row r="66" spans="41:100" x14ac:dyDescent="0.2">
      <c r="CV66" s="305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5" t="str">
        <f ca="1">'Week 3'!BY7</f>
        <v xml:space="preserve">   var w3_p4_picks         = ["V","H","H","V","V","H","H","H","H","H","H","H","H","V","H","H"];</v>
      </c>
    </row>
    <row r="68" spans="41:100" x14ac:dyDescent="0.2">
      <c r="CV68" s="305" t="str">
        <f ca="1">'Week 3'!BY8</f>
        <v xml:space="preserve">   var w3_p5_picks         = ["V","H","H","V","V","H","H","V","H","H","H","H","V","V","V","H"];</v>
      </c>
    </row>
    <row r="69" spans="41:100" x14ac:dyDescent="0.2">
      <c r="CV69" s="305" t="str">
        <f ca="1">'Week 3'!BY9</f>
        <v xml:space="preserve">   var w3_p6_picks         = ["H","H","H","V","V","H","V","H","H","H","H","H","V","V","H","H"];</v>
      </c>
    </row>
    <row r="70" spans="41:100" x14ac:dyDescent="0.2">
      <c r="CV70" s="305" t="str">
        <f ca="1">'Week 3'!BY10</f>
        <v xml:space="preserve">   var w3_p7_picks         = ["V","H","H","V","V","H","H","H","H","H","H","V","V","V","V","H"];</v>
      </c>
    </row>
    <row r="71" spans="41:100" x14ac:dyDescent="0.2">
      <c r="CV71" s="305" t="str">
        <f ca="1">'Week 3'!BY11</f>
        <v xml:space="preserve">   var w3_p8_picks         = ["V","H","H","V","V","H","H","H","H","V","H","H","H","V","H","H"];</v>
      </c>
    </row>
    <row r="72" spans="41:100" x14ac:dyDescent="0.2">
      <c r="CV72" s="305" t="str">
        <f ca="1">'Week 3'!BY12</f>
        <v xml:space="preserve">   var w3_p9_picks         = ["H","V","V","V","H","V","H","V","H","H","H","H","H","H","H","H"];</v>
      </c>
    </row>
    <row r="73" spans="41:100" x14ac:dyDescent="0.2">
      <c r="CV73" s="305" t="str">
        <f ca="1">'Week 3'!BY13</f>
        <v xml:space="preserve">   var w3_p10_picks        = ["V","H","H","V","V","H","H","H","H","H","H","H","V","V","H","H"];</v>
      </c>
    </row>
    <row r="74" spans="41:100" x14ac:dyDescent="0.2">
      <c r="CV74" s="305" t="str">
        <f ca="1">'Week 3'!BY14</f>
        <v xml:space="preserve">   var w3_p11_picks        = ["V","H","H","V","V","H","H","H","H","H","H","H","H","V","V","H"];</v>
      </c>
    </row>
    <row r="75" spans="41:100" x14ac:dyDescent="0.2">
      <c r="CV75" s="305" t="str">
        <f ca="1">'Week 3'!BY15</f>
        <v xml:space="preserve">   var w3_p12_picks        = ["V","H","H","V","V","H","V","V","H","H","H","H","V","H","H","H"];</v>
      </c>
    </row>
    <row r="76" spans="41:100" x14ac:dyDescent="0.2">
      <c r="CV76" s="305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5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5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5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5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5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5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5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5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5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5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5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5" t="str">
        <f ca="1">'Week 3'!BY28</f>
        <v xml:space="preserve">   var w3_winners          = ["V","H","H","V","V","V","V","V","V","H","H","H","H","H","V","H"];</v>
      </c>
    </row>
    <row r="89" spans="100:100" x14ac:dyDescent="0.2">
      <c r="CV89" s="305" t="str">
        <f ca="1">'Week 3'!BY29</f>
        <v xml:space="preserve">   var w3_mn_points        = ["52","53","51","42","54","38","41","50","59","55","51","28"];</v>
      </c>
    </row>
    <row r="90" spans="100:100" x14ac:dyDescent="0.2">
      <c r="CV90" s="305" t="str">
        <f ca="1">'Week 3'!BY30</f>
        <v xml:space="preserve">   var w3_actual_mn_points = 0;</v>
      </c>
    </row>
    <row r="91" spans="100:100" x14ac:dyDescent="0.2">
      <c r="CV91" s="305"/>
    </row>
    <row r="92" spans="100:100" x14ac:dyDescent="0.2">
      <c r="CV92" s="305" t="str">
        <f ca="1">'Week 4'!BY4</f>
        <v xml:space="preserve">   var w4_p1_picks         = ["H","V","H","H","H","H","V","H","V","V","H","H","V","H","V","H"];</v>
      </c>
    </row>
    <row r="93" spans="100:100" x14ac:dyDescent="0.2">
      <c r="CV93" s="305" t="str">
        <f ca="1">'Week 4'!BY5</f>
        <v xml:space="preserve">   var w4_p2_picks         = ["H","V","H","V","H","V","V","H","V","V","H","H","V","H","V","H"];</v>
      </c>
    </row>
    <row r="94" spans="100:100" x14ac:dyDescent="0.2">
      <c r="CV94" s="305" t="str">
        <f ca="1">'Week 4'!BY6</f>
        <v xml:space="preserve">   var w4_p3_picks         = ["H","V","H","V","H","H","V","H","V","V","H","H","V","H","V","H"];</v>
      </c>
    </row>
    <row r="95" spans="100:100" x14ac:dyDescent="0.2">
      <c r="CV95" s="305" t="str">
        <f ca="1">'Week 4'!BY7</f>
        <v xml:space="preserve">   var w4_p4_picks         = ["H","V","H","H","H","H","V","H","V","V","H","H","H","H","V","H"];</v>
      </c>
    </row>
    <row r="96" spans="100:100" x14ac:dyDescent="0.2">
      <c r="CV96" s="305" t="str">
        <f ca="1">'Week 4'!BY8</f>
        <v xml:space="preserve">   var w4_p5_picks         = ["H","H","H","V","H","V","H","H","V","V","H","V","V","H","V","H"];</v>
      </c>
    </row>
    <row r="97" spans="100:100" x14ac:dyDescent="0.2">
      <c r="CV97" s="305" t="str">
        <f ca="1">'Week 4'!BY9</f>
        <v xml:space="preserve">   var w4_p6_picks         = ["V","V","H","H","V","V","V","V","V","V","H","H","H","V","V","H"];</v>
      </c>
    </row>
    <row r="98" spans="100:100" x14ac:dyDescent="0.2">
      <c r="CV98" s="305" t="str">
        <f ca="1">'Week 4'!BY10</f>
        <v xml:space="preserve">   var w4_p7_picks         = ["H","V","H","H","H","H","V","H","V","V","V","V","V","H","V","H"];</v>
      </c>
    </row>
    <row r="99" spans="100:100" x14ac:dyDescent="0.2">
      <c r="CV99" s="305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5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5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5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5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5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5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5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5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5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5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5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5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5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5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5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5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5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5" t="str">
        <f ca="1">'Week 4'!BY29</f>
        <v xml:space="preserve">   var w4_mn_points        = ["54","48","53","42","51","38","45","50","13","53","69","63"];</v>
      </c>
    </row>
    <row r="118" spans="100:100" x14ac:dyDescent="0.2">
      <c r="CV118" s="305" t="str">
        <f ca="1">'Week 4'!BY30</f>
        <v xml:space="preserve">   var w4_actual_mn_points = 0;</v>
      </c>
    </row>
    <row r="119" spans="100:100" x14ac:dyDescent="0.2">
      <c r="CV119" s="305"/>
    </row>
    <row r="120" spans="100:100" x14ac:dyDescent="0.2">
      <c r="CV120" s="305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5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5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5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5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5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5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5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5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5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5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5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5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5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5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5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5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5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5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5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5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5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5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5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5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5" t="str">
        <f ca="1">'Week 5'!BY29</f>
        <v xml:space="preserve">   var w5_mn_points        = ["44","46","46","42","38","38","44","49","86","56","63","28"];</v>
      </c>
    </row>
    <row r="146" spans="100:100" x14ac:dyDescent="0.2">
      <c r="CV146" s="305" t="str">
        <f ca="1">'Week 5'!BY30</f>
        <v xml:space="preserve">   var w5_actual_mn_points = 0;</v>
      </c>
    </row>
    <row r="147" spans="100:100" x14ac:dyDescent="0.2">
      <c r="CV147" s="305"/>
    </row>
    <row r="148" spans="100:100" x14ac:dyDescent="0.2">
      <c r="CV148" s="305" t="str">
        <f ca="1">'Week 6'!BY4</f>
        <v xml:space="preserve">   var w6_p1_picks         = ["V","V","H","H","V","V","H","V","V","H","H","V","H","V"];</v>
      </c>
    </row>
    <row r="149" spans="100:100" x14ac:dyDescent="0.2">
      <c r="CV149" s="305" t="str">
        <f ca="1">'Week 6'!BY5</f>
        <v xml:space="preserve">   var w6_p2_picks         = ["V","H","H","V","V","V","H","V","V","V","H","V","H","V"];</v>
      </c>
    </row>
    <row r="150" spans="100:100" x14ac:dyDescent="0.2">
      <c r="CV150" s="305" t="str">
        <f ca="1">'Week 6'!BY6</f>
        <v xml:space="preserve">   var w6_p3_picks         = ["V","V","H","V","V","V","H","V","V","V","H","V","H","V"];</v>
      </c>
    </row>
    <row r="151" spans="100:100" x14ac:dyDescent="0.2">
      <c r="CV151" s="305" t="str">
        <f ca="1">'Week 6'!BY7</f>
        <v xml:space="preserve">   var w6_p4_picks         = ["V","V","H","H","V","V","H","V","V","H","H","V","H","V"];</v>
      </c>
    </row>
    <row r="152" spans="100:100" x14ac:dyDescent="0.2">
      <c r="CV152" s="305" t="str">
        <f ca="1">'Week 6'!BY8</f>
        <v xml:space="preserve">   var w6_p5_picks         = ["V","V","H","V","V","V","H","V","V","H","H","V","H","V"];</v>
      </c>
    </row>
    <row r="153" spans="100:100" x14ac:dyDescent="0.2">
      <c r="CV153" s="305" t="str">
        <f ca="1">'Week 6'!BY9</f>
        <v xml:space="preserve">   var w6_p6_picks         = ["V","V","V","H","H","V","H","V","V","V","H","H","H","V"];</v>
      </c>
    </row>
    <row r="154" spans="100:100" x14ac:dyDescent="0.2">
      <c r="CV154" s="305" t="str">
        <f ca="1">'Week 6'!BY10</f>
        <v xml:space="preserve">   var w6_p7_picks         = ["V","V","H","H","V","V","H","V","V","H","H","V","H","V"];</v>
      </c>
    </row>
    <row r="155" spans="100:100" x14ac:dyDescent="0.2">
      <c r="CV155" s="305" t="str">
        <f ca="1">'Week 6'!BY11</f>
        <v xml:space="preserve">   var w6_p8_picks         = ["V","H","H","H","V","V","H","V","V","H","H","V","H","V"];</v>
      </c>
    </row>
    <row r="156" spans="100:100" x14ac:dyDescent="0.2">
      <c r="CV156" s="305" t="str">
        <f ca="1">'Week 6'!BY12</f>
        <v xml:space="preserve">   var w6_p9_picks         = ["H","H","H","H","V","V","H","V","V","H","H","V","V","V"];</v>
      </c>
    </row>
    <row r="157" spans="100:100" x14ac:dyDescent="0.2">
      <c r="CV157" s="305" t="str">
        <f ca="1">'Week 6'!BY13</f>
        <v xml:space="preserve">   var w6_p10_picks        = ["V","V","H","V","V","V","H","V","V","V","H","V","H","V"];</v>
      </c>
    </row>
    <row r="158" spans="100:100" x14ac:dyDescent="0.2">
      <c r="CV158" s="305" t="str">
        <f ca="1">'Week 6'!BY14</f>
        <v xml:space="preserve">   var w6_p11_picks        = ["V","V","V","H","V","V","H","V","V","H","H","V","H","V"];</v>
      </c>
    </row>
    <row r="159" spans="100:100" x14ac:dyDescent="0.2">
      <c r="CV159" s="305" t="str">
        <f ca="1">'Week 6'!BY15</f>
        <v xml:space="preserve">   var w6_p12_picks        = ["V","H","H","H","V","H","H","V","V","V","H","V","H","V"];</v>
      </c>
    </row>
    <row r="160" spans="100:100" x14ac:dyDescent="0.2">
      <c r="CV160" s="305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5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5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5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5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5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5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5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5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5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5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5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5" t="str">
        <f ca="1">'Week 6'!BY28</f>
        <v xml:space="preserve">   var w6_winners          = ["V","H","H","V","V","V","H","V","V","V","V","V","H","H"];</v>
      </c>
    </row>
    <row r="173" spans="100:100" x14ac:dyDescent="0.2">
      <c r="CV173" s="305" t="str">
        <f ca="1">'Week 6'!BY29</f>
        <v xml:space="preserve">   var w6_mn_points        = ["56","47","54","42","51","38","47","57","14","52","52","45"];</v>
      </c>
    </row>
    <row r="174" spans="100:100" x14ac:dyDescent="0.2">
      <c r="CV174" s="305" t="str">
        <f ca="1">'Week 6'!BY30</f>
        <v xml:space="preserve">   var w6_actual_mn_points = 0;</v>
      </c>
    </row>
    <row r="175" spans="100:100" x14ac:dyDescent="0.2">
      <c r="CV175" s="305"/>
    </row>
    <row r="176" spans="100:100" x14ac:dyDescent="0.2">
      <c r="CV176" s="305" t="str">
        <f ca="1">'Week 7'!BY4</f>
        <v xml:space="preserve">   var w7_p1_picks         = ["H","H","H","V","H","V","V","H","H","H","H","H","V"];</v>
      </c>
    </row>
    <row r="177" spans="100:100" x14ac:dyDescent="0.2">
      <c r="CV177" s="305" t="str">
        <f ca="1">'Week 7'!BY5</f>
        <v xml:space="preserve">   var w7_p2_picks         = ["H","H","H","V","H","V","H","H","H","H","H","H","V"];</v>
      </c>
    </row>
    <row r="178" spans="100:100" x14ac:dyDescent="0.2">
      <c r="CV178" s="305" t="str">
        <f ca="1">'Week 7'!BY6</f>
        <v xml:space="preserve">   var w7_p3_picks         = ["H","H","H","V","H","V","V","H","H","H","H","H","V"];</v>
      </c>
    </row>
    <row r="179" spans="100:100" x14ac:dyDescent="0.2">
      <c r="CV179" s="305" t="str">
        <f ca="1">'Week 7'!BY7</f>
        <v xml:space="preserve">   var w7_p4_picks         = ["H","H","H","H","H","V","V","H","H","H","H","H","V"];</v>
      </c>
    </row>
    <row r="180" spans="100:100" x14ac:dyDescent="0.2">
      <c r="CV180" s="305" t="str">
        <f ca="1">'Week 7'!BY8</f>
        <v xml:space="preserve">   var w7_p5_picks         = ["H","H","H","V","H","V","H","H","H","H","H","V","V"];</v>
      </c>
    </row>
    <row r="181" spans="100:100" x14ac:dyDescent="0.2">
      <c r="CV181" s="305" t="str">
        <f ca="1">'Week 7'!BY9</f>
        <v xml:space="preserve">   var w7_p6_picks         = ["V","V","H","H","H","H","H","H","H","H","H","H","H"];</v>
      </c>
    </row>
    <row r="182" spans="100:100" x14ac:dyDescent="0.2">
      <c r="CV182" s="305" t="str">
        <f ca="1">'Week 7'!BY10</f>
        <v xml:space="preserve">   var w7_p7_picks         = ["H","H","H","H","H","V","H","H","H","H","H","V","V"];</v>
      </c>
    </row>
    <row r="183" spans="100:100" x14ac:dyDescent="0.2">
      <c r="CV183" s="305" t="str">
        <f ca="1">'Week 7'!BY11</f>
        <v xml:space="preserve">   var w7_p8_picks         = ["H","H","H","V","H","V","V","H","H","H","H","H","H"];</v>
      </c>
    </row>
    <row r="184" spans="100:100" x14ac:dyDescent="0.2">
      <c r="CV184" s="305" t="str">
        <f ca="1">'Week 7'!BY12</f>
        <v xml:space="preserve">   var w7_p9_picks         = ["V","V","V","V","V","H","H","H","H","V","V","V","H"];</v>
      </c>
    </row>
    <row r="185" spans="100:100" x14ac:dyDescent="0.2">
      <c r="CV185" s="305" t="str">
        <f ca="1">'Week 7'!BY13</f>
        <v xml:space="preserve">   var w7_p10_picks        = ["V","H","H","V","H","V","V","H","H","H","H","H","V"];</v>
      </c>
    </row>
    <row r="186" spans="100:100" x14ac:dyDescent="0.2">
      <c r="CV186" s="305" t="str">
        <f ca="1">'Week 7'!BY14</f>
        <v xml:space="preserve">   var w7_p11_picks        = ["H","H","H","H","H","H","V","H","H","H","H","H","V"];</v>
      </c>
    </row>
    <row r="187" spans="100:100" x14ac:dyDescent="0.2">
      <c r="CV187" s="305" t="str">
        <f ca="1">'Week 7'!BY15</f>
        <v xml:space="preserve">   var w7_p12_picks        = ["H","H","H","V","H","V","V","H","H","H","H","H","H"];</v>
      </c>
    </row>
    <row r="188" spans="100:100" x14ac:dyDescent="0.2">
      <c r="CV188" s="305" t="str">
        <f ca="1">'Week 7'!BY16</f>
        <v xml:space="preserve">   var w7_p1_weights       = ["4","11","13","5","12","6","10","15","7","16","14","8","9"];</v>
      </c>
    </row>
    <row r="189" spans="100:100" x14ac:dyDescent="0.2">
      <c r="CV189" s="305" t="str">
        <f ca="1">'Week 7'!BY17</f>
        <v xml:space="preserve">   var w7_p2_weights       = ["4","14","16","6","11","8","7","15","5","13","12","10","9"];</v>
      </c>
    </row>
    <row r="190" spans="100:100" x14ac:dyDescent="0.2">
      <c r="CV190" s="305" t="str">
        <f ca="1">'Week 7'!BY18</f>
        <v xml:space="preserve">   var w7_p3_weights       = ["4","11","13","5","12","6","10","15","7","16","14","8","9"];</v>
      </c>
    </row>
    <row r="191" spans="100:100" x14ac:dyDescent="0.2">
      <c r="CV191" s="305" t="str">
        <f ca="1">'Week 7'!BY19</f>
        <v xml:space="preserve">   var w7_p4_weights       = ["5","11","13","4","12","7","10","15","6","16","14","8","9"];</v>
      </c>
    </row>
    <row r="192" spans="100:100" x14ac:dyDescent="0.2">
      <c r="CV192" s="305" t="str">
        <f ca="1">'Week 7'!BY20</f>
        <v xml:space="preserve">   var w7_p5_weights       = ["7","8","12","9","14","11","4","15","10","16","13","6","5"];</v>
      </c>
    </row>
    <row r="193" spans="100:100" x14ac:dyDescent="0.2">
      <c r="CV193" s="305" t="str">
        <f ca="1">'Week 7'!BY21</f>
        <v xml:space="preserve">   var w7_p6_weights       = ["5","6","15","11","12","13","8","16","9","14","10","7","4"];</v>
      </c>
    </row>
    <row r="194" spans="100:100" x14ac:dyDescent="0.2">
      <c r="CV194" s="305" t="str">
        <f ca="1">'Week 7'!BY22</f>
        <v xml:space="preserve">   var w7_p7_weights       = ["7","8","13","6","12","10","4","15","9","16","14","5","11"];</v>
      </c>
    </row>
    <row r="195" spans="100:100" x14ac:dyDescent="0.2">
      <c r="CV195" s="305" t="str">
        <f ca="1">'Week 7'!BY23</f>
        <v xml:space="preserve">   var w7_p8_weights       = ["10","13","14","5","11","6","9","15","7","16","12","8","4"];</v>
      </c>
    </row>
    <row r="196" spans="100:100" x14ac:dyDescent="0.2">
      <c r="CV196" s="305" t="str">
        <f ca="1">'Week 7'!BY24</f>
        <v xml:space="preserve">   var w7_p9_weights       = ["5","4","10","14","7","9","11","13","16","15","12","8","6"];</v>
      </c>
    </row>
    <row r="197" spans="100:100" x14ac:dyDescent="0.2">
      <c r="CV197" s="305" t="str">
        <f ca="1">'Week 7'!BY25</f>
        <v xml:space="preserve">   var w7_p10_weights      = ["4","10","15","7","6","13","16","14","9","12","8","11","5"];</v>
      </c>
    </row>
    <row r="198" spans="100:100" x14ac:dyDescent="0.2">
      <c r="CV198" s="305" t="str">
        <f ca="1">'Week 7'!BY26</f>
        <v xml:space="preserve">   var w7_p11_weights      = ["6","12","13","5","14","4","7","15","8","16","9","10","11"];</v>
      </c>
    </row>
    <row r="199" spans="100:100" x14ac:dyDescent="0.2">
      <c r="CV199" s="305" t="str">
        <f ca="1">'Week 7'!BY27</f>
        <v xml:space="preserve">   var w7_p12_weights      = ["5","8","14","9","7","10","12","15","11","13","16","6","4"];</v>
      </c>
    </row>
    <row r="200" spans="100:100" x14ac:dyDescent="0.2">
      <c r="CV200" s="305" t="str">
        <f ca="1">'Week 7'!BY28</f>
        <v xml:space="preserve">   var w7_winners          = ["H","V","H","V","H","H","H","H","H","H","H","V","V"];</v>
      </c>
    </row>
    <row r="201" spans="100:100" x14ac:dyDescent="0.2">
      <c r="CV201" s="305" t="str">
        <f ca="1">'Week 7'!BY29</f>
        <v xml:space="preserve">   var w7_mn_points        = ["42","51","43","42","44","38","38","52","79","50","40","63"];</v>
      </c>
    </row>
    <row r="202" spans="100:100" x14ac:dyDescent="0.2">
      <c r="CV202" s="305" t="str">
        <f ca="1">'Week 7'!BY30</f>
        <v xml:space="preserve">   var w7_actual_mn_points = 0;</v>
      </c>
    </row>
    <row r="203" spans="100:100" x14ac:dyDescent="0.2">
      <c r="CV203" s="305"/>
    </row>
    <row r="204" spans="100:100" x14ac:dyDescent="0.2">
      <c r="CV204" s="305" t="str">
        <f ca="1">'Week 8'!BY4</f>
        <v xml:space="preserve">   var w8_p1_picks         = ["H","H","H","V","H","V","V","H","V","H","H","H","V","V","H"];</v>
      </c>
    </row>
    <row r="205" spans="100:100" x14ac:dyDescent="0.2">
      <c r="CV205" s="305" t="str">
        <f ca="1">'Week 8'!BY5</f>
        <v xml:space="preserve">   var w8_p2_picks         = ["H","H","H","H","H","H","V","V","V","V","H","V","H","V","H"];</v>
      </c>
    </row>
    <row r="206" spans="100:100" x14ac:dyDescent="0.2">
      <c r="CV206" s="305" t="str">
        <f ca="1">'Week 8'!BY6</f>
        <v xml:space="preserve">   var w8_p3_picks         = ["H","H","H","V","V","V","V","H","V","H","H","H","V","V","H"];</v>
      </c>
    </row>
    <row r="207" spans="100:100" x14ac:dyDescent="0.2">
      <c r="CV207" s="305" t="str">
        <f ca="1">'Week 8'!BY7</f>
        <v xml:space="preserve">   var w8_p4_picks         = ["H","H","H","V","H","V","V","H","V","H","H","H","V","V","H"];</v>
      </c>
    </row>
    <row r="208" spans="100:100" x14ac:dyDescent="0.2">
      <c r="CV208" s="305" t="str">
        <f ca="1">'Week 8'!BY8</f>
        <v xml:space="preserve">   var w8_p5_picks         = ["H","H","H","V","V","V","V","V","V","H","H","H","V","V","H"];</v>
      </c>
    </row>
    <row r="209" spans="100:100" x14ac:dyDescent="0.2">
      <c r="CV209" s="305" t="str">
        <f ca="1">'Week 8'!BY9</f>
        <v xml:space="preserve">   var w8_p6_picks         = ["H","H","H","V","V","H","V","V","V","H","H","V","V","V","H"];</v>
      </c>
    </row>
    <row r="210" spans="100:100" x14ac:dyDescent="0.2">
      <c r="CV210" s="305" t="str">
        <f ca="1">'Week 8'!BY10</f>
        <v xml:space="preserve">   var w8_p7_picks         = ["H","H","H","H","H","H","V","H","V","H","H","H","V","V","H"];</v>
      </c>
    </row>
    <row r="211" spans="100:100" x14ac:dyDescent="0.2">
      <c r="CV211" s="305" t="str">
        <f ca="1">'Week 8'!BY11</f>
        <v xml:space="preserve">   var w8_p8_picks         = ["V","H","H","H","H","H","V","V","V","H","H","H","V","V","H"];</v>
      </c>
    </row>
    <row r="212" spans="100:100" x14ac:dyDescent="0.2">
      <c r="CV212" s="305" t="str">
        <f ca="1">'Week 8'!BY12</f>
        <v xml:space="preserve">   var w8_p9_picks         = ["H","V","H","V","H","V","H","H","V","V","H","H","H","V","H"];</v>
      </c>
    </row>
    <row r="213" spans="100:100" x14ac:dyDescent="0.2">
      <c r="CV213" s="305" t="str">
        <f ca="1">'Week 8'!BY13</f>
        <v xml:space="preserve">   var w8_p10_picks        = ["V","V","H","V","H","V","V","V","V","H","H","H","V","V","H"];</v>
      </c>
    </row>
    <row r="214" spans="100:100" x14ac:dyDescent="0.2">
      <c r="CV214" s="305" t="str">
        <f ca="1">'Week 8'!BY14</f>
        <v xml:space="preserve">   var w8_p11_picks        = ["H","H","H","H","H","H","V","V","V","H","H","H","V","V","H"];</v>
      </c>
    </row>
    <row r="215" spans="100:100" x14ac:dyDescent="0.2">
      <c r="CV215" s="305" t="str">
        <f ca="1">'Week 8'!BY15</f>
        <v xml:space="preserve">   var w8_p12_picks        = ["H","H","H","V","V","V","V","H","H","H","H","H","V","V","H"];</v>
      </c>
    </row>
    <row r="216" spans="100:100" x14ac:dyDescent="0.2">
      <c r="CV216" s="305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5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5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5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5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5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5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5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5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5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5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5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5" t="str">
        <f ca="1">'Week 8'!BY28</f>
        <v xml:space="preserve">   var w8_winners          = ["V","V","H","V","V","V","V","V","H","V","H","H","H","V","H"];</v>
      </c>
    </row>
    <row r="229" spans="100:100" x14ac:dyDescent="0.2">
      <c r="CV229" s="305" t="str">
        <f ca="1">'Week 8'!BY29</f>
        <v xml:space="preserve">   var w8_mn_points        = ["51","74","52","42","47","38","40","47","35","54","42","24"];</v>
      </c>
    </row>
    <row r="230" spans="100:100" x14ac:dyDescent="0.2">
      <c r="CV230" s="305" t="str">
        <f ca="1">'Week 8'!BY30</f>
        <v xml:space="preserve">   var w8_actual_mn_points = 0;</v>
      </c>
    </row>
    <row r="231" spans="100:100" x14ac:dyDescent="0.2">
      <c r="CV231" s="305"/>
    </row>
    <row r="232" spans="100:100" x14ac:dyDescent="0.2">
      <c r="CV232" s="305" t="str">
        <f ca="1">'Week 9'!BY4</f>
        <v xml:space="preserve">   var w9_p1_picks         = ["H","H","V","H","H","V","H","H","V","V","H","V","H","H"];</v>
      </c>
    </row>
    <row r="233" spans="100:100" x14ac:dyDescent="0.2">
      <c r="CV233" s="305" t="str">
        <f ca="1">'Week 9'!BY5</f>
        <v xml:space="preserve">   var w9_p2_picks         = ["H","H","H","H","H","V","H","H","V","H","V","V","H","H"];</v>
      </c>
    </row>
    <row r="234" spans="100:100" x14ac:dyDescent="0.2">
      <c r="CV234" s="305" t="str">
        <f ca="1">'Week 9'!BY6</f>
        <v xml:space="preserve">   var w9_p3_picks         = ["H","H","V","H","H","V","H","H","V","V","H","V","H","H"];</v>
      </c>
    </row>
    <row r="235" spans="100:100" x14ac:dyDescent="0.2">
      <c r="CV235" s="305" t="str">
        <f ca="1">'Week 9'!BY7</f>
        <v xml:space="preserve">   var w9_p4_picks         = ["H","H","V","H","H","V","H","H","V","V","H","V","H","H"];</v>
      </c>
    </row>
    <row r="236" spans="100:100" x14ac:dyDescent="0.2">
      <c r="CV236" s="305" t="str">
        <f ca="1">'Week 9'!BY8</f>
        <v xml:space="preserve">   var w9_p5_picks         = ["H","H","V","H","H","V","H","H","V","V","V","H","H","H"];</v>
      </c>
    </row>
    <row r="237" spans="100:100" x14ac:dyDescent="0.2">
      <c r="CV237" s="305" t="str">
        <f ca="1">'Week 9'!BY9</f>
        <v xml:space="preserve">   var w9_p6_picks         = [];</v>
      </c>
    </row>
    <row r="238" spans="100:100" x14ac:dyDescent="0.2">
      <c r="CV238" s="305" t="str">
        <f ca="1">'Week 9'!BY10</f>
        <v xml:space="preserve">   var w9_p7_picks         = ["H","H","V","H","H","V","H","H","V","V","H","V","H","H"];</v>
      </c>
    </row>
    <row r="239" spans="100:100" x14ac:dyDescent="0.2">
      <c r="CV239" s="305" t="str">
        <f ca="1">'Week 9'!BY11</f>
        <v xml:space="preserve">   var w9_p8_picks         = ["H","H","H","V","H","V","H","H","V","V","V","V","H","H"];</v>
      </c>
    </row>
    <row r="240" spans="100:100" x14ac:dyDescent="0.2">
      <c r="CV240" s="305" t="str">
        <f ca="1">'Week 9'!BY12</f>
        <v xml:space="preserve">   var w9_p9_picks         = ["V","H","H","H","V","V","V","V","V","H","H","H","H","H"];</v>
      </c>
    </row>
    <row r="241" spans="100:100" x14ac:dyDescent="0.2">
      <c r="CV241" s="305" t="str">
        <f ca="1">'Week 9'!BY13</f>
        <v xml:space="preserve">   var w9_p10_picks        = ["H","H","H","V","H","V","H","H","V","V","H","H","H","H"];</v>
      </c>
    </row>
    <row r="242" spans="100:100" x14ac:dyDescent="0.2">
      <c r="CV242" s="305" t="str">
        <f ca="1">'Week 9'!BY14</f>
        <v xml:space="preserve">   var w9_p11_picks        = ["V","V","V","V","H","V","H","H","V","V","V","V","H","H"];</v>
      </c>
    </row>
    <row r="243" spans="100:100" x14ac:dyDescent="0.2">
      <c r="CV243" s="305" t="str">
        <f ca="1">'Week 9'!BY15</f>
        <v xml:space="preserve">   var w9_p12_picks        = ["H","H","V","H","H","V","V","V","V","V","H","V","H","H"];</v>
      </c>
    </row>
    <row r="244" spans="100:100" x14ac:dyDescent="0.2">
      <c r="CV244" s="305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5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5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5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5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5" t="str">
        <f ca="1">'Week 9'!BY21</f>
        <v xml:space="preserve">   var w9_p6_weights       = [];</v>
      </c>
    </row>
    <row r="250" spans="100:100" x14ac:dyDescent="0.2">
      <c r="CV250" s="305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5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5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5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5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5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5" t="str">
        <f ca="1">'Week 9'!BY28</f>
        <v xml:space="preserve">   var w9_winners          = ["H","H","V","V","V","H","H","V","H","V","H","V","V","H"];</v>
      </c>
    </row>
    <row r="257" spans="100:100" x14ac:dyDescent="0.2">
      <c r="CV257" s="305" t="str">
        <f ca="1">'Week 9'!BY29</f>
        <v xml:space="preserve">   var w9_mn_points        = ["42","45","40","42","44","","33","46","82","40","37","32"];</v>
      </c>
    </row>
    <row r="258" spans="100:100" x14ac:dyDescent="0.2">
      <c r="CV258" s="305" t="str">
        <f ca="1">'Week 9'!BY30</f>
        <v xml:space="preserve">   var w9_actual_mn_points = 0;</v>
      </c>
    </row>
    <row r="259" spans="100:100" x14ac:dyDescent="0.2">
      <c r="CV259" s="305"/>
    </row>
    <row r="260" spans="100:100" x14ac:dyDescent="0.2">
      <c r="CV260" s="305" t="str">
        <f ca="1">'Week 10'!BY4</f>
        <v xml:space="preserve">   var w10_p1_picks         = ["V","H","H","V","V","H","H","V","H","H","H","H","V","V"];</v>
      </c>
    </row>
    <row r="261" spans="100:100" x14ac:dyDescent="0.2">
      <c r="CV261" s="305" t="str">
        <f ca="1">'Week 10'!BY5</f>
        <v xml:space="preserve">   var w10_p2_picks         = ["V","H","H","H","V","H","H","V","H","H","H","H","H","V"];</v>
      </c>
    </row>
    <row r="262" spans="100:100" x14ac:dyDescent="0.2">
      <c r="CV262" s="305" t="str">
        <f ca="1">'Week 10'!BY6</f>
        <v xml:space="preserve">   var w10_p3_picks         = ["V","H","H","H","V","H","H","V","H","H","V","H","V","V"];</v>
      </c>
    </row>
    <row r="263" spans="100:100" x14ac:dyDescent="0.2">
      <c r="CV263" s="305" t="str">
        <f ca="1">'Week 10'!BY7</f>
        <v xml:space="preserve">   var w10_p4_picks         = ["V","H","H","H","V","H","H","V","H","H","H","H","V","V"];</v>
      </c>
    </row>
    <row r="264" spans="100:100" x14ac:dyDescent="0.2">
      <c r="CV264" s="305" t="str">
        <f ca="1">'Week 10'!BY8</f>
        <v xml:space="preserve">   var w10_p5_picks         = ["V","H","H","V","V","H","H","V","H","H","H","H","V","V"];</v>
      </c>
    </row>
    <row r="265" spans="100:100" x14ac:dyDescent="0.2">
      <c r="CV265" s="305" t="str">
        <f ca="1">'Week 10'!BY9</f>
        <v xml:space="preserve">   var w10_p6_picks         = ["V","H","H","H","V","H","H","V","H","H","H","H","H","V"];</v>
      </c>
    </row>
    <row r="266" spans="100:100" x14ac:dyDescent="0.2">
      <c r="CV266" s="305" t="str">
        <f ca="1">'Week 10'!BY10</f>
        <v xml:space="preserve">   var w10_p7_picks         = ["V","H","H","V","V","H","H","V","H","H","H","H","H","V"];</v>
      </c>
    </row>
    <row r="267" spans="100:100" x14ac:dyDescent="0.2">
      <c r="CV267" s="305" t="str">
        <f ca="1">'Week 10'!BY11</f>
        <v xml:space="preserve">   var w10_p8_picks         = ["V","H","H","V","V","H","H","V","H","H","H","H","H","V"];</v>
      </c>
    </row>
    <row r="268" spans="100:100" x14ac:dyDescent="0.2">
      <c r="CV268" s="305" t="str">
        <f ca="1">'Week 10'!BY12</f>
        <v xml:space="preserve">   var w10_p9_picks         = ["V","H","H","H","V","H","H","V","H","H","H","H","V","V"];</v>
      </c>
    </row>
    <row r="269" spans="100:100" x14ac:dyDescent="0.2">
      <c r="CV269" s="305" t="str">
        <f ca="1">'Week 10'!BY13</f>
        <v xml:space="preserve">   var w10_p10_picks        = ["V","H","V","H","V","H","H","V","H","H","H","H","V","V"];</v>
      </c>
    </row>
    <row r="270" spans="100:100" x14ac:dyDescent="0.2">
      <c r="CV270" s="305" t="str">
        <f ca="1">'Week 10'!BY14</f>
        <v xml:space="preserve">   var w10_p11_picks        = ["V","H","H","V","V","H","H","V","H","H","H","H","H","V"];</v>
      </c>
    </row>
    <row r="271" spans="100:100" x14ac:dyDescent="0.2">
      <c r="CV271" s="305" t="str">
        <f ca="1">'Week 10'!BY15</f>
        <v xml:space="preserve">   var w10_p12_picks        = ["V","H","H","H","V","H","H","V","H","H","H","V","H","V"];</v>
      </c>
    </row>
    <row r="272" spans="100:100" x14ac:dyDescent="0.2">
      <c r="CV272" s="305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5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5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5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5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5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5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5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5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5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5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5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5" t="str">
        <f ca="1">'Week 10'!BY28</f>
        <v xml:space="preserve">   var w10_winners          = ["H","H","H","H","V","Tie","H","H","V","V","V","H","V","H"];</v>
      </c>
    </row>
    <row r="285" spans="100:100" x14ac:dyDescent="0.2">
      <c r="CV285" s="305" t="str">
        <f ca="1">'Week 10'!BY29</f>
        <v xml:space="preserve">   var w10_mn_points        = ["49","49","49","42","42","38","35","55","49","49","52","48"];</v>
      </c>
    </row>
    <row r="286" spans="100:100" x14ac:dyDescent="0.2">
      <c r="CV286" s="305" t="str">
        <f ca="1">'Week 10'!BY30</f>
        <v xml:space="preserve">   var w10_actual_mn_points = 0;</v>
      </c>
    </row>
    <row r="287" spans="100:100" x14ac:dyDescent="0.2">
      <c r="CV287" s="305"/>
    </row>
    <row r="288" spans="100:100" x14ac:dyDescent="0.2">
      <c r="CV288" s="305" t="str">
        <f ca="1">'Week 11'!BY4</f>
        <v xml:space="preserve">   var w11_p1_picks         = ["V","H","H","V","H","V","V","V","H","H","V","H","V","H","H"];</v>
      </c>
    </row>
    <row r="289" spans="100:100" x14ac:dyDescent="0.2">
      <c r="CV289" s="305" t="str">
        <f ca="1">'Week 11'!BY5</f>
        <v xml:space="preserve">   var w11_p2_picks         = ["V","H","H","V","H","V","V","H","H","H","H","H","H","H","H"];</v>
      </c>
    </row>
    <row r="290" spans="100:100" x14ac:dyDescent="0.2">
      <c r="CV290" s="305" t="str">
        <f ca="1">'Week 11'!BY6</f>
        <v xml:space="preserve">   var w11_p3_picks         = ["V","H","H","V","H","V","V","V","H","H","V","H","V","H","H"];</v>
      </c>
    </row>
    <row r="291" spans="100:100" x14ac:dyDescent="0.2">
      <c r="CV291" s="305" t="str">
        <f ca="1">'Week 11'!BY7</f>
        <v xml:space="preserve">   var w11_p4_picks         = ["V","H","H","V","H","V","V","V","H","H","V","H","V","H","H"];</v>
      </c>
    </row>
    <row r="292" spans="100:100" x14ac:dyDescent="0.2">
      <c r="CV292" s="305" t="str">
        <f ca="1">'Week 11'!BY8</f>
        <v xml:space="preserve">   var w11_p5_picks         = ["V","H","H","V","H","V","H","V","V","H","H","H","V","H","H"];</v>
      </c>
    </row>
    <row r="293" spans="100:100" x14ac:dyDescent="0.2">
      <c r="CV293" s="305" t="str">
        <f ca="1">'Week 11'!BY9</f>
        <v xml:space="preserve">   var w11_p6_picks         = ["V","H","V","V","H","V","V","V","H","H","H","H","V","V","H"];</v>
      </c>
    </row>
    <row r="294" spans="100:100" x14ac:dyDescent="0.2">
      <c r="CV294" s="305" t="str">
        <f ca="1">'Week 11'!BY10</f>
        <v xml:space="preserve">   var w11_p7_picks         = ["V","H","H","V","H","V","V","V","V","H","V","H","V","H","H"];</v>
      </c>
    </row>
    <row r="295" spans="100:100" x14ac:dyDescent="0.2">
      <c r="CV295" s="305" t="str">
        <f ca="1">'Week 11'!BY11</f>
        <v xml:space="preserve">   var w11_p8_picks         = ["V","H","H","V","H","V","V","V","H","H","H","H","H","H","H"];</v>
      </c>
    </row>
    <row r="296" spans="100:100" x14ac:dyDescent="0.2">
      <c r="CV296" s="305" t="str">
        <f ca="1">'Week 11'!BY12</f>
        <v xml:space="preserve">   var w11_p9_picks         = ["H","V","H","H","V","V","V","H","V","H","H","H","V","H","V"];</v>
      </c>
    </row>
    <row r="297" spans="100:100" x14ac:dyDescent="0.2">
      <c r="CV297" s="305" t="str">
        <f ca="1">'Week 11'!BY13</f>
        <v xml:space="preserve">   var w11_p10_picks        = ["V","H","H","V","H","H","V","V","H","H","H","H","V","H","H"];</v>
      </c>
    </row>
    <row r="298" spans="100:100" x14ac:dyDescent="0.2">
      <c r="CV298" s="305" t="str">
        <f ca="1">'Week 11'!BY14</f>
        <v xml:space="preserve">   var w11_p11_picks        = ["V","H","H","V","H","V","V","V","H","H","V","H","V","H","H"];</v>
      </c>
    </row>
    <row r="299" spans="100:100" x14ac:dyDescent="0.2">
      <c r="CV299" s="305" t="str">
        <f ca="1">'Week 11'!BY15</f>
        <v xml:space="preserve">   var w11_p12_picks        = ["H","H","H","V","H","V","V","H","V","H","H","H","H","H","H"];</v>
      </c>
    </row>
    <row r="300" spans="100:100" x14ac:dyDescent="0.2">
      <c r="CV300" s="305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5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5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5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5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5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5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5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5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5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5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5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5" t="str">
        <f ca="1">'Week 11'!BY28</f>
        <v xml:space="preserve">   var w11_winners          = ["V","V","V","V","H","V","H","V","H","V","V","H","V","H","H"];</v>
      </c>
    </row>
    <row r="313" spans="100:100" x14ac:dyDescent="0.2">
      <c r="CV313" s="305" t="str">
        <f ca="1">'Week 11'!BY29</f>
        <v xml:space="preserve">   var w11_mn_points        = ["48","47","49","42","54","38","43","51","95","52","63","38"];</v>
      </c>
    </row>
    <row r="314" spans="100:100" x14ac:dyDescent="0.2">
      <c r="CV314" s="305" t="str">
        <f ca="1">'Week 11'!BY30</f>
        <v xml:space="preserve">   var w11_actual_mn_points = 0;</v>
      </c>
    </row>
    <row r="315" spans="100:100" x14ac:dyDescent="0.2">
      <c r="CV315" s="305"/>
    </row>
    <row r="316" spans="100:100" x14ac:dyDescent="0.2">
      <c r="CV316" s="305" t="str">
        <f ca="1">'Week 12'!BY4</f>
        <v xml:space="preserve">   var w12_p1_picks         = ["V","H","V","H","H","V","V","V","H","V","V","H","H","H","V"];</v>
      </c>
    </row>
    <row r="317" spans="100:100" x14ac:dyDescent="0.2">
      <c r="CV317" s="305" t="str">
        <f ca="1">'Week 12'!BY5</f>
        <v xml:space="preserve">   var w12_p2_picks         = ["H","H","V","H","H","V","H","H","H","V","V","V","V","H","V"];</v>
      </c>
    </row>
    <row r="318" spans="100:100" x14ac:dyDescent="0.2">
      <c r="CV318" s="305" t="str">
        <f ca="1">'Week 12'!BY6</f>
        <v xml:space="preserve">   var w12_p3_picks         = ["V","H","V","H","H","V","V","V","H","V","V","H","H","H","H"];</v>
      </c>
    </row>
    <row r="319" spans="100:100" x14ac:dyDescent="0.2">
      <c r="CV319" s="305" t="str">
        <f ca="1">'Week 12'!BY7</f>
        <v xml:space="preserve">   var w12_p4_picks         = ["V","H","V","H","H","V","H","V","H","V","V","H","H","H","H"];</v>
      </c>
    </row>
    <row r="320" spans="100:100" x14ac:dyDescent="0.2">
      <c r="CV320" s="305" t="str">
        <f ca="1">'Week 12'!BY8</f>
        <v xml:space="preserve">   var w12_p5_picks         = ["H","H","V","H","H","V","H","H","H","V","V","V","H","H","H"];</v>
      </c>
    </row>
    <row r="321" spans="100:100" x14ac:dyDescent="0.2">
      <c r="CV321" s="305" t="str">
        <f ca="1">'Week 12'!BY9</f>
        <v xml:space="preserve">   var w12_p6_picks         = ["H","H","V","V","H","V","V","H","H","V","V","V","H","H","H"];</v>
      </c>
    </row>
    <row r="322" spans="100:100" x14ac:dyDescent="0.2">
      <c r="CV322" s="305" t="str">
        <f ca="1">'Week 12'!BY10</f>
        <v xml:space="preserve">   var w12_p7_picks         = ["V","H","V","H","H","H","H","H","V","V","V","H","H","V","H"];</v>
      </c>
    </row>
    <row r="323" spans="100:100" x14ac:dyDescent="0.2">
      <c r="CV323" s="305" t="str">
        <f ca="1">'Week 12'!BY11</f>
        <v xml:space="preserve">   var w12_p8_picks         = ["V","H","V","V","H","H","V","V","H","V","V","H","V","H","H"];</v>
      </c>
    </row>
    <row r="324" spans="100:100" x14ac:dyDescent="0.2">
      <c r="CV324" s="305" t="str">
        <f ca="1">'Week 12'!BY12</f>
        <v xml:space="preserve">   var w12_p9_picks         = ["V","H","V","H","H","V","V","V","H","V","V","V","H","H","H"];</v>
      </c>
    </row>
    <row r="325" spans="100:100" x14ac:dyDescent="0.2">
      <c r="CV325" s="305" t="str">
        <f ca="1">'Week 12'!BY13</f>
        <v xml:space="preserve">   var w12_p10_picks        = ["V","H","V","H","H","V","H","V","H","V","V","V","H","H","V"];</v>
      </c>
    </row>
    <row r="326" spans="100:100" x14ac:dyDescent="0.2">
      <c r="CV326" s="305" t="str">
        <f ca="1">'Week 12'!BY14</f>
        <v xml:space="preserve">   var w12_p11_picks        = ["H","H","H","V","H","H","V","H","H","H","V","V","H","H","V"];</v>
      </c>
    </row>
    <row r="327" spans="100:100" x14ac:dyDescent="0.2">
      <c r="CV327" s="305" t="str">
        <f ca="1">'Week 12'!BY15</f>
        <v xml:space="preserve">   var w12_p12_picks        = ["V","H","V","H","H","V","V","V","H","V","H","H","H","H","V"];</v>
      </c>
    </row>
    <row r="328" spans="100:100" x14ac:dyDescent="0.2">
      <c r="CV328" s="305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5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5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5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5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5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5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5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5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5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5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5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5" t="str">
        <f ca="1">'Week 12'!BY28</f>
        <v xml:space="preserve">   var w12_winners          = ["V","V","V","H","V","V","V","H","H","H","H","H","H","H","H"];</v>
      </c>
    </row>
    <row r="341" spans="100:100" x14ac:dyDescent="0.2">
      <c r="CV341" s="305" t="str">
        <f ca="1">'Week 12'!BY29</f>
        <v xml:space="preserve">   var w12_mn_points        = ["41","49","47","42","47","38","37","46","47","52","39","24"];</v>
      </c>
    </row>
    <row r="342" spans="100:100" x14ac:dyDescent="0.2">
      <c r="CV342" s="305" t="str">
        <f ca="1">'Week 12'!BY30</f>
        <v xml:space="preserve">   var w12_actual_mn_points = 0;</v>
      </c>
    </row>
    <row r="343" spans="100:100" x14ac:dyDescent="0.2">
      <c r="CV343" s="305"/>
    </row>
    <row r="344" spans="100:100" x14ac:dyDescent="0.2">
      <c r="CV344" s="305" t="str">
        <f ca="1">'Week 13'!BY4</f>
        <v xml:space="preserve">   var w13_p1_picks         = ["V","V","V","H","V","V","H","H","V","H","H","V","V","V"];</v>
      </c>
    </row>
    <row r="345" spans="100:100" x14ac:dyDescent="0.2">
      <c r="CV345" s="305" t="str">
        <f ca="1">'Week 13'!BY5</f>
        <v xml:space="preserve">   var w13_p2_picks         = ["V","V","V","H","V","V","H","H","V","H","H","V","H","V"];</v>
      </c>
    </row>
    <row r="346" spans="100:100" x14ac:dyDescent="0.2">
      <c r="CV346" s="305" t="str">
        <f ca="1">'Week 13'!BY6</f>
        <v xml:space="preserve">   var w13_p3_picks         = ["V","V","V","H","V","V","H","H","V","H","H","V","V","V"];</v>
      </c>
    </row>
    <row r="347" spans="100:100" x14ac:dyDescent="0.2">
      <c r="CV347" s="305" t="str">
        <f ca="1">'Week 13'!BY7</f>
        <v xml:space="preserve">   var w13_p4_picks         = ["V","V","V","H","V","V","H","H","V","H","H","V","V","H"];</v>
      </c>
    </row>
    <row r="348" spans="100:100" x14ac:dyDescent="0.2">
      <c r="CV348" s="305" t="str">
        <f ca="1">'Week 13'!BY8</f>
        <v xml:space="preserve">   var w13_p5_picks         = ["V","V","V","H","V","V","H","H","V","H","H","V","V","H"];</v>
      </c>
    </row>
    <row r="349" spans="100:100" x14ac:dyDescent="0.2">
      <c r="CV349" s="305" t="str">
        <f ca="1">'Week 13'!BY9</f>
        <v xml:space="preserve">   var w13_p6_picks         = ["H","V","V","H","V","V","H","H","V","V","H","H","V","V"];</v>
      </c>
    </row>
    <row r="350" spans="100:100" x14ac:dyDescent="0.2">
      <c r="CV350" s="305" t="str">
        <f ca="1">'Week 13'!BY10</f>
        <v xml:space="preserve">   var w13_p7_picks         = ["V","V","V","H","V","V","H","H","V","V","H","V","V","H"];</v>
      </c>
    </row>
    <row r="351" spans="100:100" x14ac:dyDescent="0.2">
      <c r="CV351" s="305" t="str">
        <f ca="1">'Week 13'!BY11</f>
        <v xml:space="preserve">   var w13_p8_picks         = ["V","V","V","H","V","V","H","H","V","H","H","V","V","H"];</v>
      </c>
    </row>
    <row r="352" spans="100:100" x14ac:dyDescent="0.2">
      <c r="CV352" s="305" t="str">
        <f ca="1">'Week 13'!BY12</f>
        <v xml:space="preserve">   var w13_p9_picks         = ["V","V","V","H","V","V","H","H","V","H","H","V","V","H"];</v>
      </c>
    </row>
    <row r="353" spans="100:100" x14ac:dyDescent="0.2">
      <c r="CV353" s="305" t="str">
        <f ca="1">'Week 13'!BY13</f>
        <v xml:space="preserve">   var w13_p10_picks        = ["V","V","V","H","V","V","H","H","V","H","H","V","H","H"];</v>
      </c>
    </row>
    <row r="354" spans="100:100" x14ac:dyDescent="0.2">
      <c r="CV354" s="305" t="str">
        <f ca="1">'Week 13'!BY14</f>
        <v xml:space="preserve">   var w13_p11_picks        = ["V","V","V","V","V","V","H","H","H","V","H","V","H","H"];</v>
      </c>
    </row>
    <row r="355" spans="100:100" x14ac:dyDescent="0.2">
      <c r="CV355" s="305" t="str">
        <f ca="1">'Week 13'!BY15</f>
        <v xml:space="preserve">   var w13_p12_picks        = ["V","V","V","H","V","V","H","H","V","H","H","V","V","V"];</v>
      </c>
    </row>
    <row r="356" spans="100:100" x14ac:dyDescent="0.2">
      <c r="CV356" s="305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305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305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305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305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305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305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305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305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305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305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305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305" t="str">
        <f ca="1">'Week 13'!BY28</f>
        <v xml:space="preserve">   var w13_winners          = ["V","V","V","V","H","V","H","H","V","V","H","H","H","V"];</v>
      </c>
    </row>
    <row r="369" spans="100:100" x14ac:dyDescent="0.2">
      <c r="CV369" s="305" t="str">
        <f ca="1">'Week 13'!BY29</f>
        <v xml:space="preserve">   var w13_mn_points        = ["43","48","44","42","41","38","44","53","44","46","52","48"];</v>
      </c>
    </row>
    <row r="370" spans="100:100" x14ac:dyDescent="0.2">
      <c r="CV370" s="305" t="str">
        <f ca="1">'Week 13'!BY30</f>
        <v xml:space="preserve">   var w13_actual_mn_points = 24;</v>
      </c>
    </row>
    <row r="371" spans="100:100" x14ac:dyDescent="0.2">
      <c r="CV371" s="305"/>
    </row>
    <row r="372" spans="100:100" x14ac:dyDescent="0.2">
      <c r="CV372" s="305" t="str">
        <f ca="1">'Week 14'!BY4</f>
        <v xml:space="preserve">   var w14_p1_picks         = ["H","H","V","H","V","H","V","H","V","H","H","H","H","H"];</v>
      </c>
    </row>
    <row r="373" spans="100:100" x14ac:dyDescent="0.2">
      <c r="CV373" s="305" t="str">
        <f ca="1">'Week 14'!BY5</f>
        <v xml:space="preserve">   var w14_p2_picks         = ["V","V","H","H","V","H","V","H","H","H","H","H","H","V"];</v>
      </c>
    </row>
    <row r="374" spans="100:100" x14ac:dyDescent="0.2">
      <c r="CV374" s="305" t="str">
        <f ca="1">'Week 14'!BY6</f>
        <v xml:space="preserve">   var w14_p3_picks         = ["H","H","V","V","V","H","V","H","V","H","H","H","H","H"];</v>
      </c>
    </row>
    <row r="375" spans="100:100" x14ac:dyDescent="0.2">
      <c r="CV375" s="305" t="str">
        <f ca="1">'Week 14'!BY7</f>
        <v xml:space="preserve">   var w14_p4_picks         = ["H","H","H","H","V","H","V","H","V","H","H","H","H","H"];</v>
      </c>
    </row>
    <row r="376" spans="100:100" x14ac:dyDescent="0.2">
      <c r="CV376" s="305" t="str">
        <f ca="1">'Week 14'!BY8</f>
        <v xml:space="preserve">   var w14_p5_picks         = ["V","H","H","H","V","H","V","H","H","H","H","H","H","V"];</v>
      </c>
    </row>
    <row r="377" spans="100:100" x14ac:dyDescent="0.2">
      <c r="CV377" s="305" t="str">
        <f ca="1">'Week 14'!BY9</f>
        <v xml:space="preserve">   var w14_p6_picks         = ["V","V","H","V","V","H","V","H","H","V","H","H","H","H"];</v>
      </c>
    </row>
    <row r="378" spans="100:100" x14ac:dyDescent="0.2">
      <c r="CV378" s="305" t="str">
        <f ca="1">'Week 14'!BY10</f>
        <v xml:space="preserve">   var w14_p7_picks         = ["V","H","H","H","V","H","V","H","V","H","H","H","H","H"];</v>
      </c>
    </row>
    <row r="379" spans="100:100" x14ac:dyDescent="0.2">
      <c r="CV379" s="305" t="str">
        <f ca="1">'Week 14'!BY11</f>
        <v xml:space="preserve">   var w14_p8_picks         = ["V","V","H","V","V","H","V","H","V","H","H","H","H","H"];</v>
      </c>
    </row>
    <row r="380" spans="100:100" x14ac:dyDescent="0.2">
      <c r="CV380" s="305" t="str">
        <f ca="1">'Week 14'!BY12</f>
        <v xml:space="preserve">   var w14_p9_picks         = ["H","H","V","H","V","H","V","H","V","H","H","H","H","H"];</v>
      </c>
    </row>
    <row r="381" spans="100:100" x14ac:dyDescent="0.2">
      <c r="CV381" s="305" t="str">
        <f ca="1">'Week 14'!BY13</f>
        <v xml:space="preserve">   var w14_p10_picks        = ["V","H","H","V","V","H","V","H","V","H","H","H","H","H"];</v>
      </c>
    </row>
    <row r="382" spans="100:100" x14ac:dyDescent="0.2">
      <c r="CV382" s="305" t="str">
        <f ca="1">'Week 14'!BY14</f>
        <v xml:space="preserve">   var w14_p11_picks        = ["H","H","V","H","V","V","V","H","V","V","H","H","H","V"];</v>
      </c>
    </row>
    <row r="383" spans="100:100" x14ac:dyDescent="0.2">
      <c r="CV383" s="305" t="str">
        <f ca="1">'Week 14'!BY15</f>
        <v xml:space="preserve">   var w14_p12_picks        = ["H","V","H","V","V","H","V","H","V","H","H","H","H","H"];</v>
      </c>
    </row>
    <row r="384" spans="100:100" x14ac:dyDescent="0.2">
      <c r="CV384" s="305" t="str">
        <f ca="1">'Week 14'!BY16</f>
        <v xml:space="preserve">   var w14_p1_weights       = ["7","6","5","4","11","13","10","14","9","12","15","8","16","3"];</v>
      </c>
    </row>
    <row r="385" spans="100:100" x14ac:dyDescent="0.2">
      <c r="CV385" s="305" t="str">
        <f ca="1">'Week 14'!BY17</f>
        <v xml:space="preserve">   var w14_p2_weights       = ["9","10","12","7","8","5","11","13","4","6","16","15","14","3"];</v>
      </c>
    </row>
    <row r="386" spans="100:100" x14ac:dyDescent="0.2">
      <c r="CV386" s="305" t="str">
        <f ca="1">'Week 14'!BY18</f>
        <v xml:space="preserve">   var w14_p3_weights       = ["7","4","3","5","11","14","10","13","9","12","15","8","16","6"];</v>
      </c>
    </row>
    <row r="387" spans="100:100" x14ac:dyDescent="0.2">
      <c r="CV387" s="305" t="str">
        <f ca="1">'Week 14'!BY19</f>
        <v xml:space="preserve">   var w14_p4_weights       = ["7","6","3","4","11","13","10","14","9","12","15","8","16","5"];</v>
      </c>
    </row>
    <row r="388" spans="100:100" x14ac:dyDescent="0.2">
      <c r="CV388" s="305" t="str">
        <f ca="1">'Week 14'!BY20</f>
        <v xml:space="preserve">   var w14_p5_weights       = ["8","10","7","6","13","9","11","16","5","12","14","4","15","3"];</v>
      </c>
    </row>
    <row r="389" spans="100:100" x14ac:dyDescent="0.2">
      <c r="CV389" s="305" t="str">
        <f ca="1">'Week 14'!BY21</f>
        <v xml:space="preserve">   var w14_p6_weights       = ["16","7","5","6","8","10","4","11","3","9","13","14","15","12"];</v>
      </c>
    </row>
    <row r="390" spans="100:100" x14ac:dyDescent="0.2">
      <c r="CV390" s="305" t="str">
        <f ca="1">'Week 14'!BY22</f>
        <v xml:space="preserve">   var w14_p7_weights       = ["3","7","4","8","11","16","10","15","5","14","12","9","13","6"];</v>
      </c>
    </row>
    <row r="391" spans="100:100" x14ac:dyDescent="0.2">
      <c r="CV391" s="305" t="str">
        <f ca="1">'Week 14'!BY23</f>
        <v xml:space="preserve">   var w14_p8_weights       = ["4","3","6","5","11","13","10","14","9","12","15","8","16","7"];</v>
      </c>
    </row>
    <row r="392" spans="100:100" x14ac:dyDescent="0.2">
      <c r="CV392" s="305" t="str">
        <f ca="1">'Week 14'!BY24</f>
        <v xml:space="preserve">   var w14_p9_weights       = ["7","4","3","6","11","14","10","12","9","13","15","8","16","5"];</v>
      </c>
    </row>
    <row r="393" spans="100:100" x14ac:dyDescent="0.2">
      <c r="CV393" s="305" t="str">
        <f ca="1">'Week 14'!BY25</f>
        <v xml:space="preserve">   var w14_p10_weights      = ["8","6","4","5","11","16","10","13","9","12","15","3","14","7"];</v>
      </c>
    </row>
    <row r="394" spans="100:100" x14ac:dyDescent="0.2">
      <c r="CV394" s="305" t="str">
        <f ca="1">'Week 14'!BY26</f>
        <v xml:space="preserve">   var w14_p11_weights      = ["8","12","14","6","11","5","10","13","9","4","15","7","16","3"];</v>
      </c>
    </row>
    <row r="395" spans="100:100" x14ac:dyDescent="0.2">
      <c r="CV395" s="305" t="str">
        <f ca="1">'Week 14'!BY27</f>
        <v xml:space="preserve">   var w14_p12_weights      = ["6","10","11","7","8","14","5","15","12","16","13","4","9","3"];</v>
      </c>
    </row>
    <row r="396" spans="100:100" x14ac:dyDescent="0.2">
      <c r="CV396" s="305" t="str">
        <f ca="1">'Week 14'!BY28</f>
        <v xml:space="preserve">   var w14_winners          = ["H","V","V","H","V","H","V","H","V","H","H","H","H","V"];</v>
      </c>
    </row>
    <row r="397" spans="100:100" x14ac:dyDescent="0.2">
      <c r="CV397" s="305" t="str">
        <f ca="1">'Week 14'!BY29</f>
        <v xml:space="preserve">   var w14_mn_points        = ["50","56","51","42","63","38","34","50","52","55","54","68"];</v>
      </c>
    </row>
    <row r="398" spans="100:100" x14ac:dyDescent="0.2">
      <c r="CV398" s="305" t="str">
        <f ca="1">'Week 14'!BY30</f>
        <v xml:space="preserve">   var w14_actual_mn_points = 53;</v>
      </c>
    </row>
    <row r="399" spans="100:100" x14ac:dyDescent="0.2">
      <c r="CV399" s="305"/>
    </row>
    <row r="400" spans="100:100" x14ac:dyDescent="0.2">
      <c r="CV400" s="305" t="str">
        <f ca="1">'Week 15'!BY4</f>
        <v xml:space="preserve">   var w15_p1_picks         = ["V","H","H","V","H","H","V","V","H","V","V","H","H","H","H","V"];</v>
      </c>
    </row>
    <row r="401" spans="100:100" x14ac:dyDescent="0.2">
      <c r="CV401" s="305" t="str">
        <f ca="1">'Week 15'!BY5</f>
        <v xml:space="preserve">   var w15_p2_picks         = [];</v>
      </c>
    </row>
    <row r="402" spans="100:100" x14ac:dyDescent="0.2">
      <c r="CV402" s="305" t="str">
        <f ca="1">'Week 15'!BY6</f>
        <v xml:space="preserve">   var w15_p3_picks         = ["V","H","V","V","H","H","V","V","H","V","V","V","H","H","H","V"];</v>
      </c>
    </row>
    <row r="403" spans="100:100" x14ac:dyDescent="0.2">
      <c r="CV403" s="305" t="str">
        <f ca="1">'Week 15'!BY7</f>
        <v xml:space="preserve">   var w15_p4_picks         = ["V","H","H","H","H","H","V","V","H","V","V","H","H","H","H","V"];</v>
      </c>
    </row>
    <row r="404" spans="100:100" x14ac:dyDescent="0.2">
      <c r="CV404" s="305" t="str">
        <f ca="1">'Week 15'!BY8</f>
        <v xml:space="preserve">   var w15_p5_picks         = ["H","H","V","H","H","H","V","V","H","V","H","H","H","H","H","V"];</v>
      </c>
    </row>
    <row r="405" spans="100:100" x14ac:dyDescent="0.2">
      <c r="CV405" s="305" t="str">
        <f ca="1">'Week 15'!BY9</f>
        <v xml:space="preserve">   var w15_p6_picks         = ["H","H","V","V","H","H","V","V","V","V","H","V","H","H","H","V"];</v>
      </c>
    </row>
    <row r="406" spans="100:100" x14ac:dyDescent="0.2">
      <c r="CV406" s="305" t="str">
        <f ca="1">'Week 15'!BY10</f>
        <v xml:space="preserve">   var w15_p7_picks         = ["H","H","H","V","H","H","H","V","H","V","V","V","H","H","H","H"];</v>
      </c>
    </row>
    <row r="407" spans="100:100" x14ac:dyDescent="0.2">
      <c r="CV407" s="305" t="str">
        <f ca="1">'Week 15'!BY11</f>
        <v xml:space="preserve">   var w15_p8_picks         = ["V","H","H","V","H","V","V","V","V","V","V","H","H","H","H","V"];</v>
      </c>
    </row>
    <row r="408" spans="100:100" x14ac:dyDescent="0.2">
      <c r="CV408" s="305" t="str">
        <f ca="1">'Week 15'!BY12</f>
        <v xml:space="preserve">   var w15_p9_picks         = ["V","H","V","H","H","H","V","V","H","V","V","H","H","H","H","V"];</v>
      </c>
    </row>
    <row r="409" spans="100:100" x14ac:dyDescent="0.2">
      <c r="CV409" s="305" t="str">
        <f ca="1">'Week 15'!BY13</f>
        <v xml:space="preserve">   var w15_p10_picks        = ["V","H","V","V","H","H","V","V","V","V","H","H","H","H","H","V"];</v>
      </c>
    </row>
    <row r="410" spans="100:100" x14ac:dyDescent="0.2">
      <c r="CV410" s="305" t="str">
        <f ca="1">'Week 15'!BY14</f>
        <v xml:space="preserve">   var w15_p11_picks        = ["V","H","H","V","H","H","V","V","H","V","V","V","H","H","H","V"];</v>
      </c>
    </row>
    <row r="411" spans="100:100" x14ac:dyDescent="0.2">
      <c r="CV411" s="305" t="str">
        <f ca="1">'Week 15'!BY15</f>
        <v xml:space="preserve">   var w15_p12_picks        = ["V","H","H","V","H","H","V","V","V","V","H","H","H","H","H","V"];</v>
      </c>
    </row>
    <row r="412" spans="100:100" x14ac:dyDescent="0.2">
      <c r="CV412" s="305" t="str">
        <f ca="1">'Week 15'!BY16</f>
        <v xml:space="preserve">   var w15_p1_weights       = ["5","13","2","3","12","10","9","16","6","11","4","1","14","7","15","8"];</v>
      </c>
    </row>
    <row r="413" spans="100:100" x14ac:dyDescent="0.2">
      <c r="CV413" s="305" t="str">
        <f ca="1">'Week 15'!BY17</f>
        <v xml:space="preserve">   var w15_p2_weights       = [];</v>
      </c>
    </row>
    <row r="414" spans="100:100" x14ac:dyDescent="0.2">
      <c r="CV414" s="305" t="str">
        <f ca="1">'Week 15'!BY18</f>
        <v xml:space="preserve">   var w15_p3_weights       = ["5","13","2","3","12","10","9","16","7","14","1","4","11","8","15","6"];</v>
      </c>
    </row>
    <row r="415" spans="100:100" x14ac:dyDescent="0.2">
      <c r="CV415" s="305" t="str">
        <f ca="1">'Week 15'!BY19</f>
        <v xml:space="preserve">   var w15_p4_weights       = ["4","14","5","2","11","10","8","16","7","15","1","3","12","9","13","6"];</v>
      </c>
    </row>
    <row r="416" spans="100:100" x14ac:dyDescent="0.2">
      <c r="CV416" s="305" t="str">
        <f ca="1">'Week 15'!BY20</f>
        <v xml:space="preserve">   var w15_p5_weights       = ["1","14","9","2","15","4","5","16","3","13","6","12","11","7","10","8"];</v>
      </c>
    </row>
    <row r="417" spans="100:100" x14ac:dyDescent="0.2">
      <c r="CV417" s="305" t="str">
        <f ca="1">'Week 15'!BY21</f>
        <v xml:space="preserve">   var w15_p6_weights       = ["1","11","9","2","7","6","12","10","4","5","16","8","14","15","13","3"];</v>
      </c>
    </row>
    <row r="418" spans="100:100" x14ac:dyDescent="0.2">
      <c r="CV418" s="305" t="str">
        <f ca="1">'Week 15'!BY22</f>
        <v xml:space="preserve">   var w15_p7_weights       = ["2","15","9","4","10","7","1","16","6","14","8","3","12","11","13","5"];</v>
      </c>
    </row>
    <row r="419" spans="100:100" x14ac:dyDescent="0.2">
      <c r="CV419" s="305" t="str">
        <f ca="1">'Week 15'!BY23</f>
        <v xml:space="preserve">   var w15_p8_weights       = ["7","13","1","5","11","4","12","16","2","14","6","3","10","9","15","8"];</v>
      </c>
    </row>
    <row r="420" spans="100:100" x14ac:dyDescent="0.2">
      <c r="CV420" s="305" t="str">
        <f ca="1">'Week 15'!BY24</f>
        <v xml:space="preserve">   var w15_p9_weights       = ["5","14","2","3","12","10","9","16","6","13","1","4","11","8","15","7"];</v>
      </c>
    </row>
    <row r="421" spans="100:100" x14ac:dyDescent="0.2">
      <c r="CV421" s="305" t="str">
        <f ca="1">'Week 15'!BY25</f>
        <v xml:space="preserve">   var w15_p10_weights      = ["16","12","4","3","10","6","8","15","7","13","2","1","11","9","14","5"];</v>
      </c>
    </row>
    <row r="422" spans="100:100" x14ac:dyDescent="0.2">
      <c r="CV422" s="305" t="str">
        <f ca="1">'Week 15'!BY26</f>
        <v xml:space="preserve">   var w15_p11_weights      = ["9","10","11","5","14","2","6","15","3","16","8","7","4","13","12","1"];</v>
      </c>
    </row>
    <row r="423" spans="100:100" x14ac:dyDescent="0.2">
      <c r="CV423" s="305" t="str">
        <f ca="1">'Week 15'!BY27</f>
        <v xml:space="preserve">   var w15_p12_weights      = ["9","14","8","10","6","2","12","16","5","13","4","3","7","1","15","11"];</v>
      </c>
    </row>
    <row r="424" spans="100:100" x14ac:dyDescent="0.2">
      <c r="CV424" s="305" t="str">
        <f ca="1">'Week 15'!BY28</f>
        <v xml:space="preserve">   var w15_winners          = ["V","H","V","H","H","H","V","H","V","V","H","V","H","H","V","V"];</v>
      </c>
    </row>
    <row r="425" spans="100:100" x14ac:dyDescent="0.2">
      <c r="CV425" s="305" t="str">
        <f ca="1">'Week 15'!BY29</f>
        <v xml:space="preserve">   var w15_mn_points        = ["42","","44","42","44","38","40","47","44","44","40","24"];</v>
      </c>
    </row>
    <row r="426" spans="100:100" x14ac:dyDescent="0.2">
      <c r="CV426" s="305" t="str">
        <f ca="1">'Week 15'!BY30</f>
        <v xml:space="preserve">   var w15_actual_mn_points = 0;</v>
      </c>
    </row>
    <row r="427" spans="100:100" x14ac:dyDescent="0.2">
      <c r="CV427" s="305"/>
    </row>
    <row r="428" spans="100:100" x14ac:dyDescent="0.2">
      <c r="CV428" s="305" t="str">
        <f ca="1">'Week 16'!BY4</f>
        <v xml:space="preserve">   var w16_p1_picks         = ["V","H","V","H","V","H","V","V","H","H","H","H","H","H","H","H"];</v>
      </c>
    </row>
    <row r="429" spans="100:100" x14ac:dyDescent="0.2">
      <c r="CV429" s="305" t="str">
        <f ca="1">'Week 16'!BY5</f>
        <v xml:space="preserve">   var w16_p2_picks         = ["H","H","H","H","V","H","V","V","H","H","H","H","H","H","H","H"];</v>
      </c>
    </row>
    <row r="430" spans="100:100" x14ac:dyDescent="0.2">
      <c r="CV430" s="305" t="str">
        <f ca="1">'Week 16'!BY6</f>
        <v xml:space="preserve">   var w16_p3_picks         = ["V","H","H","H","V","H","V","V","H","H","H","H","H","H","H","H"];</v>
      </c>
    </row>
    <row r="431" spans="100:100" x14ac:dyDescent="0.2">
      <c r="CV431" s="305" t="str">
        <f ca="1">'Week 16'!BY7</f>
        <v xml:space="preserve">   var w16_p4_picks         = ["V","H","H","H","V","H","V","V","H","H","H","H","H","H","H","H"];</v>
      </c>
    </row>
    <row r="432" spans="100:100" x14ac:dyDescent="0.2">
      <c r="CV432" s="305" t="str">
        <f ca="1">'Week 16'!BY8</f>
        <v xml:space="preserve">   var w16_p5_picks         = ["V","H","V","H","V","V","V","V","V","H","H","H","H","H","H","H"];</v>
      </c>
    </row>
    <row r="433" spans="100:100" x14ac:dyDescent="0.2">
      <c r="CV433" s="305" t="str">
        <f ca="1">'Week 16'!BY9</f>
        <v xml:space="preserve">   var w16_p6_picks         = ["V","H","H","H","V","H","V","V","V","H","H","H","V","V","H","V"];</v>
      </c>
    </row>
    <row r="434" spans="100:100" x14ac:dyDescent="0.2">
      <c r="CV434" s="305" t="str">
        <f ca="1">'Week 16'!BY10</f>
        <v xml:space="preserve">   var w16_p7_picks         = ["V","H","H","H","V","H","V","V","H","H","H","H","H","H","H","H"];</v>
      </c>
    </row>
    <row r="435" spans="100:100" x14ac:dyDescent="0.2">
      <c r="CV435" s="305" t="str">
        <f ca="1">'Week 16'!BY11</f>
        <v xml:space="preserve">   var w16_p8_picks         = ["V","H","H","H","V","H","V","V","H","H","H","H","H","H","H","H"];</v>
      </c>
    </row>
    <row r="436" spans="100:100" x14ac:dyDescent="0.2">
      <c r="CV436" s="305" t="str">
        <f ca="1">'Week 16'!BY12</f>
        <v xml:space="preserve">   var w16_p9_picks         = ["V","H","H","H","V","H","V","V","H","H","H","H","H","H","H","H"];</v>
      </c>
    </row>
    <row r="437" spans="100:100" x14ac:dyDescent="0.2">
      <c r="CV437" s="305" t="str">
        <f ca="1">'Week 16'!BY13</f>
        <v xml:space="preserve">   var w16_p10_picks        = ["H","H","H","H","V","V","V","V","V","H","H","V","H","V","H","H"];</v>
      </c>
    </row>
    <row r="438" spans="100:100" x14ac:dyDescent="0.2">
      <c r="CV438" s="305" t="str">
        <f ca="1">'Week 16'!BY14</f>
        <v xml:space="preserve">   var w16_p11_picks        = ["H","H","V","V","V","H","V","V","H","H","H","H","H","H","H","H"];</v>
      </c>
    </row>
    <row r="439" spans="100:100" x14ac:dyDescent="0.2">
      <c r="CV439" s="305" t="str">
        <f ca="1">'Week 16'!BY15</f>
        <v xml:space="preserve">   var w16_p12_picks        = ["V","H","H","H","V","H","V","V","V","H","H","H","H","H","H","H"];</v>
      </c>
    </row>
    <row r="440" spans="100:100" x14ac:dyDescent="0.2">
      <c r="CV440" s="305" t="str">
        <f ca="1">'Week 16'!BY16</f>
        <v xml:space="preserve">   var w16_p1_weights       = ["8","11","3","9","13","6","15","7","2","1","12","10","14","4","16","5"];</v>
      </c>
    </row>
    <row r="441" spans="100:100" x14ac:dyDescent="0.2">
      <c r="CV441" s="305" t="str">
        <f ca="1">'Week 16'!BY17</f>
        <v xml:space="preserve">   var w16_p2_weights       = ["9","16","1","14","5","2","6","8","4","7","15","12","11","3","13","10"];</v>
      </c>
    </row>
    <row r="442" spans="100:100" x14ac:dyDescent="0.2">
      <c r="CV442" s="305" t="str">
        <f ca="1">'Week 16'!BY18</f>
        <v xml:space="preserve">   var w16_p3_weights       = ["6","12","3","9","15","7","14","5","4","1","13","10","11","2","16","8"];</v>
      </c>
    </row>
    <row r="443" spans="100:100" x14ac:dyDescent="0.2">
      <c r="CV443" s="305" t="str">
        <f ca="1">'Week 16'!BY19</f>
        <v xml:space="preserve">   var w16_p4_weights       = ["8","11","3","10","16","4","14","7","5","1","13","9","12","2","15","6"];</v>
      </c>
    </row>
    <row r="444" spans="100:100" x14ac:dyDescent="0.2">
      <c r="CV444" s="305" t="str">
        <f ca="1">'Week 16'!BY20</f>
        <v xml:space="preserve">   var w16_p5_weights       = ["1","11","2","3","12","4","13","8","5","7","14","6","9","15","16","10"];</v>
      </c>
    </row>
    <row r="445" spans="100:100" x14ac:dyDescent="0.2">
      <c r="CV445" s="305" t="str">
        <f ca="1">'Week 16'!BY21</f>
        <v xml:space="preserve">   var w16_p6_weights       = ["11","15","1","9","14","2","13","12","3","4","10","8","16","5","6","7"];</v>
      </c>
    </row>
    <row r="446" spans="100:100" x14ac:dyDescent="0.2">
      <c r="CV446" s="305" t="str">
        <f ca="1">'Week 16'!BY22</f>
        <v xml:space="preserve">   var w16_p7_weights       = ["6","12","3","9","14","8","15","5","4","2","13","10","11","1","16","7"];</v>
      </c>
    </row>
    <row r="447" spans="100:100" x14ac:dyDescent="0.2">
      <c r="CV447" s="305" t="str">
        <f ca="1">'Week 16'!BY23</f>
        <v xml:space="preserve">   var w16_p8_weights       = ["5","14","4","11","16","3","12","8","1","7","15","9","10","6","13","2"];</v>
      </c>
    </row>
    <row r="448" spans="100:100" x14ac:dyDescent="0.2">
      <c r="CV448" s="305" t="str">
        <f ca="1">'Week 16'!BY24</f>
        <v xml:space="preserve">   var w16_p9_weights       = ["5","12","3","9","14","8","15","7","4","2","13","10","11","1","16","6"];</v>
      </c>
    </row>
    <row r="449" spans="100:100" x14ac:dyDescent="0.2">
      <c r="CV449" s="305" t="str">
        <f ca="1">'Week 16'!BY25</f>
        <v xml:space="preserve">   var w16_p10_weights      = ["8","11","3","9","14","4","13","6","5","2","15","10","16","1","12","7"];</v>
      </c>
    </row>
    <row r="450" spans="100:100" x14ac:dyDescent="0.2">
      <c r="CV450" s="305" t="str">
        <f ca="1">'Week 16'!BY26</f>
        <v xml:space="preserve">   var w16_p11_weights      = ["11","14","4","3","16","10","1","13","12","9","8","6","7","5","15","2"];</v>
      </c>
    </row>
    <row r="451" spans="100:100" x14ac:dyDescent="0.2">
      <c r="CV451" s="305" t="str">
        <f ca="1">'Week 16'!BY27</f>
        <v xml:space="preserve">   var w16_p12_weights      = ["2","16","1","13","15","8","9","10","11","6","7","5","12","3","14","4"];</v>
      </c>
    </row>
    <row r="452" spans="100:100" x14ac:dyDescent="0.2">
      <c r="CV452" s="305" t="str">
        <f ca="1">'Week 16'!BY28</f>
        <v xml:space="preserve">   var w16_winners          = ["H","H","V","H","V","H","H","V","V","H","H","V","H","H","H","V"];</v>
      </c>
    </row>
    <row r="453" spans="100:100" x14ac:dyDescent="0.2">
      <c r="CV453" s="305" t="str">
        <f ca="1">'Week 16'!BY29</f>
        <v xml:space="preserve">   var w16_mn_points        = ["38","49","39","42","37","38","39","46","38","42","59","23"];</v>
      </c>
    </row>
    <row r="454" spans="100:100" x14ac:dyDescent="0.2">
      <c r="CV454" s="305" t="str">
        <f ca="1">'Week 16'!BY30</f>
        <v xml:space="preserve">   var w16_actual_mn_points = 0;</v>
      </c>
    </row>
    <row r="455" spans="100:100" x14ac:dyDescent="0.2">
      <c r="CV455" s="305"/>
    </row>
    <row r="456" spans="100:100" x14ac:dyDescent="0.2">
      <c r="CV456" s="305" t="str">
        <f ca="1">'Week 17'!BY4</f>
        <v xml:space="preserve">   var w17_p1_picks         = ["H","H","V","H","H","H","H","V","H","V","H","H","V","H","H","V"];</v>
      </c>
    </row>
    <row r="457" spans="100:100" x14ac:dyDescent="0.2">
      <c r="CV457" s="305" t="str">
        <f ca="1">'Week 17'!BY5</f>
        <v xml:space="preserve">   var w17_p2_picks         = ["H","H","H","H","H","H","H","V","H","V","H","H","V","H","H","V"];</v>
      </c>
    </row>
    <row r="458" spans="100:100" x14ac:dyDescent="0.2">
      <c r="CV458" s="305" t="str">
        <f ca="1">'Week 17'!BY6</f>
        <v xml:space="preserve">   var w17_p3_picks         = ["H","H","V","H","H","H","H","V","H","V","H","H","V","H","H","V"];</v>
      </c>
    </row>
    <row r="459" spans="100:100" x14ac:dyDescent="0.2">
      <c r="CV459" s="305" t="str">
        <f ca="1">'Week 17'!BY7</f>
        <v xml:space="preserve">   var w17_p4_picks         = ["H","H","V","H","H","H","H","V","H","V","H","H","V","H","H","V"];</v>
      </c>
    </row>
    <row r="460" spans="100:100" x14ac:dyDescent="0.2">
      <c r="CV460" s="305" t="str">
        <f ca="1">'Week 17'!BY8</f>
        <v xml:space="preserve">   var w17_p5_picks         = ["H","H","V","H","H","H","H","V","H","V","H","H","V","H","H","H"];</v>
      </c>
    </row>
    <row r="461" spans="100:100" x14ac:dyDescent="0.2">
      <c r="CV461" s="305" t="str">
        <f ca="1">'Week 17'!BY9</f>
        <v xml:space="preserve">   var w17_p6_picks         = ["H","H","V","V","H","H","H","V","V","V","H","H","V","H","H","H"];</v>
      </c>
    </row>
    <row r="462" spans="100:100" x14ac:dyDescent="0.2">
      <c r="CV462" s="305" t="str">
        <f ca="1">'Week 17'!BY10</f>
        <v xml:space="preserve">   var w17_p7_picks         = ["H","H","H","H","H","H","H","V","H","V","H","H","V","H","H","V"];</v>
      </c>
    </row>
    <row r="463" spans="100:100" x14ac:dyDescent="0.2">
      <c r="CV463" s="305" t="str">
        <f ca="1">'Week 17'!BY11</f>
        <v xml:space="preserve">   var w17_p8_picks         = ["H","H","H","H","H","H","H","V","H","V","H","H","V","H","H","V"];</v>
      </c>
    </row>
    <row r="464" spans="100:100" x14ac:dyDescent="0.2">
      <c r="CV464" s="305" t="str">
        <f ca="1">'Week 17'!BY12</f>
        <v xml:space="preserve">   var w17_p9_picks         = ["H","H","V","H","H","H","H","V","H","V","H","H","V","H","H","V"];</v>
      </c>
    </row>
    <row r="465" spans="100:100" x14ac:dyDescent="0.2">
      <c r="CV465" s="305" t="str">
        <f ca="1">'Week 17'!BY13</f>
        <v xml:space="preserve">   var w17_p10_picks        = [];</v>
      </c>
    </row>
    <row r="466" spans="100:100" x14ac:dyDescent="0.2">
      <c r="CV466" s="305" t="str">
        <f ca="1">'Week 17'!BY14</f>
        <v xml:space="preserve">   var w17_p11_picks        = ["H","H","H","H","H","H","H","V","H","V","H","H","V","H","H","V"];</v>
      </c>
    </row>
    <row r="467" spans="100:100" x14ac:dyDescent="0.2">
      <c r="CV467" s="305" t="str">
        <f ca="1">'Week 17'!BY15</f>
        <v xml:space="preserve">   var w17_p12_picks        = ["H","H","V","H","H","H","H","V","V","V","H","H","V","H","H","V"];</v>
      </c>
    </row>
    <row r="468" spans="100:100" x14ac:dyDescent="0.2">
      <c r="CV468" s="305" t="str">
        <f ca="1">'Week 17'!BY16</f>
        <v xml:space="preserve">   var w17_p1_weights       = ["15","7","5","3","11","16","12","14","4","10","8","13","6","9","2","1"];</v>
      </c>
    </row>
    <row r="469" spans="100:100" x14ac:dyDescent="0.2">
      <c r="CV469" s="305" t="str">
        <f ca="1">'Week 17'!BY17</f>
        <v xml:space="preserve">   var w17_p2_weights       = ["16","15","3","14","5","13","12","11","4","6","7","8","9","1","10","2"];</v>
      </c>
    </row>
    <row r="470" spans="100:100" x14ac:dyDescent="0.2">
      <c r="CV470" s="305" t="str">
        <f ca="1">'Week 17'!BY18</f>
        <v xml:space="preserve">   var w17_p3_weights       = ["15","8","5","6","9","16","11","14","3","2","7","13","4","12","10","1"];</v>
      </c>
    </row>
    <row r="471" spans="100:100" x14ac:dyDescent="0.2">
      <c r="CV471" s="305" t="str">
        <f ca="1">'Week 17'!BY19</f>
        <v xml:space="preserve">   var w17_p4_weights       = ["15","7","6","5","11","16","10","14","4","2","9","13","3","12","8","1"];</v>
      </c>
    </row>
    <row r="472" spans="100:100" x14ac:dyDescent="0.2">
      <c r="CV472" s="305" t="str">
        <f ca="1">'Week 17'!BY20</f>
        <v xml:space="preserve">   var w17_p5_weights       = ["15","9","11","8","7","14","6","16","5","3","2","12","4","13","10","1"];</v>
      </c>
    </row>
    <row r="473" spans="100:100" x14ac:dyDescent="0.2">
      <c r="CV473" s="305" t="str">
        <f ca="1">'Week 17'!BY21</f>
        <v xml:space="preserve">   var w17_p6_weights       = ["8","11","14","3","2","1","10","13","4","9","12","7","5","6","15","16"];</v>
      </c>
    </row>
    <row r="474" spans="100:100" x14ac:dyDescent="0.2">
      <c r="CV474" s="305" t="str">
        <f ca="1">'Week 17'!BY22</f>
        <v xml:space="preserve">   var w17_p7_weights       = ["15","8","1","6","9","16","12","14","5","2","7","13","4","11","10","3"];</v>
      </c>
    </row>
    <row r="475" spans="100:100" x14ac:dyDescent="0.2">
      <c r="CV475" s="305" t="str">
        <f ca="1">'Week 17'!BY23</f>
        <v xml:space="preserve">   var w17_p8_weights       = ["14","11","1","10","3","15","5","16","4","7","9","13","6","8","12","2"];</v>
      </c>
    </row>
    <row r="476" spans="100:100" x14ac:dyDescent="0.2">
      <c r="CV476" s="305" t="str">
        <f ca="1">'Week 17'!BY24</f>
        <v xml:space="preserve">   var w17_p9_weights       = ["15","8","3","6","9","16","7","13","1","4","11","12","5","10","14","2"];</v>
      </c>
    </row>
    <row r="477" spans="100:100" x14ac:dyDescent="0.2">
      <c r="CV477" s="305" t="str">
        <f ca="1">'Week 17'!BY25</f>
        <v xml:space="preserve">   var w17_p10_weights      = [];</v>
      </c>
    </row>
    <row r="478" spans="100:100" x14ac:dyDescent="0.2">
      <c r="CV478" s="305" t="str">
        <f ca="1">'Week 17'!BY26</f>
        <v xml:space="preserve">   var w17_p11_weights      = ["12","14","4","3","7","13","9","16","11","5","1","15","6","10","8","2"];</v>
      </c>
    </row>
    <row r="479" spans="100:100" x14ac:dyDescent="0.2">
      <c r="CV479" s="305" t="str">
        <f ca="1">'Week 17'!BY27</f>
        <v xml:space="preserve">   var w17_p12_weights      = ["11","6","12","1","7","9","5","14","4","3","10","8","15","13","16","2"];</v>
      </c>
    </row>
    <row r="480" spans="100:100" x14ac:dyDescent="0.2">
      <c r="CV480" s="305" t="str">
        <f ca="1">'Week 17'!BY28</f>
        <v xml:space="preserve">   var w17_winners          = ["H","H","H","V","V","H","H","V","H","V","H","H","V","H","H","H"];</v>
      </c>
    </row>
    <row r="481" spans="100:100" x14ac:dyDescent="0.2">
      <c r="CV481" s="305" t="str">
        <f ca="1">'Week 17'!BY29</f>
        <v xml:space="preserve">   var w17_mn_points        = ["40","42","41","42","51","38","38","51","41","","39","28"];</v>
      </c>
    </row>
    <row r="482" spans="100:100" x14ac:dyDescent="0.2">
      <c r="CV482" s="305" t="str">
        <f ca="1">'Week 17'!BY30</f>
        <v xml:space="preserve">   var w17_actual_mn_points = 0;</v>
      </c>
    </row>
    <row r="483" spans="100:100" x14ac:dyDescent="0.2">
      <c r="CV483" s="305"/>
    </row>
    <row r="484" spans="100:100" x14ac:dyDescent="0.2">
      <c r="CV484" s="305" t="str">
        <f ca="1">'Week 18'!BY4</f>
        <v xml:space="preserve">   var w18_p1_picks         = [];</v>
      </c>
    </row>
    <row r="485" spans="100:100" x14ac:dyDescent="0.2">
      <c r="CV485" s="305" t="str">
        <f ca="1">'Week 18'!BY5</f>
        <v xml:space="preserve">   var w18_p2_picks         = [];</v>
      </c>
    </row>
    <row r="486" spans="100:100" x14ac:dyDescent="0.2">
      <c r="CV486" s="305" t="str">
        <f ca="1">'Week 18'!BY6</f>
        <v xml:space="preserve">   var w18_p3_picks         = [];</v>
      </c>
    </row>
    <row r="487" spans="100:100" x14ac:dyDescent="0.2">
      <c r="CV487" s="305" t="str">
        <f ca="1">'Week 18'!BY7</f>
        <v xml:space="preserve">   var w18_p4_picks         = [];</v>
      </c>
    </row>
    <row r="488" spans="100:100" x14ac:dyDescent="0.2">
      <c r="CV488" s="305" t="str">
        <f ca="1">'Week 18'!BY8</f>
        <v xml:space="preserve">   var w18_p5_picks         = [];</v>
      </c>
    </row>
    <row r="489" spans="100:100" x14ac:dyDescent="0.2">
      <c r="CV489" s="305" t="str">
        <f ca="1">'Week 18'!BY9</f>
        <v xml:space="preserve">   var w18_p6_picks         = [];</v>
      </c>
    </row>
    <row r="490" spans="100:100" x14ac:dyDescent="0.2">
      <c r="CV490" s="305" t="str">
        <f ca="1">'Week 18'!BY10</f>
        <v xml:space="preserve">   var w18_p7_picks         = [];</v>
      </c>
    </row>
    <row r="491" spans="100:100" x14ac:dyDescent="0.2">
      <c r="CV491" s="305" t="str">
        <f ca="1">'Week 18'!BY11</f>
        <v xml:space="preserve">   var w18_p8_picks         = [];</v>
      </c>
    </row>
    <row r="492" spans="100:100" x14ac:dyDescent="0.2">
      <c r="CV492" s="305" t="str">
        <f ca="1">'Week 18'!BY12</f>
        <v xml:space="preserve">   var w18_p9_picks         = [];</v>
      </c>
    </row>
    <row r="493" spans="100:100" x14ac:dyDescent="0.2">
      <c r="CV493" s="305" t="str">
        <f ca="1">'Week 18'!BY13</f>
        <v xml:space="preserve">   var w18_p10_picks        = [];</v>
      </c>
    </row>
    <row r="494" spans="100:100" x14ac:dyDescent="0.2">
      <c r="CV494" s="305" t="str">
        <f ca="1">'Week 18'!BY14</f>
        <v xml:space="preserve">   var w18_p11_picks        = [];</v>
      </c>
    </row>
    <row r="495" spans="100:100" x14ac:dyDescent="0.2">
      <c r="CV495" s="305" t="str">
        <f ca="1">'Week 18'!BY15</f>
        <v xml:space="preserve">   var w18_p12_picks        = [];</v>
      </c>
    </row>
    <row r="496" spans="100:100" x14ac:dyDescent="0.2">
      <c r="CV496" s="305" t="str">
        <f ca="1">'Week 18'!BY16</f>
        <v xml:space="preserve">   var w18_p1_weights       = [];</v>
      </c>
    </row>
    <row r="497" spans="100:100" x14ac:dyDescent="0.2">
      <c r="CV497" s="305" t="str">
        <f ca="1">'Week 18'!BY17</f>
        <v xml:space="preserve">   var w18_p2_weights       = [];</v>
      </c>
    </row>
    <row r="498" spans="100:100" x14ac:dyDescent="0.2">
      <c r="CV498" s="305" t="str">
        <f ca="1">'Week 18'!BY18</f>
        <v xml:space="preserve">   var w18_p3_weights       = [];</v>
      </c>
    </row>
    <row r="499" spans="100:100" x14ac:dyDescent="0.2">
      <c r="CV499" s="305" t="str">
        <f ca="1">'Week 18'!BY19</f>
        <v xml:space="preserve">   var w18_p4_weights       = [];</v>
      </c>
    </row>
    <row r="500" spans="100:100" x14ac:dyDescent="0.2">
      <c r="CV500" s="305" t="str">
        <f ca="1">'Week 18'!BY20</f>
        <v xml:space="preserve">   var w18_p5_weights       = [];</v>
      </c>
    </row>
    <row r="501" spans="100:100" x14ac:dyDescent="0.2">
      <c r="CV501" s="305" t="str">
        <f ca="1">'Week 18'!BY21</f>
        <v xml:space="preserve">   var w18_p6_weights       = [];</v>
      </c>
    </row>
    <row r="502" spans="100:100" x14ac:dyDescent="0.2">
      <c r="CV502" s="305" t="str">
        <f ca="1">'Week 18'!BY22</f>
        <v xml:space="preserve">   var w18_p7_weights       = [];</v>
      </c>
    </row>
    <row r="503" spans="100:100" x14ac:dyDescent="0.2">
      <c r="CV503" s="305" t="str">
        <f ca="1">'Week 18'!BY23</f>
        <v xml:space="preserve">   var w18_p8_weights       = [];</v>
      </c>
    </row>
    <row r="504" spans="100:100" x14ac:dyDescent="0.2">
      <c r="CV504" s="305" t="str">
        <f ca="1">'Week 18'!BY24</f>
        <v xml:space="preserve">   var w18_p9_weights       = [];</v>
      </c>
    </row>
    <row r="505" spans="100:100" x14ac:dyDescent="0.2">
      <c r="CV505" s="305" t="str">
        <f ca="1">'Week 18'!BY25</f>
        <v xml:space="preserve">   var w18_p10_weights      = [];</v>
      </c>
    </row>
    <row r="506" spans="100:100" x14ac:dyDescent="0.2">
      <c r="CV506" s="305" t="str">
        <f ca="1">'Week 18'!BY26</f>
        <v xml:space="preserve">   var w18_p11_weights      = [];</v>
      </c>
    </row>
    <row r="507" spans="100:100" x14ac:dyDescent="0.2">
      <c r="CV507" s="305" t="str">
        <f ca="1">'Week 18'!BY27</f>
        <v xml:space="preserve">   var w18_p12_weights      = [];</v>
      </c>
    </row>
    <row r="508" spans="100:100" x14ac:dyDescent="0.2">
      <c r="CV508" s="305" t="str">
        <f ca="1">'Week 18'!BY28</f>
        <v xml:space="preserve">   var w18_winners          = [];</v>
      </c>
    </row>
    <row r="509" spans="100:100" x14ac:dyDescent="0.2">
      <c r="CV509" s="305" t="str">
        <f ca="1">'Week 18'!BY29</f>
        <v xml:space="preserve">   var w18_mn_points        = ["","","","","","","","","","","",""];</v>
      </c>
    </row>
    <row r="510" spans="100:100" x14ac:dyDescent="0.2">
      <c r="CV510" s="305" t="str">
        <f ca="1">'Week 18'!BY30</f>
        <v xml:space="preserve">   var w18_actual_mn_points = 0;</v>
      </c>
    </row>
    <row r="511" spans="100:100" x14ac:dyDescent="0.2">
      <c r="CV511" s="305"/>
    </row>
    <row r="512" spans="100:100" x14ac:dyDescent="0.2">
      <c r="CV512" s="305" t="s">
        <v>119</v>
      </c>
    </row>
    <row r="513" spans="100:100" x14ac:dyDescent="0.2">
      <c r="CV513" s="305" t="s">
        <v>120</v>
      </c>
    </row>
    <row r="514" spans="100:100" x14ac:dyDescent="0.2">
      <c r="CV514" s="305" t="s">
        <v>121</v>
      </c>
    </row>
    <row r="515" spans="100:100" x14ac:dyDescent="0.2">
      <c r="CV515" s="305" t="s">
        <v>122</v>
      </c>
    </row>
    <row r="516" spans="100:100" x14ac:dyDescent="0.2">
      <c r="CV516" s="305" t="s">
        <v>123</v>
      </c>
    </row>
    <row r="517" spans="100:100" x14ac:dyDescent="0.2">
      <c r="CV517" s="305" t="s">
        <v>124</v>
      </c>
    </row>
    <row r="518" spans="100:100" x14ac:dyDescent="0.2">
      <c r="CV518" s="305" t="s">
        <v>125</v>
      </c>
    </row>
    <row r="519" spans="100:100" x14ac:dyDescent="0.2">
      <c r="CV519" s="305" t="s">
        <v>126</v>
      </c>
    </row>
    <row r="520" spans="100:100" x14ac:dyDescent="0.2">
      <c r="CV520" s="305" t="s">
        <v>127</v>
      </c>
    </row>
    <row r="521" spans="100:100" x14ac:dyDescent="0.2">
      <c r="CV521" s="305" t="s">
        <v>128</v>
      </c>
    </row>
    <row r="522" spans="100:100" x14ac:dyDescent="0.2">
      <c r="CV522" s="305" t="s">
        <v>129</v>
      </c>
    </row>
    <row r="523" spans="100:100" x14ac:dyDescent="0.2">
      <c r="CV523" s="305" t="s">
        <v>130</v>
      </c>
    </row>
    <row r="524" spans="100:100" x14ac:dyDescent="0.2">
      <c r="CV524" s="305"/>
    </row>
    <row r="525" spans="100:100" x14ac:dyDescent="0.2">
      <c r="CV525" s="305" t="s">
        <v>131</v>
      </c>
    </row>
    <row r="526" spans="100:100" x14ac:dyDescent="0.2">
      <c r="CV526" s="305" t="s">
        <v>132</v>
      </c>
    </row>
    <row r="527" spans="100:100" x14ac:dyDescent="0.2">
      <c r="CV527" s="305" t="s">
        <v>133</v>
      </c>
    </row>
    <row r="528" spans="100:100" x14ac:dyDescent="0.2">
      <c r="CV528" s="305" t="s">
        <v>134</v>
      </c>
    </row>
    <row r="529" spans="100:100" x14ac:dyDescent="0.2">
      <c r="CV529" s="305" t="s">
        <v>135</v>
      </c>
    </row>
    <row r="530" spans="100:100" x14ac:dyDescent="0.2">
      <c r="CV530" s="305" t="s">
        <v>136</v>
      </c>
    </row>
    <row r="531" spans="100:100" x14ac:dyDescent="0.2">
      <c r="CV531" s="305" t="s">
        <v>137</v>
      </c>
    </row>
    <row r="532" spans="100:100" x14ac:dyDescent="0.2">
      <c r="CV532" s="305" t="s">
        <v>138</v>
      </c>
    </row>
    <row r="533" spans="100:100" x14ac:dyDescent="0.2">
      <c r="CV533" s="305" t="s">
        <v>139</v>
      </c>
    </row>
    <row r="534" spans="100:100" x14ac:dyDescent="0.2">
      <c r="CV534" s="305" t="s">
        <v>140</v>
      </c>
    </row>
    <row r="535" spans="100:100" x14ac:dyDescent="0.2">
      <c r="CV535" s="305" t="s">
        <v>141</v>
      </c>
    </row>
    <row r="536" spans="100:100" x14ac:dyDescent="0.2">
      <c r="CV536" s="305" t="s">
        <v>142</v>
      </c>
    </row>
    <row r="537" spans="100:100" x14ac:dyDescent="0.2">
      <c r="CV537" s="305"/>
    </row>
    <row r="538" spans="100:100" x14ac:dyDescent="0.2">
      <c r="CV538" s="305" t="s">
        <v>143</v>
      </c>
    </row>
    <row r="539" spans="100:100" x14ac:dyDescent="0.2">
      <c r="CV539" s="305" t="s">
        <v>144</v>
      </c>
    </row>
    <row r="540" spans="100:100" x14ac:dyDescent="0.2">
      <c r="CV540" s="305" t="s">
        <v>145</v>
      </c>
    </row>
    <row r="541" spans="100:100" x14ac:dyDescent="0.2">
      <c r="CV541" s="305" t="s">
        <v>146</v>
      </c>
    </row>
    <row r="542" spans="100:100" x14ac:dyDescent="0.2">
      <c r="CV542" s="305" t="s">
        <v>147</v>
      </c>
    </row>
    <row r="543" spans="100:100" x14ac:dyDescent="0.2">
      <c r="CV543" s="305" t="s">
        <v>148</v>
      </c>
    </row>
    <row r="544" spans="100:100" x14ac:dyDescent="0.2">
      <c r="CV544" s="305" t="s">
        <v>149</v>
      </c>
    </row>
    <row r="545" spans="100:100" x14ac:dyDescent="0.2">
      <c r="CV545" s="305" t="s">
        <v>150</v>
      </c>
    </row>
    <row r="546" spans="100:100" x14ac:dyDescent="0.2">
      <c r="CV546" s="305" t="s">
        <v>151</v>
      </c>
    </row>
    <row r="547" spans="100:100" x14ac:dyDescent="0.2">
      <c r="CV547" s="305" t="s">
        <v>152</v>
      </c>
    </row>
    <row r="548" spans="100:100" x14ac:dyDescent="0.2">
      <c r="CV548" s="305" t="s">
        <v>153</v>
      </c>
    </row>
    <row r="549" spans="100:100" x14ac:dyDescent="0.2">
      <c r="CV549" s="305" t="s">
        <v>154</v>
      </c>
    </row>
    <row r="550" spans="100:100" x14ac:dyDescent="0.2">
      <c r="CV550" s="305"/>
    </row>
    <row r="551" spans="100:100" x14ac:dyDescent="0.2">
      <c r="CV551" s="305" t="s">
        <v>155</v>
      </c>
    </row>
    <row r="552" spans="100:100" x14ac:dyDescent="0.2">
      <c r="CV552" s="305" t="s">
        <v>156</v>
      </c>
    </row>
    <row r="553" spans="100:100" x14ac:dyDescent="0.2">
      <c r="CV553" s="305" t="s">
        <v>157</v>
      </c>
    </row>
    <row r="554" spans="100:100" x14ac:dyDescent="0.2">
      <c r="CV554" s="305" t="s">
        <v>158</v>
      </c>
    </row>
    <row r="555" spans="100:100" x14ac:dyDescent="0.2">
      <c r="CV555" s="305" t="s">
        <v>159</v>
      </c>
    </row>
    <row r="556" spans="100:100" x14ac:dyDescent="0.2">
      <c r="CV556" s="305" t="s">
        <v>160</v>
      </c>
    </row>
    <row r="557" spans="100:100" x14ac:dyDescent="0.2">
      <c r="CV557" s="305" t="s">
        <v>161</v>
      </c>
    </row>
    <row r="558" spans="100:100" x14ac:dyDescent="0.2">
      <c r="CV558" s="305" t="s">
        <v>162</v>
      </c>
    </row>
    <row r="559" spans="100:100" x14ac:dyDescent="0.2">
      <c r="CV559" s="305" t="s">
        <v>163</v>
      </c>
    </row>
    <row r="560" spans="100:100" x14ac:dyDescent="0.2">
      <c r="CV560" s="305" t="s">
        <v>164</v>
      </c>
    </row>
    <row r="561" spans="100:100" x14ac:dyDescent="0.2">
      <c r="CV561" s="305" t="s">
        <v>165</v>
      </c>
    </row>
    <row r="562" spans="100:100" x14ac:dyDescent="0.2">
      <c r="CV562" s="305" t="s">
        <v>166</v>
      </c>
    </row>
    <row r="563" spans="100:100" x14ac:dyDescent="0.2">
      <c r="CV563" s="305"/>
    </row>
    <row r="564" spans="100:100" x14ac:dyDescent="0.2">
      <c r="CV564" s="305" t="s">
        <v>167</v>
      </c>
    </row>
    <row r="565" spans="100:100" x14ac:dyDescent="0.2">
      <c r="CV565" s="305" t="s">
        <v>168</v>
      </c>
    </row>
    <row r="566" spans="100:100" x14ac:dyDescent="0.2">
      <c r="CV566" s="305" t="s">
        <v>169</v>
      </c>
    </row>
    <row r="567" spans="100:100" x14ac:dyDescent="0.2">
      <c r="CV567" s="305" t="s">
        <v>170</v>
      </c>
    </row>
    <row r="568" spans="100:100" x14ac:dyDescent="0.2">
      <c r="CV568" s="305" t="s">
        <v>171</v>
      </c>
    </row>
    <row r="569" spans="100:100" x14ac:dyDescent="0.2">
      <c r="CV569" s="305" t="s">
        <v>172</v>
      </c>
    </row>
    <row r="570" spans="100:100" x14ac:dyDescent="0.2">
      <c r="CV570" s="305" t="s">
        <v>173</v>
      </c>
    </row>
    <row r="571" spans="100:100" x14ac:dyDescent="0.2">
      <c r="CV571" s="305" t="s">
        <v>174</v>
      </c>
    </row>
    <row r="572" spans="100:100" x14ac:dyDescent="0.2">
      <c r="CV572" s="305" t="s">
        <v>175</v>
      </c>
    </row>
    <row r="573" spans="100:100" x14ac:dyDescent="0.2">
      <c r="CV573" s="305" t="s">
        <v>176</v>
      </c>
    </row>
    <row r="574" spans="100:100" x14ac:dyDescent="0.2">
      <c r="CV574" s="305" t="s">
        <v>177</v>
      </c>
    </row>
    <row r="575" spans="100:100" x14ac:dyDescent="0.2">
      <c r="CV575" s="305" t="s">
        <v>178</v>
      </c>
    </row>
    <row r="576" spans="100:100" x14ac:dyDescent="0.2">
      <c r="CV576" s="305"/>
    </row>
    <row r="577" spans="100:100" x14ac:dyDescent="0.2">
      <c r="CV577" s="305" t="s">
        <v>179</v>
      </c>
    </row>
    <row r="578" spans="100:100" x14ac:dyDescent="0.2">
      <c r="CV578" s="305" t="s">
        <v>180</v>
      </c>
    </row>
    <row r="579" spans="100:100" x14ac:dyDescent="0.2">
      <c r="CV579" s="305" t="s">
        <v>181</v>
      </c>
    </row>
    <row r="580" spans="100:100" x14ac:dyDescent="0.2">
      <c r="CV580" s="305" t="s">
        <v>182</v>
      </c>
    </row>
    <row r="581" spans="100:100" x14ac:dyDescent="0.2">
      <c r="CV581" s="305" t="s">
        <v>183</v>
      </c>
    </row>
    <row r="582" spans="100:100" x14ac:dyDescent="0.2">
      <c r="CV582" s="305" t="s">
        <v>184</v>
      </c>
    </row>
    <row r="583" spans="100:100" x14ac:dyDescent="0.2">
      <c r="CV583" s="305" t="s">
        <v>185</v>
      </c>
    </row>
    <row r="584" spans="100:100" x14ac:dyDescent="0.2">
      <c r="CV584" s="305" t="s">
        <v>186</v>
      </c>
    </row>
    <row r="585" spans="100:100" x14ac:dyDescent="0.2">
      <c r="CV585" s="305" t="s">
        <v>187</v>
      </c>
    </row>
    <row r="586" spans="100:100" x14ac:dyDescent="0.2">
      <c r="CV586" s="305" t="s">
        <v>188</v>
      </c>
    </row>
    <row r="587" spans="100:100" x14ac:dyDescent="0.2">
      <c r="CV587" s="305" t="s">
        <v>189</v>
      </c>
    </row>
    <row r="588" spans="100:100" x14ac:dyDescent="0.2">
      <c r="CV588" s="305" t="s">
        <v>190</v>
      </c>
    </row>
    <row r="589" spans="100:100" x14ac:dyDescent="0.2">
      <c r="CV589" s="305"/>
    </row>
    <row r="590" spans="100:100" x14ac:dyDescent="0.2">
      <c r="CV590" s="305" t="s">
        <v>191</v>
      </c>
    </row>
    <row r="591" spans="100:100" x14ac:dyDescent="0.2">
      <c r="CV591" s="305" t="s">
        <v>192</v>
      </c>
    </row>
    <row r="592" spans="100:100" x14ac:dyDescent="0.2">
      <c r="CV592" s="305" t="s">
        <v>193</v>
      </c>
    </row>
    <row r="593" spans="100:100" x14ac:dyDescent="0.2">
      <c r="CV593" s="305" t="s">
        <v>194</v>
      </c>
    </row>
    <row r="594" spans="100:100" x14ac:dyDescent="0.2">
      <c r="CV594" s="305" t="s">
        <v>195</v>
      </c>
    </row>
    <row r="595" spans="100:100" x14ac:dyDescent="0.2">
      <c r="CV595" s="305" t="s">
        <v>196</v>
      </c>
    </row>
    <row r="596" spans="100:100" x14ac:dyDescent="0.2">
      <c r="CV596" s="305" t="s">
        <v>197</v>
      </c>
    </row>
    <row r="597" spans="100:100" x14ac:dyDescent="0.2">
      <c r="CV597" s="305" t="s">
        <v>198</v>
      </c>
    </row>
    <row r="598" spans="100:100" x14ac:dyDescent="0.2">
      <c r="CV598" s="305" t="s">
        <v>199</v>
      </c>
    </row>
    <row r="599" spans="100:100" x14ac:dyDescent="0.2">
      <c r="CV599" s="305" t="s">
        <v>200</v>
      </c>
    </row>
    <row r="600" spans="100:100" x14ac:dyDescent="0.2">
      <c r="CV600" s="305" t="s">
        <v>201</v>
      </c>
    </row>
    <row r="601" spans="100:100" x14ac:dyDescent="0.2">
      <c r="CV601" s="305" t="s">
        <v>202</v>
      </c>
    </row>
    <row r="602" spans="100:100" x14ac:dyDescent="0.2">
      <c r="CV602" s="305"/>
    </row>
    <row r="603" spans="100:100" x14ac:dyDescent="0.2">
      <c r="CV603" s="305" t="s">
        <v>203</v>
      </c>
    </row>
    <row r="604" spans="100:100" x14ac:dyDescent="0.2">
      <c r="CV604" s="305" t="s">
        <v>204</v>
      </c>
    </row>
    <row r="605" spans="100:100" x14ac:dyDescent="0.2">
      <c r="CV605" s="305" t="s">
        <v>205</v>
      </c>
    </row>
    <row r="606" spans="100:100" x14ac:dyDescent="0.2">
      <c r="CV606" s="305" t="s">
        <v>206</v>
      </c>
    </row>
    <row r="607" spans="100:100" x14ac:dyDescent="0.2">
      <c r="CV607" s="305" t="s">
        <v>207</v>
      </c>
    </row>
    <row r="608" spans="100:100" x14ac:dyDescent="0.2">
      <c r="CV608" s="305" t="s">
        <v>208</v>
      </c>
    </row>
    <row r="609" spans="100:100" x14ac:dyDescent="0.2">
      <c r="CV609" s="305" t="s">
        <v>209</v>
      </c>
    </row>
    <row r="610" spans="100:100" x14ac:dyDescent="0.2">
      <c r="CV610" s="305" t="s">
        <v>210</v>
      </c>
    </row>
    <row r="611" spans="100:100" x14ac:dyDescent="0.2">
      <c r="CV611" s="305" t="s">
        <v>211</v>
      </c>
    </row>
    <row r="612" spans="100:100" x14ac:dyDescent="0.2">
      <c r="CV612" s="305" t="s">
        <v>212</v>
      </c>
    </row>
    <row r="613" spans="100:100" x14ac:dyDescent="0.2">
      <c r="CV613" s="305" t="s">
        <v>213</v>
      </c>
    </row>
    <row r="614" spans="100:100" x14ac:dyDescent="0.2">
      <c r="CV614" s="305" t="s">
        <v>214</v>
      </c>
    </row>
    <row r="615" spans="100:100" x14ac:dyDescent="0.2">
      <c r="CV615" s="305"/>
    </row>
    <row r="616" spans="100:100" x14ac:dyDescent="0.2">
      <c r="CV616" s="305" t="s">
        <v>215</v>
      </c>
    </row>
    <row r="617" spans="100:100" x14ac:dyDescent="0.2">
      <c r="CV617" s="305" t="s">
        <v>216</v>
      </c>
    </row>
    <row r="618" spans="100:100" x14ac:dyDescent="0.2">
      <c r="CV618" s="305" t="s">
        <v>217</v>
      </c>
    </row>
    <row r="619" spans="100:100" x14ac:dyDescent="0.2">
      <c r="CV619" s="305" t="s">
        <v>218</v>
      </c>
    </row>
    <row r="620" spans="100:100" x14ac:dyDescent="0.2">
      <c r="CV620" s="305" t="s">
        <v>219</v>
      </c>
    </row>
    <row r="621" spans="100:100" x14ac:dyDescent="0.2">
      <c r="CV621" s="305" t="s">
        <v>220</v>
      </c>
    </row>
    <row r="622" spans="100:100" x14ac:dyDescent="0.2">
      <c r="CV622" s="305" t="s">
        <v>221</v>
      </c>
    </row>
    <row r="623" spans="100:100" x14ac:dyDescent="0.2">
      <c r="CV623" s="305" t="s">
        <v>222</v>
      </c>
    </row>
    <row r="624" spans="100:100" x14ac:dyDescent="0.2">
      <c r="CV624" s="305" t="s">
        <v>223</v>
      </c>
    </row>
    <row r="625" spans="100:100" x14ac:dyDescent="0.2">
      <c r="CV625" s="305" t="s">
        <v>224</v>
      </c>
    </row>
    <row r="626" spans="100:100" x14ac:dyDescent="0.2">
      <c r="CV626" s="305" t="s">
        <v>225</v>
      </c>
    </row>
    <row r="627" spans="100:100" x14ac:dyDescent="0.2">
      <c r="CV627" s="305" t="s">
        <v>226</v>
      </c>
    </row>
    <row r="628" spans="100:100" x14ac:dyDescent="0.2">
      <c r="CV628" s="305"/>
    </row>
    <row r="629" spans="100:100" x14ac:dyDescent="0.2">
      <c r="CV629" s="305" t="s">
        <v>227</v>
      </c>
    </row>
    <row r="630" spans="100:100" x14ac:dyDescent="0.2">
      <c r="CV630" s="305" t="s">
        <v>228</v>
      </c>
    </row>
    <row r="631" spans="100:100" x14ac:dyDescent="0.2">
      <c r="CV631" s="305" t="s">
        <v>229</v>
      </c>
    </row>
    <row r="632" spans="100:100" x14ac:dyDescent="0.2">
      <c r="CV632" s="305" t="s">
        <v>230</v>
      </c>
    </row>
    <row r="633" spans="100:100" x14ac:dyDescent="0.2">
      <c r="CV633" s="305" t="s">
        <v>231</v>
      </c>
    </row>
    <row r="634" spans="100:100" x14ac:dyDescent="0.2">
      <c r="CV634" s="305" t="s">
        <v>232</v>
      </c>
    </row>
    <row r="635" spans="100:100" x14ac:dyDescent="0.2">
      <c r="CV635" s="305" t="s">
        <v>233</v>
      </c>
    </row>
    <row r="636" spans="100:100" x14ac:dyDescent="0.2">
      <c r="CV636" s="305" t="s">
        <v>234</v>
      </c>
    </row>
    <row r="637" spans="100:100" x14ac:dyDescent="0.2">
      <c r="CV637" s="305" t="s">
        <v>235</v>
      </c>
    </row>
    <row r="638" spans="100:100" x14ac:dyDescent="0.2">
      <c r="CV638" s="305" t="s">
        <v>236</v>
      </c>
    </row>
    <row r="639" spans="100:100" x14ac:dyDescent="0.2">
      <c r="CV639" s="305" t="s">
        <v>237</v>
      </c>
    </row>
    <row r="640" spans="100:100" x14ac:dyDescent="0.2">
      <c r="CV640" s="305" t="s">
        <v>238</v>
      </c>
    </row>
    <row r="641" spans="100:100" x14ac:dyDescent="0.2">
      <c r="CV641" s="305"/>
    </row>
    <row r="642" spans="100:100" x14ac:dyDescent="0.2">
      <c r="CV642" s="305" t="s">
        <v>239</v>
      </c>
    </row>
    <row r="643" spans="100:100" x14ac:dyDescent="0.2">
      <c r="CV643" s="305" t="s">
        <v>240</v>
      </c>
    </row>
    <row r="644" spans="100:100" x14ac:dyDescent="0.2">
      <c r="CV644" s="305" t="s">
        <v>241</v>
      </c>
    </row>
    <row r="645" spans="100:100" x14ac:dyDescent="0.2">
      <c r="CV645" s="305" t="s">
        <v>242</v>
      </c>
    </row>
    <row r="646" spans="100:100" x14ac:dyDescent="0.2">
      <c r="CV646" s="305" t="s">
        <v>243</v>
      </c>
    </row>
    <row r="647" spans="100:100" x14ac:dyDescent="0.2">
      <c r="CV647" s="305" t="s">
        <v>244</v>
      </c>
    </row>
    <row r="648" spans="100:100" x14ac:dyDescent="0.2">
      <c r="CV648" s="305" t="s">
        <v>245</v>
      </c>
    </row>
    <row r="649" spans="100:100" x14ac:dyDescent="0.2">
      <c r="CV649" s="305" t="s">
        <v>246</v>
      </c>
    </row>
    <row r="650" spans="100:100" x14ac:dyDescent="0.2">
      <c r="CV650" s="305" t="s">
        <v>247</v>
      </c>
    </row>
    <row r="651" spans="100:100" x14ac:dyDescent="0.2">
      <c r="CV651" s="305" t="s">
        <v>248</v>
      </c>
    </row>
    <row r="652" spans="100:100" x14ac:dyDescent="0.2">
      <c r="CV652" s="305" t="s">
        <v>249</v>
      </c>
    </row>
    <row r="653" spans="100:100" x14ac:dyDescent="0.2">
      <c r="CV653" s="305" t="s">
        <v>250</v>
      </c>
    </row>
    <row r="654" spans="100:100" x14ac:dyDescent="0.2">
      <c r="CV654" s="305"/>
    </row>
    <row r="655" spans="100:100" x14ac:dyDescent="0.2">
      <c r="CV655" s="305" t="s">
        <v>251</v>
      </c>
    </row>
    <row r="656" spans="100:100" x14ac:dyDescent="0.2">
      <c r="CV656" s="305" t="s">
        <v>252</v>
      </c>
    </row>
    <row r="657" spans="100:100" x14ac:dyDescent="0.2">
      <c r="CV657" s="305" t="s">
        <v>253</v>
      </c>
    </row>
    <row r="658" spans="100:100" x14ac:dyDescent="0.2">
      <c r="CV658" s="305" t="s">
        <v>254</v>
      </c>
    </row>
    <row r="659" spans="100:100" x14ac:dyDescent="0.2">
      <c r="CV659" s="305" t="s">
        <v>255</v>
      </c>
    </row>
    <row r="660" spans="100:100" x14ac:dyDescent="0.2">
      <c r="CV660" s="305" t="s">
        <v>256</v>
      </c>
    </row>
    <row r="661" spans="100:100" x14ac:dyDescent="0.2">
      <c r="CV661" s="305" t="s">
        <v>257</v>
      </c>
    </row>
    <row r="662" spans="100:100" x14ac:dyDescent="0.2">
      <c r="CV662" s="305" t="s">
        <v>258</v>
      </c>
    </row>
    <row r="663" spans="100:100" x14ac:dyDescent="0.2">
      <c r="CV663" s="305" t="s">
        <v>259</v>
      </c>
    </row>
    <row r="664" spans="100:100" x14ac:dyDescent="0.2">
      <c r="CV664" s="305" t="s">
        <v>260</v>
      </c>
    </row>
    <row r="665" spans="100:100" x14ac:dyDescent="0.2">
      <c r="CV665" s="305" t="s">
        <v>261</v>
      </c>
    </row>
    <row r="666" spans="100:100" x14ac:dyDescent="0.2">
      <c r="CV666" s="305" t="s">
        <v>262</v>
      </c>
    </row>
    <row r="667" spans="100:100" x14ac:dyDescent="0.2">
      <c r="CV667" s="305"/>
    </row>
    <row r="668" spans="100:100" x14ac:dyDescent="0.2">
      <c r="CV668" s="305" t="s">
        <v>263</v>
      </c>
    </row>
    <row r="669" spans="100:100" x14ac:dyDescent="0.2">
      <c r="CV669" s="305" t="s">
        <v>264</v>
      </c>
    </row>
    <row r="670" spans="100:100" x14ac:dyDescent="0.2">
      <c r="CV670" s="305" t="s">
        <v>265</v>
      </c>
    </row>
    <row r="671" spans="100:100" x14ac:dyDescent="0.2">
      <c r="CV671" s="305" t="s">
        <v>266</v>
      </c>
    </row>
    <row r="672" spans="100:100" x14ac:dyDescent="0.2">
      <c r="CV672" s="305" t="s">
        <v>267</v>
      </c>
    </row>
    <row r="673" spans="100:100" x14ac:dyDescent="0.2">
      <c r="CV673" s="305" t="s">
        <v>268</v>
      </c>
    </row>
    <row r="674" spans="100:100" x14ac:dyDescent="0.2">
      <c r="CV674" s="305" t="s">
        <v>269</v>
      </c>
    </row>
    <row r="675" spans="100:100" x14ac:dyDescent="0.2">
      <c r="CV675" s="305" t="s">
        <v>270</v>
      </c>
    </row>
    <row r="676" spans="100:100" x14ac:dyDescent="0.2">
      <c r="CV676" s="305" t="s">
        <v>271</v>
      </c>
    </row>
    <row r="677" spans="100:100" x14ac:dyDescent="0.2">
      <c r="CV677" s="305" t="s">
        <v>272</v>
      </c>
    </row>
    <row r="678" spans="100:100" x14ac:dyDescent="0.2">
      <c r="CV678" s="305" t="s">
        <v>273</v>
      </c>
    </row>
    <row r="679" spans="100:100" x14ac:dyDescent="0.2">
      <c r="CV679" s="305" t="s">
        <v>274</v>
      </c>
    </row>
    <row r="680" spans="100:100" x14ac:dyDescent="0.2">
      <c r="CV680" s="305"/>
    </row>
    <row r="681" spans="100:100" x14ac:dyDescent="0.2">
      <c r="CV681" s="305" t="s">
        <v>275</v>
      </c>
    </row>
    <row r="682" spans="100:100" x14ac:dyDescent="0.2">
      <c r="CV682" s="305" t="s">
        <v>276</v>
      </c>
    </row>
    <row r="683" spans="100:100" x14ac:dyDescent="0.2">
      <c r="CV683" s="305" t="s">
        <v>277</v>
      </c>
    </row>
    <row r="684" spans="100:100" x14ac:dyDescent="0.2">
      <c r="CV684" s="305" t="s">
        <v>278</v>
      </c>
    </row>
    <row r="685" spans="100:100" x14ac:dyDescent="0.2">
      <c r="CV685" s="305" t="s">
        <v>279</v>
      </c>
    </row>
    <row r="686" spans="100:100" x14ac:dyDescent="0.2">
      <c r="CV686" s="305" t="s">
        <v>280</v>
      </c>
    </row>
    <row r="687" spans="100:100" x14ac:dyDescent="0.2">
      <c r="CV687" s="305" t="s">
        <v>281</v>
      </c>
    </row>
    <row r="688" spans="100:100" x14ac:dyDescent="0.2">
      <c r="CV688" s="305" t="s">
        <v>282</v>
      </c>
    </row>
    <row r="689" spans="100:100" x14ac:dyDescent="0.2">
      <c r="CV689" s="305" t="s">
        <v>283</v>
      </c>
    </row>
    <row r="690" spans="100:100" x14ac:dyDescent="0.2">
      <c r="CV690" s="305" t="s">
        <v>284</v>
      </c>
    </row>
    <row r="691" spans="100:100" x14ac:dyDescent="0.2">
      <c r="CV691" s="305" t="s">
        <v>285</v>
      </c>
    </row>
    <row r="692" spans="100:100" x14ac:dyDescent="0.2">
      <c r="CV692" s="305" t="s">
        <v>286</v>
      </c>
    </row>
    <row r="693" spans="100:100" x14ac:dyDescent="0.2">
      <c r="CV693" s="305"/>
    </row>
    <row r="694" spans="100:100" x14ac:dyDescent="0.2">
      <c r="CV694" s="305" t="s">
        <v>287</v>
      </c>
    </row>
    <row r="695" spans="100:100" x14ac:dyDescent="0.2">
      <c r="CV695" s="305" t="s">
        <v>288</v>
      </c>
    </row>
    <row r="696" spans="100:100" x14ac:dyDescent="0.2">
      <c r="CV696" s="305" t="s">
        <v>289</v>
      </c>
    </row>
    <row r="697" spans="100:100" x14ac:dyDescent="0.2">
      <c r="CV697" s="305" t="s">
        <v>290</v>
      </c>
    </row>
    <row r="698" spans="100:100" x14ac:dyDescent="0.2">
      <c r="CV698" s="305" t="s">
        <v>291</v>
      </c>
    </row>
    <row r="699" spans="100:100" x14ac:dyDescent="0.2">
      <c r="CV699" s="305" t="s">
        <v>292</v>
      </c>
    </row>
    <row r="700" spans="100:100" x14ac:dyDescent="0.2">
      <c r="CV700" s="305" t="s">
        <v>293</v>
      </c>
    </row>
    <row r="701" spans="100:100" x14ac:dyDescent="0.2">
      <c r="CV701" s="305" t="s">
        <v>294</v>
      </c>
    </row>
    <row r="702" spans="100:100" x14ac:dyDescent="0.2">
      <c r="CV702" s="305" t="s">
        <v>295</v>
      </c>
    </row>
    <row r="703" spans="100:100" x14ac:dyDescent="0.2">
      <c r="CV703" s="305" t="s">
        <v>296</v>
      </c>
    </row>
    <row r="704" spans="100:100" x14ac:dyDescent="0.2">
      <c r="CV704" s="305" t="s">
        <v>297</v>
      </c>
    </row>
    <row r="705" spans="100:100" x14ac:dyDescent="0.2">
      <c r="CV705" s="305" t="s">
        <v>298</v>
      </c>
    </row>
    <row r="706" spans="100:100" x14ac:dyDescent="0.2">
      <c r="CV706" s="305"/>
    </row>
    <row r="707" spans="100:100" x14ac:dyDescent="0.2">
      <c r="CV707" s="305" t="s">
        <v>299</v>
      </c>
    </row>
    <row r="708" spans="100:100" x14ac:dyDescent="0.2">
      <c r="CV708" s="305" t="s">
        <v>300</v>
      </c>
    </row>
    <row r="709" spans="100:100" x14ac:dyDescent="0.2">
      <c r="CV709" s="305" t="s">
        <v>301</v>
      </c>
    </row>
    <row r="710" spans="100:100" x14ac:dyDescent="0.2">
      <c r="CV710" s="305" t="s">
        <v>302</v>
      </c>
    </row>
    <row r="711" spans="100:100" x14ac:dyDescent="0.2">
      <c r="CV711" s="305" t="s">
        <v>303</v>
      </c>
    </row>
    <row r="712" spans="100:100" x14ac:dyDescent="0.2">
      <c r="CV712" s="305" t="s">
        <v>304</v>
      </c>
    </row>
    <row r="713" spans="100:100" x14ac:dyDescent="0.2">
      <c r="CV713" s="305" t="s">
        <v>305</v>
      </c>
    </row>
    <row r="714" spans="100:100" x14ac:dyDescent="0.2">
      <c r="CV714" s="305" t="s">
        <v>306</v>
      </c>
    </row>
    <row r="715" spans="100:100" x14ac:dyDescent="0.2">
      <c r="CV715" s="305" t="s">
        <v>307</v>
      </c>
    </row>
    <row r="716" spans="100:100" x14ac:dyDescent="0.2">
      <c r="CV716" s="305" t="s">
        <v>308</v>
      </c>
    </row>
    <row r="717" spans="100:100" x14ac:dyDescent="0.2">
      <c r="CV717" s="305" t="s">
        <v>309</v>
      </c>
    </row>
    <row r="718" spans="100:100" x14ac:dyDescent="0.2">
      <c r="CV718" s="305" t="s">
        <v>310</v>
      </c>
    </row>
    <row r="719" spans="100:100" x14ac:dyDescent="0.2">
      <c r="CV719" s="305"/>
    </row>
    <row r="720" spans="100:100" x14ac:dyDescent="0.2">
      <c r="CV720" s="305" t="s">
        <v>311</v>
      </c>
    </row>
    <row r="721" spans="100:100" x14ac:dyDescent="0.2">
      <c r="CV721" s="305" t="s">
        <v>312</v>
      </c>
    </row>
    <row r="722" spans="100:100" x14ac:dyDescent="0.2">
      <c r="CV722" s="305" t="s">
        <v>313</v>
      </c>
    </row>
    <row r="723" spans="100:100" x14ac:dyDescent="0.2">
      <c r="CV723" s="305" t="s">
        <v>314</v>
      </c>
    </row>
    <row r="724" spans="100:100" x14ac:dyDescent="0.2">
      <c r="CV724" s="305" t="s">
        <v>315</v>
      </c>
    </row>
    <row r="725" spans="100:100" x14ac:dyDescent="0.2">
      <c r="CV725" s="305" t="s">
        <v>316</v>
      </c>
    </row>
    <row r="726" spans="100:100" x14ac:dyDescent="0.2">
      <c r="CV726" s="305" t="s">
        <v>317</v>
      </c>
    </row>
    <row r="727" spans="100:100" x14ac:dyDescent="0.2">
      <c r="CV727" s="305" t="s">
        <v>318</v>
      </c>
    </row>
    <row r="728" spans="100:100" x14ac:dyDescent="0.2">
      <c r="CV728" s="305" t="s">
        <v>319</v>
      </c>
    </row>
    <row r="729" spans="100:100" x14ac:dyDescent="0.2">
      <c r="CV729" s="305" t="s">
        <v>320</v>
      </c>
    </row>
    <row r="730" spans="100:100" x14ac:dyDescent="0.2">
      <c r="CV730" s="305" t="s">
        <v>321</v>
      </c>
    </row>
    <row r="731" spans="100:100" x14ac:dyDescent="0.2">
      <c r="CV731" s="305" t="s">
        <v>322</v>
      </c>
    </row>
    <row r="732" spans="100:100" x14ac:dyDescent="0.2">
      <c r="CV732" s="305"/>
    </row>
    <row r="733" spans="100:100" x14ac:dyDescent="0.2">
      <c r="CV733" s="305" t="s">
        <v>323</v>
      </c>
    </row>
    <row r="734" spans="100:100" x14ac:dyDescent="0.2">
      <c r="CV734" s="305" t="s">
        <v>324</v>
      </c>
    </row>
    <row r="735" spans="100:100" x14ac:dyDescent="0.2">
      <c r="CV735" s="305" t="s">
        <v>325</v>
      </c>
    </row>
    <row r="736" spans="100:100" x14ac:dyDescent="0.2">
      <c r="CV736" s="305" t="s">
        <v>326</v>
      </c>
    </row>
    <row r="737" spans="100:100" x14ac:dyDescent="0.2">
      <c r="CV737" s="305" t="s">
        <v>327</v>
      </c>
    </row>
    <row r="738" spans="100:100" x14ac:dyDescent="0.2">
      <c r="CV738" s="305" t="s">
        <v>328</v>
      </c>
    </row>
    <row r="739" spans="100:100" x14ac:dyDescent="0.2">
      <c r="CV739" s="305" t="s">
        <v>329</v>
      </c>
    </row>
    <row r="740" spans="100:100" x14ac:dyDescent="0.2">
      <c r="CV740" s="305" t="s">
        <v>330</v>
      </c>
    </row>
    <row r="741" spans="100:100" x14ac:dyDescent="0.2">
      <c r="CV741" s="305" t="s">
        <v>331</v>
      </c>
    </row>
    <row r="742" spans="100:100" x14ac:dyDescent="0.2">
      <c r="CV742" s="305" t="s">
        <v>332</v>
      </c>
    </row>
    <row r="743" spans="100:100" x14ac:dyDescent="0.2">
      <c r="CV743" s="305" t="s">
        <v>333</v>
      </c>
    </row>
    <row r="744" spans="100:100" x14ac:dyDescent="0.2">
      <c r="CV744" s="305" t="s">
        <v>334</v>
      </c>
    </row>
    <row r="745" spans="100:100" x14ac:dyDescent="0.2">
      <c r="CV745" s="305"/>
    </row>
    <row r="746" spans="100:100" x14ac:dyDescent="0.2">
      <c r="CV746" s="305" t="s">
        <v>335</v>
      </c>
    </row>
    <row r="747" spans="100:100" x14ac:dyDescent="0.2">
      <c r="CV747" s="305" t="s">
        <v>336</v>
      </c>
    </row>
    <row r="748" spans="100:100" x14ac:dyDescent="0.2">
      <c r="CV748" s="305" t="s">
        <v>337</v>
      </c>
    </row>
    <row r="749" spans="100:100" x14ac:dyDescent="0.2">
      <c r="CV749" s="305" t="s">
        <v>338</v>
      </c>
    </row>
    <row r="750" spans="100:100" x14ac:dyDescent="0.2">
      <c r="CV750" s="305" t="s">
        <v>339</v>
      </c>
    </row>
    <row r="751" spans="100:100" x14ac:dyDescent="0.2">
      <c r="CV751" s="305" t="s">
        <v>340</v>
      </c>
    </row>
    <row r="752" spans="100:100" x14ac:dyDescent="0.2">
      <c r="CV752" s="305" t="s">
        <v>341</v>
      </c>
    </row>
    <row r="753" spans="100:100" x14ac:dyDescent="0.2">
      <c r="CV753" s="305" t="s">
        <v>342</v>
      </c>
    </row>
    <row r="754" spans="100:100" x14ac:dyDescent="0.2">
      <c r="CV754" s="305" t="s">
        <v>343</v>
      </c>
    </row>
    <row r="755" spans="100:100" x14ac:dyDescent="0.2">
      <c r="CV755" s="305" t="s">
        <v>344</v>
      </c>
    </row>
    <row r="756" spans="100:100" x14ac:dyDescent="0.2">
      <c r="CV756" s="305" t="s">
        <v>345</v>
      </c>
    </row>
    <row r="757" spans="100:100" x14ac:dyDescent="0.2">
      <c r="CV757" s="305" t="s">
        <v>346</v>
      </c>
    </row>
    <row r="758" spans="100:100" x14ac:dyDescent="0.2">
      <c r="CV758" s="305"/>
    </row>
    <row r="759" spans="100:100" x14ac:dyDescent="0.2">
      <c r="CV759" s="305" t="s">
        <v>347</v>
      </c>
    </row>
    <row r="760" spans="100:100" x14ac:dyDescent="0.2">
      <c r="CV760" s="305" t="s">
        <v>348</v>
      </c>
    </row>
    <row r="761" spans="100:100" x14ac:dyDescent="0.2">
      <c r="CV761" s="305" t="s">
        <v>349</v>
      </c>
    </row>
    <row r="762" spans="100:100" x14ac:dyDescent="0.2">
      <c r="CV762" s="305" t="s">
        <v>350</v>
      </c>
    </row>
    <row r="763" spans="100:100" x14ac:dyDescent="0.2">
      <c r="CV763" s="305" t="s">
        <v>351</v>
      </c>
    </row>
    <row r="764" spans="100:100" x14ac:dyDescent="0.2">
      <c r="CV764" s="305" t="s">
        <v>352</v>
      </c>
    </row>
    <row r="765" spans="100:100" x14ac:dyDescent="0.2">
      <c r="CV765" s="305" t="s">
        <v>353</v>
      </c>
    </row>
    <row r="766" spans="100:100" x14ac:dyDescent="0.2">
      <c r="CV766" s="305" t="s">
        <v>354</v>
      </c>
    </row>
    <row r="767" spans="100:100" x14ac:dyDescent="0.2">
      <c r="CV767" s="305" t="s">
        <v>355</v>
      </c>
    </row>
    <row r="768" spans="100:100" x14ac:dyDescent="0.2">
      <c r="CV768" s="305" t="s">
        <v>356</v>
      </c>
    </row>
    <row r="769" spans="100:100" x14ac:dyDescent="0.2">
      <c r="CV769" s="305" t="s">
        <v>357</v>
      </c>
    </row>
    <row r="770" spans="100:100" x14ac:dyDescent="0.2">
      <c r="CV770" s="305" t="s">
        <v>358</v>
      </c>
    </row>
    <row r="771" spans="100:100" x14ac:dyDescent="0.2">
      <c r="CV771" s="305"/>
    </row>
    <row r="772" spans="100:100" x14ac:dyDescent="0.2">
      <c r="CV772" s="305" t="s">
        <v>359</v>
      </c>
    </row>
    <row r="773" spans="100:100" x14ac:dyDescent="0.2">
      <c r="CV773" s="305" t="s">
        <v>360</v>
      </c>
    </row>
    <row r="774" spans="100:100" x14ac:dyDescent="0.2">
      <c r="CV774" s="305" t="s">
        <v>361</v>
      </c>
    </row>
    <row r="775" spans="100:100" x14ac:dyDescent="0.2">
      <c r="CV775" s="305" t="s">
        <v>362</v>
      </c>
    </row>
    <row r="776" spans="100:100" x14ac:dyDescent="0.2">
      <c r="CV776" s="305" t="s">
        <v>363</v>
      </c>
    </row>
    <row r="777" spans="100:100" x14ac:dyDescent="0.2">
      <c r="CV777" s="305" t="s">
        <v>364</v>
      </c>
    </row>
    <row r="778" spans="100:100" x14ac:dyDescent="0.2">
      <c r="CV778" s="305" t="s">
        <v>365</v>
      </c>
    </row>
    <row r="779" spans="100:100" x14ac:dyDescent="0.2">
      <c r="CV779" s="305" t="s">
        <v>366</v>
      </c>
    </row>
    <row r="780" spans="100:100" x14ac:dyDescent="0.2">
      <c r="CV780" s="305" t="s">
        <v>367</v>
      </c>
    </row>
    <row r="781" spans="100:100" x14ac:dyDescent="0.2">
      <c r="CV781" s="305" t="s">
        <v>368</v>
      </c>
    </row>
    <row r="782" spans="100:100" x14ac:dyDescent="0.2">
      <c r="CV782" s="305" t="s">
        <v>369</v>
      </c>
    </row>
    <row r="783" spans="100:100" x14ac:dyDescent="0.2">
      <c r="CV783" s="305" t="s">
        <v>370</v>
      </c>
    </row>
    <row r="784" spans="100:100" x14ac:dyDescent="0.2">
      <c r="CV784" s="305"/>
    </row>
    <row r="785" spans="100:100" x14ac:dyDescent="0.2">
      <c r="CV785" s="305" t="s">
        <v>371</v>
      </c>
    </row>
    <row r="786" spans="100:100" x14ac:dyDescent="0.2">
      <c r="CV786" s="305" t="s">
        <v>372</v>
      </c>
    </row>
    <row r="787" spans="100:100" x14ac:dyDescent="0.2">
      <c r="CV787" s="305" t="s">
        <v>373</v>
      </c>
    </row>
    <row r="788" spans="100:100" x14ac:dyDescent="0.2">
      <c r="CV788" s="305" t="s">
        <v>374</v>
      </c>
    </row>
    <row r="789" spans="100:100" x14ac:dyDescent="0.2">
      <c r="CV789" s="305" t="s">
        <v>375</v>
      </c>
    </row>
    <row r="790" spans="100:100" x14ac:dyDescent="0.2">
      <c r="CV790" s="305" t="s">
        <v>376</v>
      </c>
    </row>
    <row r="791" spans="100:100" x14ac:dyDescent="0.2">
      <c r="CV791" s="305" t="s">
        <v>377</v>
      </c>
    </row>
    <row r="792" spans="100:100" x14ac:dyDescent="0.2">
      <c r="CV792" s="305" t="s">
        <v>378</v>
      </c>
    </row>
    <row r="793" spans="100:100" x14ac:dyDescent="0.2">
      <c r="CV793" s="305" t="s">
        <v>379</v>
      </c>
    </row>
    <row r="794" spans="100:100" x14ac:dyDescent="0.2">
      <c r="CV794" s="305" t="s">
        <v>380</v>
      </c>
    </row>
    <row r="795" spans="100:100" x14ac:dyDescent="0.2">
      <c r="CV795" s="305" t="s">
        <v>381</v>
      </c>
    </row>
    <row r="796" spans="100:100" x14ac:dyDescent="0.2">
      <c r="CV796" s="305" t="s">
        <v>382</v>
      </c>
    </row>
    <row r="797" spans="100:100" x14ac:dyDescent="0.2">
      <c r="CV797" s="305"/>
    </row>
    <row r="798" spans="100:100" x14ac:dyDescent="0.2">
      <c r="CV798" s="305" t="s">
        <v>383</v>
      </c>
    </row>
    <row r="799" spans="100:100" x14ac:dyDescent="0.2">
      <c r="CV799" s="305" t="s">
        <v>384</v>
      </c>
    </row>
    <row r="800" spans="100:100" x14ac:dyDescent="0.2">
      <c r="CV800" s="305" t="s">
        <v>385</v>
      </c>
    </row>
    <row r="801" spans="100:100" x14ac:dyDescent="0.2">
      <c r="CV801" s="305" t="s">
        <v>386</v>
      </c>
    </row>
    <row r="802" spans="100:100" x14ac:dyDescent="0.2">
      <c r="CV802" s="305" t="s">
        <v>387</v>
      </c>
    </row>
    <row r="803" spans="100:100" x14ac:dyDescent="0.2">
      <c r="CV803" s="305" t="s">
        <v>388</v>
      </c>
    </row>
    <row r="804" spans="100:100" x14ac:dyDescent="0.2">
      <c r="CV804" s="305" t="s">
        <v>389</v>
      </c>
    </row>
    <row r="805" spans="100:100" x14ac:dyDescent="0.2">
      <c r="CV805" s="305" t="s">
        <v>390</v>
      </c>
    </row>
    <row r="806" spans="100:100" x14ac:dyDescent="0.2">
      <c r="CV806" s="305" t="s">
        <v>391</v>
      </c>
    </row>
    <row r="807" spans="100:100" x14ac:dyDescent="0.2">
      <c r="CV807" s="305" t="s">
        <v>392</v>
      </c>
    </row>
    <row r="808" spans="100:100" x14ac:dyDescent="0.2">
      <c r="CV808" s="305" t="s">
        <v>393</v>
      </c>
    </row>
    <row r="809" spans="100:100" x14ac:dyDescent="0.2">
      <c r="CV809" s="305" t="s">
        <v>394</v>
      </c>
    </row>
    <row r="810" spans="100:100" x14ac:dyDescent="0.2">
      <c r="CV810" s="305"/>
    </row>
    <row r="811" spans="100:100" x14ac:dyDescent="0.2">
      <c r="CV811" s="305" t="s">
        <v>395</v>
      </c>
    </row>
    <row r="812" spans="100:100" x14ac:dyDescent="0.2">
      <c r="CV812" s="305" t="s">
        <v>396</v>
      </c>
    </row>
    <row r="813" spans="100:100" x14ac:dyDescent="0.2">
      <c r="CV813" s="305" t="s">
        <v>397</v>
      </c>
    </row>
    <row r="814" spans="100:100" x14ac:dyDescent="0.2">
      <c r="CV814" s="305" t="s">
        <v>398</v>
      </c>
    </row>
    <row r="815" spans="100:100" x14ac:dyDescent="0.2">
      <c r="CV815" s="305" t="s">
        <v>399</v>
      </c>
    </row>
    <row r="816" spans="100:100" x14ac:dyDescent="0.2">
      <c r="CV816" s="305" t="s">
        <v>400</v>
      </c>
    </row>
    <row r="817" spans="100:100" x14ac:dyDescent="0.2">
      <c r="CV817" s="305" t="s">
        <v>401</v>
      </c>
    </row>
    <row r="818" spans="100:100" x14ac:dyDescent="0.2">
      <c r="CV818" s="305" t="s">
        <v>402</v>
      </c>
    </row>
    <row r="819" spans="100:100" x14ac:dyDescent="0.2">
      <c r="CV819" s="305" t="s">
        <v>403</v>
      </c>
    </row>
    <row r="820" spans="100:100" x14ac:dyDescent="0.2">
      <c r="CV820" s="305" t="s">
        <v>404</v>
      </c>
    </row>
    <row r="821" spans="100:100" x14ac:dyDescent="0.2">
      <c r="CV821" s="305" t="s">
        <v>405</v>
      </c>
    </row>
    <row r="822" spans="100:100" x14ac:dyDescent="0.2">
      <c r="CV822" s="305" t="s">
        <v>406</v>
      </c>
    </row>
    <row r="823" spans="100:100" x14ac:dyDescent="0.2">
      <c r="CV823" s="305"/>
    </row>
    <row r="824" spans="100:100" x14ac:dyDescent="0.2">
      <c r="CV824" s="305" t="s">
        <v>407</v>
      </c>
    </row>
    <row r="825" spans="100:100" x14ac:dyDescent="0.2">
      <c r="CV825" s="305" t="s">
        <v>408</v>
      </c>
    </row>
    <row r="826" spans="100:100" x14ac:dyDescent="0.2">
      <c r="CV826" s="305" t="s">
        <v>409</v>
      </c>
    </row>
    <row r="827" spans="100:100" x14ac:dyDescent="0.2">
      <c r="CV827" s="305" t="s">
        <v>410</v>
      </c>
    </row>
    <row r="828" spans="100:100" x14ac:dyDescent="0.2">
      <c r="CV828" s="305" t="s">
        <v>411</v>
      </c>
    </row>
    <row r="829" spans="100:100" x14ac:dyDescent="0.2">
      <c r="CV829" s="305" t="s">
        <v>412</v>
      </c>
    </row>
    <row r="830" spans="100:100" x14ac:dyDescent="0.2">
      <c r="CV830" s="305" t="s">
        <v>413</v>
      </c>
    </row>
    <row r="831" spans="100:100" x14ac:dyDescent="0.2">
      <c r="CV831" s="305" t="s">
        <v>414</v>
      </c>
    </row>
    <row r="832" spans="100:100" x14ac:dyDescent="0.2">
      <c r="CV832" s="305" t="s">
        <v>415</v>
      </c>
    </row>
    <row r="833" spans="100:100" x14ac:dyDescent="0.2">
      <c r="CV833" s="305" t="s">
        <v>416</v>
      </c>
    </row>
    <row r="834" spans="100:100" x14ac:dyDescent="0.2">
      <c r="CV834" s="305" t="s">
        <v>417</v>
      </c>
    </row>
    <row r="835" spans="100:100" x14ac:dyDescent="0.2">
      <c r="CV835" s="305" t="s">
        <v>418</v>
      </c>
    </row>
    <row r="836" spans="100:100" x14ac:dyDescent="0.2">
      <c r="CV836" s="305"/>
    </row>
    <row r="837" spans="100:100" x14ac:dyDescent="0.2">
      <c r="CV837" s="305" t="s">
        <v>419</v>
      </c>
    </row>
    <row r="838" spans="100:100" x14ac:dyDescent="0.2">
      <c r="CV838" s="305" t="s">
        <v>420</v>
      </c>
    </row>
    <row r="839" spans="100:100" x14ac:dyDescent="0.2">
      <c r="CV839" s="305" t="s">
        <v>421</v>
      </c>
    </row>
    <row r="840" spans="100:100" x14ac:dyDescent="0.2">
      <c r="CV840" s="305" t="s">
        <v>422</v>
      </c>
    </row>
    <row r="841" spans="100:100" x14ac:dyDescent="0.2">
      <c r="CV841" s="305" t="s">
        <v>423</v>
      </c>
    </row>
    <row r="842" spans="100:100" x14ac:dyDescent="0.2">
      <c r="CV842" s="305" t="s">
        <v>424</v>
      </c>
    </row>
    <row r="843" spans="100:100" x14ac:dyDescent="0.2">
      <c r="CV843" s="305" t="s">
        <v>425</v>
      </c>
    </row>
    <row r="844" spans="100:100" x14ac:dyDescent="0.2">
      <c r="CV844" s="305" t="s">
        <v>426</v>
      </c>
    </row>
    <row r="845" spans="100:100" x14ac:dyDescent="0.2">
      <c r="CV845" s="305" t="s">
        <v>427</v>
      </c>
    </row>
    <row r="846" spans="100:100" x14ac:dyDescent="0.2">
      <c r="CV846" s="305" t="s">
        <v>428</v>
      </c>
    </row>
    <row r="847" spans="100:100" x14ac:dyDescent="0.2">
      <c r="CV847" s="305" t="s">
        <v>429</v>
      </c>
    </row>
    <row r="848" spans="100:100" x14ac:dyDescent="0.2">
      <c r="CV848" s="305" t="s">
        <v>430</v>
      </c>
    </row>
    <row r="849" spans="100:100" x14ac:dyDescent="0.2">
      <c r="CV849" s="305"/>
    </row>
    <row r="850" spans="100:100" x14ac:dyDescent="0.2">
      <c r="CV850" s="305" t="s">
        <v>431</v>
      </c>
    </row>
    <row r="851" spans="100:100" x14ac:dyDescent="0.2">
      <c r="CV851" s="305" t="s">
        <v>432</v>
      </c>
    </row>
    <row r="852" spans="100:100" x14ac:dyDescent="0.2">
      <c r="CV852" s="305" t="s">
        <v>433</v>
      </c>
    </row>
    <row r="853" spans="100:100" x14ac:dyDescent="0.2">
      <c r="CV853" s="305" t="s">
        <v>434</v>
      </c>
    </row>
    <row r="854" spans="100:100" x14ac:dyDescent="0.2">
      <c r="CV854" s="305" t="s">
        <v>435</v>
      </c>
    </row>
    <row r="855" spans="100:100" x14ac:dyDescent="0.2">
      <c r="CV855" s="305" t="s">
        <v>436</v>
      </c>
    </row>
    <row r="856" spans="100:100" x14ac:dyDescent="0.2">
      <c r="CV856" s="305" t="s">
        <v>437</v>
      </c>
    </row>
    <row r="857" spans="100:100" x14ac:dyDescent="0.2">
      <c r="CV857" s="305" t="s">
        <v>438</v>
      </c>
    </row>
    <row r="858" spans="100:100" x14ac:dyDescent="0.2">
      <c r="CV858" s="305" t="s">
        <v>439</v>
      </c>
    </row>
    <row r="859" spans="100:100" x14ac:dyDescent="0.2">
      <c r="CV859" s="305" t="s">
        <v>440</v>
      </c>
    </row>
    <row r="860" spans="100:100" x14ac:dyDescent="0.2">
      <c r="CV860" s="305" t="s">
        <v>441</v>
      </c>
    </row>
    <row r="861" spans="100:100" x14ac:dyDescent="0.2">
      <c r="CV861" s="305" t="s">
        <v>442</v>
      </c>
    </row>
    <row r="862" spans="100:100" x14ac:dyDescent="0.2">
      <c r="CV862" s="305"/>
    </row>
    <row r="863" spans="100:100" x14ac:dyDescent="0.2">
      <c r="CV863" s="305" t="s">
        <v>443</v>
      </c>
    </row>
    <row r="864" spans="100:100" x14ac:dyDescent="0.2">
      <c r="CV864" s="305" t="s">
        <v>444</v>
      </c>
    </row>
    <row r="865" spans="100:100" x14ac:dyDescent="0.2">
      <c r="CV865" s="305" t="s">
        <v>445</v>
      </c>
    </row>
    <row r="866" spans="100:100" x14ac:dyDescent="0.2">
      <c r="CV866" s="305" t="s">
        <v>446</v>
      </c>
    </row>
    <row r="867" spans="100:100" x14ac:dyDescent="0.2">
      <c r="CV867" s="305" t="s">
        <v>447</v>
      </c>
    </row>
    <row r="868" spans="100:100" x14ac:dyDescent="0.2">
      <c r="CV868" s="305" t="s">
        <v>448</v>
      </c>
    </row>
    <row r="869" spans="100:100" x14ac:dyDescent="0.2">
      <c r="CV869" s="305" t="s">
        <v>449</v>
      </c>
    </row>
    <row r="870" spans="100:100" x14ac:dyDescent="0.2">
      <c r="CV870" s="305" t="s">
        <v>450</v>
      </c>
    </row>
    <row r="871" spans="100:100" x14ac:dyDescent="0.2">
      <c r="CV871" s="305" t="s">
        <v>451</v>
      </c>
    </row>
    <row r="872" spans="100:100" x14ac:dyDescent="0.2">
      <c r="CV872" s="305" t="s">
        <v>452</v>
      </c>
    </row>
    <row r="873" spans="100:100" x14ac:dyDescent="0.2">
      <c r="CV873" s="305" t="s">
        <v>453</v>
      </c>
    </row>
    <row r="874" spans="100:100" x14ac:dyDescent="0.2">
      <c r="CV874" s="305" t="s">
        <v>454</v>
      </c>
    </row>
    <row r="875" spans="100:100" x14ac:dyDescent="0.2">
      <c r="CV875" s="305"/>
    </row>
    <row r="876" spans="100:100" x14ac:dyDescent="0.2">
      <c r="CV876" s="305" t="s">
        <v>455</v>
      </c>
    </row>
    <row r="877" spans="100:100" x14ac:dyDescent="0.2">
      <c r="CV877" s="305" t="s">
        <v>456</v>
      </c>
    </row>
    <row r="878" spans="100:100" x14ac:dyDescent="0.2">
      <c r="CV878" s="305" t="s">
        <v>457</v>
      </c>
    </row>
    <row r="879" spans="100:100" x14ac:dyDescent="0.2">
      <c r="CV879" s="305" t="s">
        <v>458</v>
      </c>
    </row>
    <row r="880" spans="100:100" x14ac:dyDescent="0.2">
      <c r="CV880" s="305" t="s">
        <v>459</v>
      </c>
    </row>
    <row r="881" spans="100:100" x14ac:dyDescent="0.2">
      <c r="CV881" s="305" t="s">
        <v>460</v>
      </c>
    </row>
    <row r="882" spans="100:100" x14ac:dyDescent="0.2">
      <c r="CV882" s="305" t="s">
        <v>461</v>
      </c>
    </row>
    <row r="883" spans="100:100" x14ac:dyDescent="0.2">
      <c r="CV883" s="305" t="s">
        <v>462</v>
      </c>
    </row>
    <row r="884" spans="100:100" x14ac:dyDescent="0.2">
      <c r="CV884" s="305" t="s">
        <v>463</v>
      </c>
    </row>
    <row r="885" spans="100:100" x14ac:dyDescent="0.2">
      <c r="CV885" s="305" t="s">
        <v>464</v>
      </c>
    </row>
    <row r="886" spans="100:100" x14ac:dyDescent="0.2">
      <c r="CV886" s="305" t="s">
        <v>465</v>
      </c>
    </row>
    <row r="887" spans="100:100" x14ac:dyDescent="0.2">
      <c r="CV887" s="305" t="s">
        <v>466</v>
      </c>
    </row>
    <row r="888" spans="100:100" x14ac:dyDescent="0.2">
      <c r="CV888" s="305"/>
    </row>
    <row r="889" spans="100:100" x14ac:dyDescent="0.2">
      <c r="CV889" s="305" t="s">
        <v>467</v>
      </c>
    </row>
    <row r="890" spans="100:100" x14ac:dyDescent="0.2">
      <c r="CV890" s="305" t="s">
        <v>468</v>
      </c>
    </row>
    <row r="891" spans="100:100" x14ac:dyDescent="0.2">
      <c r="CV891" s="305" t="s">
        <v>469</v>
      </c>
    </row>
    <row r="892" spans="100:100" x14ac:dyDescent="0.2">
      <c r="CV892" s="305" t="s">
        <v>470</v>
      </c>
    </row>
    <row r="893" spans="100:100" x14ac:dyDescent="0.2">
      <c r="CV893" s="305" t="s">
        <v>471</v>
      </c>
    </row>
    <row r="894" spans="100:100" x14ac:dyDescent="0.2">
      <c r="CV894" s="305" t="s">
        <v>472</v>
      </c>
    </row>
    <row r="895" spans="100:100" x14ac:dyDescent="0.2">
      <c r="CV895" s="305" t="s">
        <v>473</v>
      </c>
    </row>
    <row r="896" spans="100:100" x14ac:dyDescent="0.2">
      <c r="CV896" s="305" t="s">
        <v>474</v>
      </c>
    </row>
    <row r="897" spans="100:100" x14ac:dyDescent="0.2">
      <c r="CV897" s="305" t="s">
        <v>475</v>
      </c>
    </row>
    <row r="898" spans="100:100" x14ac:dyDescent="0.2">
      <c r="CV898" s="305" t="s">
        <v>476</v>
      </c>
    </row>
    <row r="899" spans="100:100" x14ac:dyDescent="0.2">
      <c r="CV899" s="305" t="s">
        <v>477</v>
      </c>
    </row>
    <row r="900" spans="100:100" x14ac:dyDescent="0.2">
      <c r="CV900" s="305" t="s">
        <v>478</v>
      </c>
    </row>
    <row r="901" spans="100:100" x14ac:dyDescent="0.2">
      <c r="CV901" s="305"/>
    </row>
    <row r="902" spans="100:100" x14ac:dyDescent="0.2">
      <c r="CV902" s="305" t="s">
        <v>479</v>
      </c>
    </row>
    <row r="903" spans="100:100" x14ac:dyDescent="0.2">
      <c r="CV903" s="305" t="s">
        <v>480</v>
      </c>
    </row>
    <row r="904" spans="100:100" x14ac:dyDescent="0.2">
      <c r="CV904" s="305" t="s">
        <v>481</v>
      </c>
    </row>
    <row r="905" spans="100:100" x14ac:dyDescent="0.2">
      <c r="CV905" s="305" t="s">
        <v>482</v>
      </c>
    </row>
    <row r="906" spans="100:100" x14ac:dyDescent="0.2">
      <c r="CV906" s="305" t="s">
        <v>483</v>
      </c>
    </row>
    <row r="907" spans="100:100" x14ac:dyDescent="0.2">
      <c r="CV907" s="305" t="s">
        <v>484</v>
      </c>
    </row>
    <row r="908" spans="100:100" x14ac:dyDescent="0.2">
      <c r="CV908" s="305" t="s">
        <v>485</v>
      </c>
    </row>
    <row r="909" spans="100:100" x14ac:dyDescent="0.2">
      <c r="CV909" s="305" t="s">
        <v>486</v>
      </c>
    </row>
    <row r="910" spans="100:100" x14ac:dyDescent="0.2">
      <c r="CV910" s="305" t="s">
        <v>487</v>
      </c>
    </row>
    <row r="911" spans="100:100" x14ac:dyDescent="0.2">
      <c r="CV911" s="305" t="s">
        <v>488</v>
      </c>
    </row>
    <row r="912" spans="100:100" x14ac:dyDescent="0.2">
      <c r="CV912" s="305" t="s">
        <v>489</v>
      </c>
    </row>
    <row r="913" spans="100:100" x14ac:dyDescent="0.2">
      <c r="CV913" s="305" t="s">
        <v>490</v>
      </c>
    </row>
    <row r="914" spans="100:100" x14ac:dyDescent="0.2">
      <c r="CV914" s="305"/>
    </row>
    <row r="915" spans="100:100" x14ac:dyDescent="0.2">
      <c r="CV915" s="305" t="s">
        <v>491</v>
      </c>
    </row>
    <row r="916" spans="100:100" x14ac:dyDescent="0.2">
      <c r="CV916" s="305" t="s">
        <v>492</v>
      </c>
    </row>
    <row r="917" spans="100:100" x14ac:dyDescent="0.2">
      <c r="CV917" s="305" t="s">
        <v>493</v>
      </c>
    </row>
    <row r="918" spans="100:100" x14ac:dyDescent="0.2">
      <c r="CV918" s="305" t="s">
        <v>494</v>
      </c>
    </row>
    <row r="919" spans="100:100" x14ac:dyDescent="0.2">
      <c r="CV919" s="305" t="s">
        <v>495</v>
      </c>
    </row>
    <row r="920" spans="100:100" x14ac:dyDescent="0.2">
      <c r="CV920" s="305" t="s">
        <v>496</v>
      </c>
    </row>
    <row r="921" spans="100:100" x14ac:dyDescent="0.2">
      <c r="CV921" s="305" t="s">
        <v>497</v>
      </c>
    </row>
    <row r="922" spans="100:100" x14ac:dyDescent="0.2">
      <c r="CV922" s="305" t="s">
        <v>498</v>
      </c>
    </row>
    <row r="923" spans="100:100" x14ac:dyDescent="0.2">
      <c r="CV923" s="305" t="s">
        <v>499</v>
      </c>
    </row>
    <row r="924" spans="100:100" x14ac:dyDescent="0.2">
      <c r="CV924" s="305" t="s">
        <v>500</v>
      </c>
    </row>
    <row r="925" spans="100:100" x14ac:dyDescent="0.2">
      <c r="CV925" s="305" t="s">
        <v>501</v>
      </c>
    </row>
    <row r="926" spans="100:100" x14ac:dyDescent="0.2">
      <c r="CV926" s="305" t="s">
        <v>502</v>
      </c>
    </row>
    <row r="927" spans="100:100" x14ac:dyDescent="0.2">
      <c r="CV927" s="305"/>
    </row>
    <row r="928" spans="100:100" x14ac:dyDescent="0.2">
      <c r="CV928" s="305" t="s">
        <v>503</v>
      </c>
    </row>
    <row r="929" spans="100:100" x14ac:dyDescent="0.2">
      <c r="CV929" s="305" t="s">
        <v>504</v>
      </c>
    </row>
    <row r="930" spans="100:100" x14ac:dyDescent="0.2">
      <c r="CV930" s="305" t="s">
        <v>505</v>
      </c>
    </row>
    <row r="931" spans="100:100" x14ac:dyDescent="0.2">
      <c r="CV931" s="305" t="s">
        <v>506</v>
      </c>
    </row>
    <row r="932" spans="100:100" x14ac:dyDescent="0.2">
      <c r="CV932" s="305" t="s">
        <v>507</v>
      </c>
    </row>
    <row r="933" spans="100:100" x14ac:dyDescent="0.2">
      <c r="CV933" s="305" t="s">
        <v>508</v>
      </c>
    </row>
    <row r="934" spans="100:100" x14ac:dyDescent="0.2">
      <c r="CV934" s="305" t="s">
        <v>509</v>
      </c>
    </row>
    <row r="935" spans="100:100" x14ac:dyDescent="0.2">
      <c r="CV935" s="305" t="s">
        <v>510</v>
      </c>
    </row>
    <row r="936" spans="100:100" x14ac:dyDescent="0.2">
      <c r="CV936" s="305" t="s">
        <v>511</v>
      </c>
    </row>
    <row r="937" spans="100:100" x14ac:dyDescent="0.2">
      <c r="CV937" s="305" t="s">
        <v>512</v>
      </c>
    </row>
    <row r="938" spans="100:100" x14ac:dyDescent="0.2">
      <c r="CV938" s="305" t="s">
        <v>513</v>
      </c>
    </row>
    <row r="939" spans="100:100" x14ac:dyDescent="0.2">
      <c r="CV939" s="305" t="s">
        <v>514</v>
      </c>
    </row>
    <row r="940" spans="100:100" x14ac:dyDescent="0.2">
      <c r="CV940" s="305"/>
    </row>
    <row r="941" spans="100:100" x14ac:dyDescent="0.2">
      <c r="CV941" s="305" t="s">
        <v>515</v>
      </c>
    </row>
    <row r="942" spans="100:100" x14ac:dyDescent="0.2">
      <c r="CV942" s="305" t="s">
        <v>516</v>
      </c>
    </row>
    <row r="943" spans="100:100" x14ac:dyDescent="0.2">
      <c r="CV943" s="305" t="s">
        <v>517</v>
      </c>
    </row>
    <row r="944" spans="100:100" x14ac:dyDescent="0.2">
      <c r="CV944" s="305" t="s">
        <v>518</v>
      </c>
    </row>
    <row r="945" spans="100:100" x14ac:dyDescent="0.2">
      <c r="CV945" s="305" t="s">
        <v>519</v>
      </c>
    </row>
    <row r="946" spans="100:100" x14ac:dyDescent="0.2">
      <c r="CV946" s="305" t="s">
        <v>520</v>
      </c>
    </row>
    <row r="947" spans="100:100" x14ac:dyDescent="0.2">
      <c r="CV947" s="305" t="s">
        <v>521</v>
      </c>
    </row>
    <row r="948" spans="100:100" x14ac:dyDescent="0.2">
      <c r="CV948" s="305" t="s">
        <v>522</v>
      </c>
    </row>
    <row r="949" spans="100:100" x14ac:dyDescent="0.2">
      <c r="CV949" s="305" t="s">
        <v>523</v>
      </c>
    </row>
    <row r="950" spans="100:100" x14ac:dyDescent="0.2">
      <c r="CV950" s="305" t="s">
        <v>524</v>
      </c>
    </row>
    <row r="951" spans="100:100" x14ac:dyDescent="0.2">
      <c r="CV951" s="305" t="s">
        <v>525</v>
      </c>
    </row>
    <row r="952" spans="100:100" x14ac:dyDescent="0.2">
      <c r="CV952" s="305" t="s">
        <v>526</v>
      </c>
    </row>
    <row r="953" spans="100:100" x14ac:dyDescent="0.2">
      <c r="CV953" s="305"/>
    </row>
    <row r="954" spans="100:100" x14ac:dyDescent="0.2">
      <c r="CV954" s="305" t="s">
        <v>666</v>
      </c>
    </row>
    <row r="955" spans="100:100" x14ac:dyDescent="0.2">
      <c r="CV955" s="305" t="s">
        <v>667</v>
      </c>
    </row>
    <row r="956" spans="100:100" x14ac:dyDescent="0.2">
      <c r="CV956" s="305" t="s">
        <v>668</v>
      </c>
    </row>
    <row r="957" spans="100:100" x14ac:dyDescent="0.2">
      <c r="CV957" s="305" t="s">
        <v>669</v>
      </c>
    </row>
    <row r="958" spans="100:100" x14ac:dyDescent="0.2">
      <c r="CV958" s="305" t="s">
        <v>670</v>
      </c>
    </row>
    <row r="959" spans="100:100" x14ac:dyDescent="0.2">
      <c r="CV959" s="305" t="s">
        <v>671</v>
      </c>
    </row>
    <row r="960" spans="100:100" x14ac:dyDescent="0.2">
      <c r="CV960" s="305" t="s">
        <v>672</v>
      </c>
    </row>
    <row r="961" spans="100:100" x14ac:dyDescent="0.2">
      <c r="CV961" s="305" t="s">
        <v>673</v>
      </c>
    </row>
    <row r="962" spans="100:100" x14ac:dyDescent="0.2">
      <c r="CV962" s="305" t="s">
        <v>674</v>
      </c>
    </row>
    <row r="963" spans="100:100" x14ac:dyDescent="0.2">
      <c r="CV963" s="305" t="s">
        <v>675</v>
      </c>
    </row>
    <row r="964" spans="100:100" x14ac:dyDescent="0.2">
      <c r="CV964" s="305" t="s">
        <v>676</v>
      </c>
    </row>
    <row r="965" spans="100:100" x14ac:dyDescent="0.2">
      <c r="CV965" s="305" t="s">
        <v>677</v>
      </c>
    </row>
    <row r="966" spans="100:100" x14ac:dyDescent="0.2">
      <c r="CV966" s="305"/>
    </row>
    <row r="967" spans="100:100" x14ac:dyDescent="0.2">
      <c r="CV967" s="305" t="s">
        <v>678</v>
      </c>
    </row>
    <row r="968" spans="100:100" x14ac:dyDescent="0.2">
      <c r="CV968" s="305" t="s">
        <v>679</v>
      </c>
    </row>
    <row r="969" spans="100:100" x14ac:dyDescent="0.2">
      <c r="CV969" s="305" t="s">
        <v>680</v>
      </c>
    </row>
    <row r="970" spans="100:100" x14ac:dyDescent="0.2">
      <c r="CV970" s="305" t="s">
        <v>681</v>
      </c>
    </row>
    <row r="971" spans="100:100" x14ac:dyDescent="0.2">
      <c r="CV971" s="305" t="s">
        <v>682</v>
      </c>
    </row>
    <row r="972" spans="100:100" x14ac:dyDescent="0.2">
      <c r="CV972" s="305" t="s">
        <v>683</v>
      </c>
    </row>
    <row r="973" spans="100:100" x14ac:dyDescent="0.2">
      <c r="CV973" s="305" t="s">
        <v>684</v>
      </c>
    </row>
    <row r="974" spans="100:100" x14ac:dyDescent="0.2">
      <c r="CV974" s="305" t="s">
        <v>685</v>
      </c>
    </row>
    <row r="975" spans="100:100" x14ac:dyDescent="0.2">
      <c r="CV975" s="305" t="s">
        <v>686</v>
      </c>
    </row>
    <row r="976" spans="100:100" x14ac:dyDescent="0.2">
      <c r="CV976" s="305" t="s">
        <v>687</v>
      </c>
    </row>
    <row r="977" spans="100:100" x14ac:dyDescent="0.2">
      <c r="CV977" s="305" t="s">
        <v>688</v>
      </c>
    </row>
    <row r="978" spans="100:100" x14ac:dyDescent="0.2">
      <c r="CV978" s="305" t="s">
        <v>689</v>
      </c>
    </row>
    <row r="979" spans="100:100" x14ac:dyDescent="0.2">
      <c r="CV979" s="305"/>
    </row>
    <row r="980" spans="100:100" x14ac:dyDescent="0.2">
      <c r="CV980" s="305" t="s">
        <v>527</v>
      </c>
    </row>
    <row r="981" spans="100:100" x14ac:dyDescent="0.2">
      <c r="CV981" s="305" t="s">
        <v>528</v>
      </c>
    </row>
    <row r="982" spans="100:100" x14ac:dyDescent="0.2">
      <c r="CV982" s="305" t="s">
        <v>529</v>
      </c>
    </row>
    <row r="983" spans="100:100" x14ac:dyDescent="0.2">
      <c r="CV983" s="305" t="s">
        <v>530</v>
      </c>
    </row>
    <row r="984" spans="100:100" x14ac:dyDescent="0.2">
      <c r="CV984" s="305" t="s">
        <v>531</v>
      </c>
    </row>
    <row r="985" spans="100:100" x14ac:dyDescent="0.2">
      <c r="CV985" s="305" t="s">
        <v>532</v>
      </c>
    </row>
    <row r="986" spans="100:100" x14ac:dyDescent="0.2">
      <c r="CV986" s="305" t="s">
        <v>533</v>
      </c>
    </row>
    <row r="987" spans="100:100" x14ac:dyDescent="0.2">
      <c r="CV987" s="305" t="s">
        <v>534</v>
      </c>
    </row>
    <row r="988" spans="100:100" x14ac:dyDescent="0.2">
      <c r="CV988" s="305" t="s">
        <v>535</v>
      </c>
    </row>
    <row r="989" spans="100:100" x14ac:dyDescent="0.2">
      <c r="CV989" s="305" t="s">
        <v>536</v>
      </c>
    </row>
    <row r="990" spans="100:100" x14ac:dyDescent="0.2">
      <c r="CV990" s="305" t="s">
        <v>537</v>
      </c>
    </row>
    <row r="991" spans="100:100" x14ac:dyDescent="0.2">
      <c r="CV991" s="305" t="s">
        <v>538</v>
      </c>
    </row>
    <row r="992" spans="100:100" x14ac:dyDescent="0.2">
      <c r="CV992" s="305" t="s">
        <v>539</v>
      </c>
    </row>
    <row r="993" spans="100:100" x14ac:dyDescent="0.2">
      <c r="CV993" s="305" t="s">
        <v>540</v>
      </c>
    </row>
    <row r="994" spans="100:100" x14ac:dyDescent="0.2">
      <c r="CV994" s="305" t="s">
        <v>541</v>
      </c>
    </row>
    <row r="995" spans="100:100" x14ac:dyDescent="0.2">
      <c r="CV995" s="305" t="s">
        <v>542</v>
      </c>
    </row>
    <row r="996" spans="100:100" x14ac:dyDescent="0.2">
      <c r="CV996" s="305" t="s">
        <v>690</v>
      </c>
    </row>
    <row r="997" spans="100:100" x14ac:dyDescent="0.2">
      <c r="CV997" s="305" t="s">
        <v>691</v>
      </c>
    </row>
    <row r="998" spans="100:100" x14ac:dyDescent="0.2">
      <c r="CV998" s="305"/>
    </row>
    <row r="999" spans="100:100" x14ac:dyDescent="0.2">
      <c r="CV999" s="305" t="s">
        <v>543</v>
      </c>
    </row>
    <row r="1000" spans="100:100" x14ac:dyDescent="0.2">
      <c r="CV1000" s="305" t="s">
        <v>544</v>
      </c>
    </row>
    <row r="1001" spans="100:100" x14ac:dyDescent="0.2">
      <c r="CV1001" s="305" t="s">
        <v>545</v>
      </c>
    </row>
    <row r="1002" spans="100:100" x14ac:dyDescent="0.2">
      <c r="CV1002" s="305" t="s">
        <v>546</v>
      </c>
    </row>
    <row r="1003" spans="100:100" x14ac:dyDescent="0.2">
      <c r="CV1003" s="305" t="s">
        <v>547</v>
      </c>
    </row>
    <row r="1004" spans="100:100" x14ac:dyDescent="0.2">
      <c r="CV1004" s="305" t="s">
        <v>548</v>
      </c>
    </row>
    <row r="1005" spans="100:100" x14ac:dyDescent="0.2">
      <c r="CV1005" s="305" t="s">
        <v>549</v>
      </c>
    </row>
    <row r="1006" spans="100:100" x14ac:dyDescent="0.2">
      <c r="CV1006" s="305" t="s">
        <v>550</v>
      </c>
    </row>
    <row r="1007" spans="100:100" x14ac:dyDescent="0.2">
      <c r="CV1007" s="305" t="s">
        <v>551</v>
      </c>
    </row>
    <row r="1008" spans="100:100" x14ac:dyDescent="0.2">
      <c r="CV1008" s="305" t="s">
        <v>552</v>
      </c>
    </row>
    <row r="1009" spans="100:100" x14ac:dyDescent="0.2">
      <c r="CV1009" s="305" t="s">
        <v>553</v>
      </c>
    </row>
    <row r="1010" spans="100:100" x14ac:dyDescent="0.2">
      <c r="CV1010" s="305" t="s">
        <v>554</v>
      </c>
    </row>
    <row r="1011" spans="100:100" x14ac:dyDescent="0.2">
      <c r="CV1011" s="305" t="s">
        <v>555</v>
      </c>
    </row>
    <row r="1012" spans="100:100" x14ac:dyDescent="0.2">
      <c r="CV1012" s="305" t="s">
        <v>556</v>
      </c>
    </row>
    <row r="1013" spans="100:100" x14ac:dyDescent="0.2">
      <c r="CV1013" s="305" t="s">
        <v>557</v>
      </c>
    </row>
    <row r="1014" spans="100:100" x14ac:dyDescent="0.2">
      <c r="CV1014" s="305" t="s">
        <v>558</v>
      </c>
    </row>
    <row r="1015" spans="100:100" x14ac:dyDescent="0.2">
      <c r="CV1015" s="305" t="s">
        <v>692</v>
      </c>
    </row>
    <row r="1016" spans="100:100" x14ac:dyDescent="0.2">
      <c r="CV1016" s="305" t="s">
        <v>693</v>
      </c>
    </row>
    <row r="1017" spans="100:100" x14ac:dyDescent="0.2">
      <c r="CV1017" s="305"/>
    </row>
    <row r="1018" spans="100:100" x14ac:dyDescent="0.2">
      <c r="CV1018" s="305" t="s">
        <v>559</v>
      </c>
    </row>
    <row r="1019" spans="100:100" x14ac:dyDescent="0.2">
      <c r="CV1019" s="305" t="s">
        <v>560</v>
      </c>
    </row>
    <row r="1020" spans="100:100" x14ac:dyDescent="0.2">
      <c r="CV1020" s="305" t="s">
        <v>561</v>
      </c>
    </row>
    <row r="1021" spans="100:100" x14ac:dyDescent="0.2">
      <c r="CV1021" s="305" t="s">
        <v>562</v>
      </c>
    </row>
    <row r="1022" spans="100:100" x14ac:dyDescent="0.2">
      <c r="CV1022" s="305" t="s">
        <v>563</v>
      </c>
    </row>
    <row r="1023" spans="100:100" x14ac:dyDescent="0.2">
      <c r="CV1023" s="305" t="s">
        <v>564</v>
      </c>
    </row>
    <row r="1024" spans="100:100" x14ac:dyDescent="0.2">
      <c r="CV1024" s="305" t="s">
        <v>565</v>
      </c>
    </row>
    <row r="1025" spans="100:100" x14ac:dyDescent="0.2">
      <c r="CV1025" s="305" t="s">
        <v>566</v>
      </c>
    </row>
    <row r="1026" spans="100:100" x14ac:dyDescent="0.2">
      <c r="CV1026" s="305" t="s">
        <v>567</v>
      </c>
    </row>
    <row r="1027" spans="100:100" x14ac:dyDescent="0.2">
      <c r="CV1027" s="305" t="s">
        <v>568</v>
      </c>
    </row>
    <row r="1028" spans="100:100" x14ac:dyDescent="0.2">
      <c r="CV1028" s="305" t="s">
        <v>569</v>
      </c>
    </row>
    <row r="1029" spans="100:100" x14ac:dyDescent="0.2">
      <c r="CV1029" s="305" t="s">
        <v>570</v>
      </c>
    </row>
    <row r="1030" spans="100:100" x14ac:dyDescent="0.2">
      <c r="CV1030" s="305" t="s">
        <v>571</v>
      </c>
    </row>
    <row r="1031" spans="100:100" x14ac:dyDescent="0.2">
      <c r="CV1031" s="305" t="s">
        <v>572</v>
      </c>
    </row>
    <row r="1032" spans="100:100" x14ac:dyDescent="0.2">
      <c r="CV1032" s="305" t="s">
        <v>573</v>
      </c>
    </row>
    <row r="1033" spans="100:100" x14ac:dyDescent="0.2">
      <c r="CV1033" s="305" t="s">
        <v>574</v>
      </c>
    </row>
    <row r="1034" spans="100:100" x14ac:dyDescent="0.2">
      <c r="CV1034" s="305" t="s">
        <v>694</v>
      </c>
    </row>
    <row r="1035" spans="100:100" x14ac:dyDescent="0.2">
      <c r="CV1035" s="305" t="s">
        <v>695</v>
      </c>
    </row>
    <row r="1036" spans="100:100" x14ac:dyDescent="0.2">
      <c r="CV1036" s="305"/>
    </row>
    <row r="1037" spans="100:100" x14ac:dyDescent="0.2">
      <c r="CV1037" s="305" t="s">
        <v>575</v>
      </c>
    </row>
    <row r="1038" spans="100:100" x14ac:dyDescent="0.2">
      <c r="CV1038" s="305" t="s">
        <v>576</v>
      </c>
    </row>
    <row r="1039" spans="100:100" x14ac:dyDescent="0.2">
      <c r="CV1039" s="305" t="s">
        <v>577</v>
      </c>
    </row>
    <row r="1040" spans="100:100" x14ac:dyDescent="0.2">
      <c r="CV1040" s="305" t="s">
        <v>578</v>
      </c>
    </row>
    <row r="1041" spans="100:100" x14ac:dyDescent="0.2">
      <c r="CV1041" s="305" t="s">
        <v>579</v>
      </c>
    </row>
    <row r="1042" spans="100:100" x14ac:dyDescent="0.2">
      <c r="CV1042" s="305" t="s">
        <v>580</v>
      </c>
    </row>
    <row r="1043" spans="100:100" x14ac:dyDescent="0.2">
      <c r="CV1043" s="305" t="s">
        <v>581</v>
      </c>
    </row>
    <row r="1044" spans="100:100" x14ac:dyDescent="0.2">
      <c r="CV1044" s="305" t="s">
        <v>582</v>
      </c>
    </row>
    <row r="1045" spans="100:100" x14ac:dyDescent="0.2">
      <c r="CV1045" s="305" t="s">
        <v>583</v>
      </c>
    </row>
    <row r="1046" spans="100:100" x14ac:dyDescent="0.2">
      <c r="CV1046" s="305" t="s">
        <v>584</v>
      </c>
    </row>
    <row r="1047" spans="100:100" x14ac:dyDescent="0.2">
      <c r="CV1047" s="305" t="s">
        <v>585</v>
      </c>
    </row>
    <row r="1048" spans="100:100" x14ac:dyDescent="0.2">
      <c r="CV1048" s="305" t="s">
        <v>586</v>
      </c>
    </row>
    <row r="1049" spans="100:100" x14ac:dyDescent="0.2">
      <c r="CV1049" s="305" t="s">
        <v>587</v>
      </c>
    </row>
    <row r="1050" spans="100:100" x14ac:dyDescent="0.2">
      <c r="CV1050" s="305" t="s">
        <v>588</v>
      </c>
    </row>
    <row r="1051" spans="100:100" x14ac:dyDescent="0.2">
      <c r="CV1051" s="305" t="s">
        <v>589</v>
      </c>
    </row>
    <row r="1052" spans="100:100" x14ac:dyDescent="0.2">
      <c r="CV1052" s="305" t="s">
        <v>590</v>
      </c>
    </row>
    <row r="1053" spans="100:100" x14ac:dyDescent="0.2">
      <c r="CV1053" s="305" t="s">
        <v>696</v>
      </c>
    </row>
    <row r="1054" spans="100:100" x14ac:dyDescent="0.2">
      <c r="CV1054" s="305" t="s">
        <v>697</v>
      </c>
    </row>
    <row r="1055" spans="100:100" x14ac:dyDescent="0.2">
      <c r="CV1055" s="305"/>
    </row>
    <row r="1056" spans="100:100" x14ac:dyDescent="0.2">
      <c r="CV1056" s="305" t="s">
        <v>591</v>
      </c>
    </row>
    <row r="1057" spans="100:100" x14ac:dyDescent="0.2">
      <c r="CV1057" s="305" t="s">
        <v>592</v>
      </c>
    </row>
    <row r="1058" spans="100:100" x14ac:dyDescent="0.2">
      <c r="CV1058" s="305" t="s">
        <v>593</v>
      </c>
    </row>
    <row r="1059" spans="100:100" x14ac:dyDescent="0.2">
      <c r="CV1059" s="305" t="s">
        <v>594</v>
      </c>
    </row>
    <row r="1060" spans="100:100" x14ac:dyDescent="0.2">
      <c r="CV1060" s="305" t="s">
        <v>595</v>
      </c>
    </row>
    <row r="1061" spans="100:100" x14ac:dyDescent="0.2">
      <c r="CV1061" s="305" t="s">
        <v>596</v>
      </c>
    </row>
    <row r="1062" spans="100:100" x14ac:dyDescent="0.2">
      <c r="CV1062" s="305" t="s">
        <v>597</v>
      </c>
    </row>
    <row r="1063" spans="100:100" x14ac:dyDescent="0.2">
      <c r="CV1063" s="305" t="s">
        <v>598</v>
      </c>
    </row>
    <row r="1064" spans="100:100" x14ac:dyDescent="0.2">
      <c r="CV1064" s="305" t="s">
        <v>599</v>
      </c>
    </row>
    <row r="1065" spans="100:100" x14ac:dyDescent="0.2">
      <c r="CV1065" s="305" t="s">
        <v>600</v>
      </c>
    </row>
    <row r="1066" spans="100:100" x14ac:dyDescent="0.2">
      <c r="CV1066" s="305" t="s">
        <v>601</v>
      </c>
    </row>
    <row r="1067" spans="100:100" x14ac:dyDescent="0.2">
      <c r="CV1067" s="305" t="s">
        <v>602</v>
      </c>
    </row>
    <row r="1068" spans="100:100" x14ac:dyDescent="0.2">
      <c r="CV1068" s="305" t="s">
        <v>603</v>
      </c>
    </row>
    <row r="1069" spans="100:100" x14ac:dyDescent="0.2">
      <c r="CV1069" s="305" t="s">
        <v>604</v>
      </c>
    </row>
    <row r="1070" spans="100:100" x14ac:dyDescent="0.2">
      <c r="CV1070" s="305" t="s">
        <v>605</v>
      </c>
    </row>
    <row r="1071" spans="100:100" x14ac:dyDescent="0.2">
      <c r="CV1071" s="305" t="s">
        <v>606</v>
      </c>
    </row>
    <row r="1072" spans="100:100" x14ac:dyDescent="0.2">
      <c r="CV1072" s="305" t="s">
        <v>698</v>
      </c>
    </row>
    <row r="1073" spans="100:100" x14ac:dyDescent="0.2">
      <c r="CV1073" s="305" t="s">
        <v>699</v>
      </c>
    </row>
    <row r="1074" spans="100:100" x14ac:dyDescent="0.2">
      <c r="CV1074" s="304"/>
    </row>
    <row r="1075" spans="100:100" x14ac:dyDescent="0.2">
      <c r="CV1075" s="306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1" t="str">
        <f ca="1">TRIM(RIGHT(CELL("filename",$A$1),2))</f>
        <v>2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2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2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Giants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Football Team</v>
      </c>
      <c r="E4" s="360" t="s">
        <v>38</v>
      </c>
      <c r="F4" s="208" t="s">
        <v>38</v>
      </c>
      <c r="G4" s="177">
        <v>5</v>
      </c>
      <c r="H4" s="173" t="str">
        <f>IF(G4&gt;0,IF(ISTEXT($E4),IF($E4&lt;&gt;F4,G4-2*G4,""),""),"")</f>
        <v/>
      </c>
      <c r="I4" s="211" t="s">
        <v>39</v>
      </c>
      <c r="J4" s="177">
        <v>1</v>
      </c>
      <c r="K4" s="173">
        <f t="shared" ref="K4:K19" si="0">IF(J4&gt;0,IF(ISTEXT($E4),IF($E4&lt;&gt;I4,J4-2*J4,""),""),"")</f>
        <v>-1</v>
      </c>
      <c r="L4" s="211" t="s">
        <v>38</v>
      </c>
      <c r="M4" s="177">
        <v>8</v>
      </c>
      <c r="N4" s="173" t="str">
        <f t="shared" ref="N4:N19" si="1">IF(M4&gt;0,IF(ISTEXT($E4),IF($E4&lt;&gt;L4,M4-2*M4,""),""),"")</f>
        <v/>
      </c>
      <c r="O4" s="211" t="s">
        <v>38</v>
      </c>
      <c r="P4" s="177">
        <v>8</v>
      </c>
      <c r="Q4" s="173" t="str">
        <f t="shared" ref="Q4:Q19" si="2">IF(P4&gt;0,IF(ISTEXT($E4),IF($E4&lt;&gt;O4,P4-2*P4,""),""),"")</f>
        <v/>
      </c>
      <c r="R4" s="211" t="s">
        <v>39</v>
      </c>
      <c r="S4" s="177">
        <v>5</v>
      </c>
      <c r="T4" s="173">
        <f t="shared" ref="T4:T19" si="3">IF(S4&gt;0,IF(ISTEXT($E4),IF($E4&lt;&gt;R4,S4-2*S4,""),""),"")</f>
        <v>-5</v>
      </c>
      <c r="U4" s="211" t="s">
        <v>38</v>
      </c>
      <c r="V4" s="177">
        <v>7</v>
      </c>
      <c r="W4" s="173" t="str">
        <f t="shared" ref="W4:W19" si="4">IF(V4&gt;0,IF(ISTEXT($E4),IF($E4&lt;&gt;U4,V4-2*V4,""),""),"")</f>
        <v/>
      </c>
      <c r="X4" s="211" t="s">
        <v>38</v>
      </c>
      <c r="Y4" s="177">
        <v>1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7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3</v>
      </c>
      <c r="AF4" s="173">
        <f t="shared" ref="AF4:AF19" si="7">IF(AE4&gt;0,IF(ISTEXT($E4),IF($E4&lt;&gt;AD4,AE4-2*AE4,""),""),"")</f>
        <v>-3</v>
      </c>
      <c r="AG4" s="211" t="s">
        <v>38</v>
      </c>
      <c r="AH4" s="177">
        <v>3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16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3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5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2">
        <f ca="1">$P$21</f>
        <v>1</v>
      </c>
      <c r="BF4" s="79" t="str">
        <f>$O$2</f>
        <v>DC</v>
      </c>
      <c r="BG4" s="80">
        <f ca="1">$Q$21</f>
        <v>109</v>
      </c>
      <c r="BH4" s="156"/>
      <c r="BI4" s="333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3"/>
      <c r="BN4" s="334">
        <f t="shared" ref="BN4:BN15" ca="1" si="18">RANK(BP4,BP$4:BP$15,0)</f>
        <v>1</v>
      </c>
      <c r="BO4" s="65" t="str">
        <f>$O$2</f>
        <v>DC</v>
      </c>
      <c r="BP4" s="335">
        <f t="shared" ref="BP4:BP15" ca="1" si="19">SUM(BQ4,BS4,BU4,BW4)</f>
        <v>31</v>
      </c>
      <c r="BQ4" s="336">
        <f ca="1">-$AR$3*'Season Summary'!$AO$3</f>
        <v>-6</v>
      </c>
      <c r="BR4" s="337">
        <f ca="1">IF(COUNTIF('Season Summary'!N$3:OFFSET('Season Summary'!N$3,$C$2+$AR$2,0),"=1")&gt;0,COUNTIF('Season Summary'!N$3:OFFSET('Season Summary'!N$3,$C$2+$AR$2,0),"=1"),"")</f>
        <v>1</v>
      </c>
      <c r="BS4" s="338">
        <f ca="1">IF(BR4="","",BR4*'Season Summary'!$AO$6)</f>
        <v>31</v>
      </c>
      <c r="BT4" s="339" t="str">
        <f ca="1">IF($P$22=1,"✓","")</f>
        <v>✓</v>
      </c>
      <c r="BU4" s="338">
        <f t="shared" ref="BU4:BU15" ca="1" si="20">IF(BT4="✓",IF(COUNTIF(BT$4:BT$15,"✓")&gt;1,($Y$27+$AH$27)/COUNTIF(BT$4:BT$15,"✓"),$Y$27  ),"")</f>
        <v>6</v>
      </c>
      <c r="BV4" s="339" t="str">
        <f ca="1">IF($P$22=2,"✓","")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Saints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Panthers</v>
      </c>
      <c r="E5" s="361" t="s">
        <v>38</v>
      </c>
      <c r="F5" s="217" t="s">
        <v>39</v>
      </c>
      <c r="G5" s="188">
        <v>7</v>
      </c>
      <c r="H5" s="184">
        <f>IF(G5&gt;0,IF(ISTEXT($E5),IF($E5&lt;&gt;F5,G5-2*G5,""),""),"")</f>
        <v>-7</v>
      </c>
      <c r="I5" s="220" t="s">
        <v>39</v>
      </c>
      <c r="J5" s="188">
        <v>6</v>
      </c>
      <c r="K5" s="184">
        <f>IF(J5&gt;0,IF(ISTEXT($E5),IF($E5&lt;&gt;I5,J5-2*J5,""),""),"")</f>
        <v>-6</v>
      </c>
      <c r="L5" s="220" t="s">
        <v>39</v>
      </c>
      <c r="M5" s="188">
        <v>5</v>
      </c>
      <c r="N5" s="184">
        <f>IF(M5&gt;0,IF(ISTEXT($E5),IF($E5&lt;&gt;L5,M5-2*M5,""),""),"")</f>
        <v>-5</v>
      </c>
      <c r="O5" s="220" t="s">
        <v>38</v>
      </c>
      <c r="P5" s="188">
        <v>5</v>
      </c>
      <c r="Q5" s="184" t="str">
        <f>IF(P5&gt;0,IF(ISTEXT($E5),IF($E5&lt;&gt;O5,P5-2*P5,""),""),"")</f>
        <v/>
      </c>
      <c r="R5" s="220" t="s">
        <v>38</v>
      </c>
      <c r="S5" s="188">
        <v>6</v>
      </c>
      <c r="T5" s="184" t="str">
        <f>IF(S5&gt;0,IF(ISTEXT($E5),IF($E5&lt;&gt;R5,S5-2*S5,""),""),"")</f>
        <v/>
      </c>
      <c r="U5" s="220" t="s">
        <v>39</v>
      </c>
      <c r="V5" s="188">
        <v>6</v>
      </c>
      <c r="W5" s="184">
        <f>IF(V5&gt;0,IF(ISTEXT($E5),IF($E5&lt;&gt;U5,V5-2*V5,""),""),"")</f>
        <v>-6</v>
      </c>
      <c r="X5" s="220" t="s">
        <v>39</v>
      </c>
      <c r="Y5" s="188">
        <v>11</v>
      </c>
      <c r="Z5" s="184">
        <f>IF(Y5&gt;0,IF(ISTEXT($E5),IF($E5&lt;&gt;X5,Y5-2*Y5,""),""),"")</f>
        <v>-11</v>
      </c>
      <c r="AA5" s="220" t="s">
        <v>39</v>
      </c>
      <c r="AB5" s="188">
        <v>14</v>
      </c>
      <c r="AC5" s="184">
        <f>IF(AB5&gt;0,IF(ISTEXT($E5),IF($E5&lt;&gt;AA5,AB5-2*AB5,""),""),"")</f>
        <v>-14</v>
      </c>
      <c r="AD5" s="220" t="s">
        <v>39</v>
      </c>
      <c r="AE5" s="188">
        <v>12</v>
      </c>
      <c r="AF5" s="184">
        <f>IF(AE5&gt;0,IF(ISTEXT($E5),IF($E5&lt;&gt;AD5,AE5-2*AE5,""),""),"")</f>
        <v>-12</v>
      </c>
      <c r="AG5" s="220" t="s">
        <v>39</v>
      </c>
      <c r="AH5" s="188">
        <v>5</v>
      </c>
      <c r="AI5" s="184">
        <f>IF(AH5&gt;0,IF(ISTEXT($E5),IF($E5&lt;&gt;AG5,AH5-2*AH5,""),""),"")</f>
        <v>-5</v>
      </c>
      <c r="AJ5" s="220" t="s">
        <v>39</v>
      </c>
      <c r="AK5" s="188">
        <v>15</v>
      </c>
      <c r="AL5" s="184">
        <f>IF(AK5&gt;0,IF(ISTEXT($E5),IF($E5&lt;&gt;AJ5,AK5-2*AK5,""),""),"")</f>
        <v>-15</v>
      </c>
      <c r="AM5" s="220" t="s">
        <v>39</v>
      </c>
      <c r="AN5" s="188">
        <v>8</v>
      </c>
      <c r="AO5" s="186">
        <f>IF(AN5&gt;0,IF(ISTEXT($E5),IF($E5&lt;&gt;AM5,AN5-2*AN5,""),""),"")</f>
        <v>-8</v>
      </c>
      <c r="AR5" s="8"/>
      <c r="AS5" s="341" t="str">
        <f ca="1">MID(CELL("filename",A1),FIND("]",CELL("filename",A1))+1,255)</f>
        <v>Week 2</v>
      </c>
      <c r="AT5" s="187" t="str">
        <f ca="1">IF($B5="","",IF(AX5&lt;0,"V","H"))</f>
        <v>V</v>
      </c>
      <c r="AU5" s="188">
        <f ca="1">IF($B5="","",RANK(BA5,BA$4:BA$19,1))</f>
        <v>8</v>
      </c>
      <c r="AV5" s="186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2">
        <f ca="1">$M$21</f>
        <v>2</v>
      </c>
      <c r="BF5" s="81" t="str">
        <f>$L$2</f>
        <v>CP</v>
      </c>
      <c r="BG5" s="82">
        <f ca="1">$N$21</f>
        <v>106</v>
      </c>
      <c r="BH5" s="156"/>
      <c r="BI5" s="343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3"/>
      <c r="BN5" s="343">
        <f t="shared" ca="1" si="18"/>
        <v>2</v>
      </c>
      <c r="BO5" s="66" t="str">
        <f>$AD$2</f>
        <v>KC</v>
      </c>
      <c r="BP5" s="344">
        <f t="shared" ca="1" si="19"/>
        <v>25</v>
      </c>
      <c r="BQ5" s="345">
        <f ca="1">-$AR$3*'Season Summary'!$AO$3</f>
        <v>-6</v>
      </c>
      <c r="BR5" s="346">
        <f ca="1">IF(COUNTIF('Season Summary'!AC$3:OFFSET('Season Summary'!AC$3,$C$2+$AR$2,0),"=1")&gt;0,COUNTIF('Season Summary'!AC$3:OFFSET('Season Summary'!AC$3,$C$2+$AR$2,0),"=1"),"")</f>
        <v>1</v>
      </c>
      <c r="BS5" s="347">
        <f ca="1">IF(BR5="","",BR5*'Season Summary'!$AO$6)</f>
        <v>31</v>
      </c>
      <c r="BT5" s="348" t="str">
        <f ca="1">IF($AE$22=1,"✓","")</f>
        <v/>
      </c>
      <c r="BU5" s="347" t="str">
        <f t="shared" ca="1" si="20"/>
        <v/>
      </c>
      <c r="BV5" s="348" t="str">
        <f ca="1">IF($AE$22=2,"✓","")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Bengals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Bears</v>
      </c>
      <c r="E6" s="361" t="s">
        <v>38</v>
      </c>
      <c r="F6" s="217" t="s">
        <v>38</v>
      </c>
      <c r="G6" s="188">
        <v>1</v>
      </c>
      <c r="H6" s="184" t="str">
        <f t="shared" ref="H6:H19" si="23">IF(G6&gt;0,IF(ISTEXT($E6),IF($E6&lt;&gt;F6,G6-2*G6,""),""),"")</f>
        <v/>
      </c>
      <c r="I6" s="220" t="s">
        <v>38</v>
      </c>
      <c r="J6" s="188">
        <v>2</v>
      </c>
      <c r="K6" s="184" t="str">
        <f t="shared" si="0"/>
        <v/>
      </c>
      <c r="L6" s="220" t="s">
        <v>38</v>
      </c>
      <c r="M6" s="188">
        <v>1</v>
      </c>
      <c r="N6" s="184" t="str">
        <f t="shared" si="1"/>
        <v/>
      </c>
      <c r="O6" s="220" t="s">
        <v>38</v>
      </c>
      <c r="P6" s="188">
        <v>4</v>
      </c>
      <c r="Q6" s="184" t="str">
        <f t="shared" si="2"/>
        <v/>
      </c>
      <c r="R6" s="220" t="s">
        <v>39</v>
      </c>
      <c r="S6" s="188">
        <v>4</v>
      </c>
      <c r="T6" s="184">
        <f t="shared" si="3"/>
        <v>-4</v>
      </c>
      <c r="U6" s="220" t="s">
        <v>39</v>
      </c>
      <c r="V6" s="188">
        <v>5</v>
      </c>
      <c r="W6" s="184">
        <f t="shared" si="4"/>
        <v>-5</v>
      </c>
      <c r="X6" s="220" t="s">
        <v>39</v>
      </c>
      <c r="Y6" s="188">
        <v>10</v>
      </c>
      <c r="Z6" s="184">
        <f t="shared" si="5"/>
        <v>-10</v>
      </c>
      <c r="AA6" s="220" t="s">
        <v>39</v>
      </c>
      <c r="AB6" s="188">
        <v>9</v>
      </c>
      <c r="AC6" s="184">
        <f t="shared" si="6"/>
        <v>-9</v>
      </c>
      <c r="AD6" s="220" t="s">
        <v>38</v>
      </c>
      <c r="AE6" s="188">
        <v>9</v>
      </c>
      <c r="AF6" s="184" t="str">
        <f t="shared" si="7"/>
        <v/>
      </c>
      <c r="AG6" s="220" t="s">
        <v>38</v>
      </c>
      <c r="AH6" s="188">
        <v>1</v>
      </c>
      <c r="AI6" s="184" t="str">
        <f t="shared" si="8"/>
        <v/>
      </c>
      <c r="AJ6" s="220" t="s">
        <v>39</v>
      </c>
      <c r="AK6" s="188">
        <v>5</v>
      </c>
      <c r="AL6" s="184">
        <f t="shared" si="9"/>
        <v>-5</v>
      </c>
      <c r="AM6" s="220" t="s">
        <v>38</v>
      </c>
      <c r="AN6" s="188">
        <v>2</v>
      </c>
      <c r="AO6" s="186" t="str">
        <f t="shared" si="10"/>
        <v/>
      </c>
      <c r="AR6" s="8"/>
      <c r="AS6" s="341" t="str">
        <f ca="1">RIGHT($AS$5,LEN($AS$5)-SEARCH(" ",$AS$5))</f>
        <v>2</v>
      </c>
      <c r="AT6" s="187" t="str">
        <f t="shared" ca="1" si="11"/>
        <v>V</v>
      </c>
      <c r="AU6" s="188">
        <f t="shared" ca="1" si="12"/>
        <v>1</v>
      </c>
      <c r="AV6" s="186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2">
        <f ca="1">$AN$21</f>
        <v>3</v>
      </c>
      <c r="BF6" s="81" t="str">
        <f>$AM$2</f>
        <v>RR</v>
      </c>
      <c r="BG6" s="82">
        <f ca="1">$AO$21</f>
        <v>101</v>
      </c>
      <c r="BH6" s="156"/>
      <c r="BI6" s="343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3"/>
      <c r="BN6" s="343">
        <f t="shared" ca="1" si="18"/>
        <v>3</v>
      </c>
      <c r="BO6" s="66" t="str">
        <f>$L$2</f>
        <v>CP</v>
      </c>
      <c r="BP6" s="344">
        <f t="shared" ca="1" si="19"/>
        <v>-2</v>
      </c>
      <c r="BQ6" s="345">
        <f ca="1">-$AR$3*'Season Summary'!$AO$3</f>
        <v>-6</v>
      </c>
      <c r="BR6" s="346" t="str">
        <f ca="1">IF(COUNTIF('Season Summary'!K$3:OFFSET('Season Summary'!K$3,$C$2+$AR$2,0),"=1")&gt;0,COUNTIF('Season Summary'!K$3:OFFSET('Season Summary'!K$3,$C$2+$AR$2,0),"=1"),"")</f>
        <v/>
      </c>
      <c r="BS6" s="347" t="str">
        <f ca="1">IF(BR6="","",BR6*'Season Summary'!$AO$6)</f>
        <v/>
      </c>
      <c r="BT6" s="348" t="str">
        <f ca="1">IF($M$22=1,"✓","")</f>
        <v/>
      </c>
      <c r="BU6" s="347" t="str">
        <f t="shared" ca="1" si="20"/>
        <v/>
      </c>
      <c r="BV6" s="348" t="str">
        <f ca="1">IF($M$22=2,"✓","")</f>
        <v>✓</v>
      </c>
      <c r="BW6" s="349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Texans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Browns</v>
      </c>
      <c r="E7" s="361" t="s">
        <v>38</v>
      </c>
      <c r="F7" s="217" t="s">
        <v>38</v>
      </c>
      <c r="G7" s="188">
        <v>16</v>
      </c>
      <c r="H7" s="184" t="str">
        <f t="shared" si="23"/>
        <v/>
      </c>
      <c r="I7" s="220" t="s">
        <v>38</v>
      </c>
      <c r="J7" s="188">
        <v>16</v>
      </c>
      <c r="K7" s="184" t="str">
        <f t="shared" si="0"/>
        <v/>
      </c>
      <c r="L7" s="220" t="s">
        <v>38</v>
      </c>
      <c r="M7" s="188">
        <v>15</v>
      </c>
      <c r="N7" s="184" t="str">
        <f t="shared" si="1"/>
        <v/>
      </c>
      <c r="O7" s="220" t="s">
        <v>38</v>
      </c>
      <c r="P7" s="188">
        <v>15</v>
      </c>
      <c r="Q7" s="184" t="str">
        <f t="shared" si="2"/>
        <v/>
      </c>
      <c r="R7" s="220" t="s">
        <v>38</v>
      </c>
      <c r="S7" s="188">
        <v>16</v>
      </c>
      <c r="T7" s="184" t="str">
        <f t="shared" si="3"/>
        <v/>
      </c>
      <c r="U7" s="220" t="s">
        <v>38</v>
      </c>
      <c r="V7" s="188">
        <v>8</v>
      </c>
      <c r="W7" s="184" t="str">
        <f t="shared" si="4"/>
        <v/>
      </c>
      <c r="X7" s="220" t="s">
        <v>38</v>
      </c>
      <c r="Y7" s="188">
        <v>8</v>
      </c>
      <c r="Z7" s="184" t="str">
        <f t="shared" si="5"/>
        <v/>
      </c>
      <c r="AA7" s="220" t="s">
        <v>38</v>
      </c>
      <c r="AB7" s="188">
        <v>4</v>
      </c>
      <c r="AC7" s="184" t="str">
        <f t="shared" si="6"/>
        <v/>
      </c>
      <c r="AD7" s="220" t="s">
        <v>39</v>
      </c>
      <c r="AE7" s="188">
        <v>6</v>
      </c>
      <c r="AF7" s="184">
        <f t="shared" si="7"/>
        <v>-6</v>
      </c>
      <c r="AG7" s="220" t="s">
        <v>38</v>
      </c>
      <c r="AH7" s="188">
        <v>15</v>
      </c>
      <c r="AI7" s="184" t="str">
        <f t="shared" si="8"/>
        <v/>
      </c>
      <c r="AJ7" s="220" t="s">
        <v>38</v>
      </c>
      <c r="AK7" s="188">
        <v>6</v>
      </c>
      <c r="AL7" s="184" t="str">
        <f t="shared" si="9"/>
        <v/>
      </c>
      <c r="AM7" s="220" t="s">
        <v>38</v>
      </c>
      <c r="AN7" s="188">
        <v>12</v>
      </c>
      <c r="AO7" s="186" t="str">
        <f t="shared" si="10"/>
        <v/>
      </c>
      <c r="AS7" s="341" t="str">
        <f ca="1">"week_"&amp;$AS$6&amp;"_schedule"</f>
        <v>week_2_schedule</v>
      </c>
      <c r="AT7" s="187" t="str">
        <f t="shared" ca="1" si="11"/>
        <v>H</v>
      </c>
      <c r="AU7" s="188">
        <f t="shared" ca="1" si="12"/>
        <v>14</v>
      </c>
      <c r="AV7" s="186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2">
        <f ca="1">$G$21</f>
        <v>4</v>
      </c>
      <c r="BF7" s="81" t="str">
        <f>$F$2</f>
        <v>BM</v>
      </c>
      <c r="BG7" s="82">
        <f ca="1">$H$21</f>
        <v>98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3"/>
      <c r="BN7" s="343">
        <f t="shared" ca="1" si="18"/>
        <v>4</v>
      </c>
      <c r="BO7" s="66" t="str">
        <f>$F$2</f>
        <v>BM</v>
      </c>
      <c r="BP7" s="344">
        <f t="shared" ca="1" si="19"/>
        <v>-6</v>
      </c>
      <c r="BQ7" s="345">
        <f ca="1">-$AR$3*'Season Summary'!$AO$3</f>
        <v>-6</v>
      </c>
      <c r="BR7" s="346" t="str">
        <f ca="1">IF(COUNTIF('Season Summary'!E$3:OFFSET('Season Summary'!E$3,$C$2+$AR$2,0),"=1")&gt;0,COUNTIF('Season Summary'!E$3:OFFSET('Season Summary'!E$3,$C$2+$AR$2,0),"=1"),"")</f>
        <v/>
      </c>
      <c r="BS7" s="347" t="str">
        <f ca="1">IF(BR7="","",BR7*'Season Summary'!$AO$6)</f>
        <v/>
      </c>
      <c r="BT7" s="348" t="str">
        <f ca="1">IF($G$22=1,"✓","")</f>
        <v/>
      </c>
      <c r="BU7" s="347" t="str">
        <f t="shared" ca="1" si="20"/>
        <v/>
      </c>
      <c r="BV7" s="348" t="str">
        <f ca="1">IF($G$22=2,"✓","")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Rams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Colts</v>
      </c>
      <c r="E8" s="361" t="s">
        <v>39</v>
      </c>
      <c r="F8" s="217" t="s">
        <v>39</v>
      </c>
      <c r="G8" s="188">
        <v>3</v>
      </c>
      <c r="H8" s="184" t="str">
        <f t="shared" si="23"/>
        <v/>
      </c>
      <c r="I8" s="220" t="s">
        <v>39</v>
      </c>
      <c r="J8" s="188">
        <v>8</v>
      </c>
      <c r="K8" s="184" t="str">
        <f t="shared" si="0"/>
        <v/>
      </c>
      <c r="L8" s="220" t="s">
        <v>39</v>
      </c>
      <c r="M8" s="188">
        <v>7</v>
      </c>
      <c r="N8" s="184" t="str">
        <f t="shared" si="1"/>
        <v/>
      </c>
      <c r="O8" s="220" t="s">
        <v>39</v>
      </c>
      <c r="P8" s="188">
        <v>9</v>
      </c>
      <c r="Q8" s="184" t="str">
        <f t="shared" si="2"/>
        <v/>
      </c>
      <c r="R8" s="220" t="s">
        <v>39</v>
      </c>
      <c r="S8" s="188">
        <v>10</v>
      </c>
      <c r="T8" s="184" t="str">
        <f t="shared" si="3"/>
        <v/>
      </c>
      <c r="U8" s="220" t="s">
        <v>39</v>
      </c>
      <c r="V8" s="188">
        <v>10</v>
      </c>
      <c r="W8" s="184" t="str">
        <f t="shared" si="4"/>
        <v/>
      </c>
      <c r="X8" s="220" t="s">
        <v>38</v>
      </c>
      <c r="Y8" s="188">
        <v>3</v>
      </c>
      <c r="Z8" s="184">
        <f t="shared" si="5"/>
        <v>-3</v>
      </c>
      <c r="AA8" s="220" t="s">
        <v>39</v>
      </c>
      <c r="AB8" s="188">
        <v>13</v>
      </c>
      <c r="AC8" s="184" t="str">
        <f t="shared" si="6"/>
        <v/>
      </c>
      <c r="AD8" s="220" t="s">
        <v>38</v>
      </c>
      <c r="AE8" s="188">
        <v>13</v>
      </c>
      <c r="AF8" s="184">
        <f t="shared" si="7"/>
        <v>-13</v>
      </c>
      <c r="AG8" s="220" t="s">
        <v>39</v>
      </c>
      <c r="AH8" s="188">
        <v>10</v>
      </c>
      <c r="AI8" s="184" t="str">
        <f t="shared" si="8"/>
        <v/>
      </c>
      <c r="AJ8" s="220" t="s">
        <v>39</v>
      </c>
      <c r="AK8" s="188">
        <v>14</v>
      </c>
      <c r="AL8" s="184" t="str">
        <f t="shared" si="9"/>
        <v/>
      </c>
      <c r="AM8" s="220" t="s">
        <v>39</v>
      </c>
      <c r="AN8" s="188">
        <v>13</v>
      </c>
      <c r="AO8" s="186" t="str">
        <f t="shared" si="10"/>
        <v/>
      </c>
      <c r="AS8" s="341" t="str">
        <f ca="1">"week_"&amp;$AS$6&amp;"_byes"</f>
        <v>week_2_byes</v>
      </c>
      <c r="AT8" s="187" t="str">
        <f t="shared" ca="1" si="11"/>
        <v>V</v>
      </c>
      <c r="AU8" s="188">
        <f t="shared" ca="1" si="12"/>
        <v>9</v>
      </c>
      <c r="AV8" s="186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2">
        <f ca="1">$S$21</f>
        <v>4</v>
      </c>
      <c r="BF8" s="81" t="str">
        <f>$R$2</f>
        <v>DH</v>
      </c>
      <c r="BG8" s="82">
        <f ca="1">$T$21</f>
        <v>98</v>
      </c>
      <c r="BH8" s="156"/>
      <c r="BI8" s="343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3"/>
      <c r="BN8" s="343">
        <f t="shared" ca="1" si="18"/>
        <v>4</v>
      </c>
      <c r="BO8" s="66" t="str">
        <f>$I$2</f>
        <v>CK</v>
      </c>
      <c r="BP8" s="344">
        <f t="shared" ca="1" si="19"/>
        <v>-6</v>
      </c>
      <c r="BQ8" s="345">
        <f ca="1">-$AR$3*'Season Summary'!$AO$3</f>
        <v>-6</v>
      </c>
      <c r="BR8" s="346" t="str">
        <f ca="1">IF(COUNTIF('Season Summary'!H$3:OFFSET('Season Summary'!H$3,$C$2+$AR$2,0),"=1")&gt;0,COUNTIF('Season Summary'!H$3:OFFSET('Season Summary'!H$3,$C$2+$AR$2,0),"=1"),"")</f>
        <v/>
      </c>
      <c r="BS8" s="347" t="str">
        <f ca="1">IF(BR8="","",BR8*'Season Summary'!$AO$6)</f>
        <v/>
      </c>
      <c r="BT8" s="348" t="str">
        <f ca="1">IF($J$22=1,"✓","")</f>
        <v/>
      </c>
      <c r="BU8" s="347" t="str">
        <f t="shared" ca="1" si="20"/>
        <v/>
      </c>
      <c r="BV8" s="348" t="str">
        <f ca="1">IF($J$22=2,"✓","")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Broncos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Jaguars</v>
      </c>
      <c r="E9" s="361" t="s">
        <v>39</v>
      </c>
      <c r="F9" s="217" t="s">
        <v>39</v>
      </c>
      <c r="G9" s="188">
        <v>12</v>
      </c>
      <c r="H9" s="184" t="str">
        <f t="shared" si="23"/>
        <v/>
      </c>
      <c r="I9" s="220" t="s">
        <v>39</v>
      </c>
      <c r="J9" s="188">
        <v>9</v>
      </c>
      <c r="K9" s="184" t="str">
        <f t="shared" si="0"/>
        <v/>
      </c>
      <c r="L9" s="220" t="s">
        <v>39</v>
      </c>
      <c r="M9" s="188">
        <v>13</v>
      </c>
      <c r="N9" s="184" t="str">
        <f t="shared" si="1"/>
        <v/>
      </c>
      <c r="O9" s="220" t="s">
        <v>39</v>
      </c>
      <c r="P9" s="188">
        <v>12</v>
      </c>
      <c r="Q9" s="184" t="str">
        <f t="shared" si="2"/>
        <v/>
      </c>
      <c r="R9" s="220" t="s">
        <v>39</v>
      </c>
      <c r="S9" s="188">
        <v>7</v>
      </c>
      <c r="T9" s="184" t="str">
        <f t="shared" si="3"/>
        <v/>
      </c>
      <c r="U9" s="220" t="s">
        <v>38</v>
      </c>
      <c r="V9" s="188">
        <v>3</v>
      </c>
      <c r="W9" s="184">
        <f t="shared" si="4"/>
        <v>-3</v>
      </c>
      <c r="X9" s="220" t="s">
        <v>39</v>
      </c>
      <c r="Y9" s="188">
        <v>7</v>
      </c>
      <c r="Z9" s="184" t="str">
        <f t="shared" si="5"/>
        <v/>
      </c>
      <c r="AA9" s="220" t="s">
        <v>39</v>
      </c>
      <c r="AB9" s="188">
        <v>12</v>
      </c>
      <c r="AC9" s="184" t="str">
        <f t="shared" si="6"/>
        <v/>
      </c>
      <c r="AD9" s="220" t="s">
        <v>39</v>
      </c>
      <c r="AE9" s="188">
        <v>16</v>
      </c>
      <c r="AF9" s="184" t="str">
        <f t="shared" si="7"/>
        <v/>
      </c>
      <c r="AG9" s="220" t="s">
        <v>39</v>
      </c>
      <c r="AH9" s="188">
        <v>11</v>
      </c>
      <c r="AI9" s="184" t="str">
        <f t="shared" si="8"/>
        <v/>
      </c>
      <c r="AJ9" s="220" t="s">
        <v>39</v>
      </c>
      <c r="AK9" s="188">
        <v>2</v>
      </c>
      <c r="AL9" s="184" t="str">
        <f t="shared" si="9"/>
        <v/>
      </c>
      <c r="AM9" s="220" t="s">
        <v>39</v>
      </c>
      <c r="AN9" s="188">
        <v>10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13</v>
      </c>
      <c r="AV9" s="186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2">
        <f ca="1">$AH$21</f>
        <v>6</v>
      </c>
      <c r="BF9" s="81" t="str">
        <f>$AG$2</f>
        <v>KK</v>
      </c>
      <c r="BG9" s="82">
        <f ca="1">$AI$21</f>
        <v>96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3"/>
      <c r="BN9" s="343">
        <f t="shared" ca="1" si="18"/>
        <v>4</v>
      </c>
      <c r="BO9" s="66" t="str">
        <f>$R$2</f>
        <v>DH</v>
      </c>
      <c r="BP9" s="344">
        <f t="shared" ca="1" si="19"/>
        <v>-6</v>
      </c>
      <c r="BQ9" s="345">
        <f ca="1">-$AR$3*'Season Summary'!$AO$3</f>
        <v>-6</v>
      </c>
      <c r="BR9" s="346" t="str">
        <f ca="1">IF(COUNTIF('Season Summary'!Q$3:OFFSET('Season Summary'!Q$3,$C$2+$AR$2,0),"=1")&gt;0,COUNTIF('Season Summary'!Q$3:OFFSET('Season Summary'!Q$3,$C$2+$AR$2,0),"=1"),"")</f>
        <v/>
      </c>
      <c r="BS9" s="347" t="str">
        <f ca="1">IF(BR9="","",BR9*'Season Summary'!$AO$6)</f>
        <v/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Bills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Dolphins</v>
      </c>
      <c r="E10" s="361" t="s">
        <v>39</v>
      </c>
      <c r="F10" s="217" t="s">
        <v>39</v>
      </c>
      <c r="G10" s="188">
        <v>4</v>
      </c>
      <c r="H10" s="184" t="str">
        <f t="shared" si="23"/>
        <v/>
      </c>
      <c r="I10" s="220" t="s">
        <v>38</v>
      </c>
      <c r="J10" s="188">
        <v>10</v>
      </c>
      <c r="K10" s="184">
        <f t="shared" si="0"/>
        <v>-10</v>
      </c>
      <c r="L10" s="220" t="s">
        <v>39</v>
      </c>
      <c r="M10" s="188">
        <v>9</v>
      </c>
      <c r="N10" s="184" t="str">
        <f t="shared" si="1"/>
        <v/>
      </c>
      <c r="O10" s="220" t="s">
        <v>39</v>
      </c>
      <c r="P10" s="188">
        <v>6</v>
      </c>
      <c r="Q10" s="184" t="str">
        <f t="shared" si="2"/>
        <v/>
      </c>
      <c r="R10" s="220" t="s">
        <v>39</v>
      </c>
      <c r="S10" s="188">
        <v>11</v>
      </c>
      <c r="T10" s="184" t="str">
        <f t="shared" si="3"/>
        <v/>
      </c>
      <c r="U10" s="220" t="s">
        <v>38</v>
      </c>
      <c r="V10" s="188">
        <v>4</v>
      </c>
      <c r="W10" s="184">
        <f t="shared" si="4"/>
        <v>-4</v>
      </c>
      <c r="X10" s="220" t="s">
        <v>39</v>
      </c>
      <c r="Y10" s="188">
        <v>2</v>
      </c>
      <c r="Z10" s="184" t="str">
        <f t="shared" si="5"/>
        <v/>
      </c>
      <c r="AA10" s="220" t="s">
        <v>38</v>
      </c>
      <c r="AB10" s="188">
        <v>3</v>
      </c>
      <c r="AC10" s="184">
        <f t="shared" si="6"/>
        <v>-3</v>
      </c>
      <c r="AD10" s="220" t="s">
        <v>38</v>
      </c>
      <c r="AE10" s="188">
        <v>2</v>
      </c>
      <c r="AF10" s="184">
        <f t="shared" si="7"/>
        <v>-2</v>
      </c>
      <c r="AG10" s="220" t="s">
        <v>39</v>
      </c>
      <c r="AH10" s="188">
        <v>9</v>
      </c>
      <c r="AI10" s="184" t="str">
        <f t="shared" si="8"/>
        <v/>
      </c>
      <c r="AJ10" s="220" t="s">
        <v>39</v>
      </c>
      <c r="AK10" s="188">
        <v>8</v>
      </c>
      <c r="AL10" s="184" t="str">
        <f t="shared" si="9"/>
        <v/>
      </c>
      <c r="AM10" s="220" t="s">
        <v>39</v>
      </c>
      <c r="AN10" s="188">
        <v>11</v>
      </c>
      <c r="AO10" s="186" t="str">
        <f t="shared" si="10"/>
        <v/>
      </c>
      <c r="AT10" s="187" t="str">
        <f t="shared" ca="1" si="11"/>
        <v>V</v>
      </c>
      <c r="AU10" s="188">
        <f t="shared" ca="1" si="12"/>
        <v>4</v>
      </c>
      <c r="AV10" s="186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2">
        <f ca="1">$AB$21</f>
        <v>7</v>
      </c>
      <c r="BF10" s="81" t="str">
        <f>$AA$2</f>
        <v>JL</v>
      </c>
      <c r="BG10" s="82">
        <f ca="1">$AC$21</f>
        <v>87</v>
      </c>
      <c r="BH10" s="156"/>
      <c r="BI10" s="343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3"/>
      <c r="BN10" s="343">
        <f t="shared" ca="1" si="18"/>
        <v>4</v>
      </c>
      <c r="BO10" s="66" t="str">
        <f>$U$2</f>
        <v>JG</v>
      </c>
      <c r="BP10" s="344">
        <f t="shared" ca="1" si="19"/>
        <v>-6</v>
      </c>
      <c r="BQ10" s="345">
        <f ca="1">-$AR$3*'Season Summary'!$AO$3</f>
        <v>-6</v>
      </c>
      <c r="BR10" s="346" t="str">
        <f ca="1">IF(COUNTIF('Season Summary'!T$3:OFFSET('Season Summary'!T$3,$C$2+$AR$2,0),"=1")&gt;0,COUNTIF('Season Summary'!T$3:OFFSET('Season Summary'!T$3,$C$2+$AR$2,0),"=1"),"")</f>
        <v/>
      </c>
      <c r="BS10" s="347" t="str">
        <f ca="1">IF(BR10="","",BR10*'Season Summary'!$AO$6)</f>
        <v/>
      </c>
      <c r="BT10" s="348" t="str">
        <f ca="1">IF($V$22=1,"✓","")</f>
        <v/>
      </c>
      <c r="BU10" s="347" t="str">
        <f t="shared" ca="1" si="20"/>
        <v/>
      </c>
      <c r="BV10" s="348" t="str">
        <f ca="1">IF($V$22=2,"✓","")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Patriots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Jets</v>
      </c>
      <c r="E11" s="361" t="s">
        <v>39</v>
      </c>
      <c r="F11" s="217" t="s">
        <v>39</v>
      </c>
      <c r="G11" s="188">
        <v>11</v>
      </c>
      <c r="H11" s="184" t="str">
        <f t="shared" si="23"/>
        <v/>
      </c>
      <c r="I11" s="220" t="s">
        <v>39</v>
      </c>
      <c r="J11" s="188">
        <v>7</v>
      </c>
      <c r="K11" s="184" t="str">
        <f t="shared" si="0"/>
        <v/>
      </c>
      <c r="L11" s="220" t="s">
        <v>39</v>
      </c>
      <c r="M11" s="188">
        <v>12</v>
      </c>
      <c r="N11" s="184" t="str">
        <f t="shared" si="1"/>
        <v/>
      </c>
      <c r="O11" s="220" t="s">
        <v>39</v>
      </c>
      <c r="P11" s="188">
        <v>7</v>
      </c>
      <c r="Q11" s="184" t="str">
        <f t="shared" si="2"/>
        <v/>
      </c>
      <c r="R11" s="220" t="s">
        <v>39</v>
      </c>
      <c r="S11" s="188">
        <v>9</v>
      </c>
      <c r="T11" s="184" t="str">
        <f t="shared" si="3"/>
        <v/>
      </c>
      <c r="U11" s="220" t="s">
        <v>39</v>
      </c>
      <c r="V11" s="188">
        <v>9</v>
      </c>
      <c r="W11" s="184" t="str">
        <f t="shared" si="4"/>
        <v/>
      </c>
      <c r="X11" s="220" t="s">
        <v>39</v>
      </c>
      <c r="Y11" s="188">
        <v>4</v>
      </c>
      <c r="Z11" s="184" t="str">
        <f t="shared" si="5"/>
        <v/>
      </c>
      <c r="AA11" s="220" t="s">
        <v>39</v>
      </c>
      <c r="AB11" s="188">
        <v>10</v>
      </c>
      <c r="AC11" s="184" t="str">
        <f t="shared" si="6"/>
        <v/>
      </c>
      <c r="AD11" s="220" t="s">
        <v>39</v>
      </c>
      <c r="AE11" s="188">
        <v>7</v>
      </c>
      <c r="AF11" s="184" t="str">
        <f t="shared" si="7"/>
        <v/>
      </c>
      <c r="AG11" s="220" t="s">
        <v>39</v>
      </c>
      <c r="AH11" s="188">
        <v>4</v>
      </c>
      <c r="AI11" s="184" t="str">
        <f t="shared" si="8"/>
        <v/>
      </c>
      <c r="AJ11" s="220" t="s">
        <v>38</v>
      </c>
      <c r="AK11" s="188">
        <v>7</v>
      </c>
      <c r="AL11" s="184">
        <f t="shared" si="9"/>
        <v>-7</v>
      </c>
      <c r="AM11" s="220" t="s">
        <v>39</v>
      </c>
      <c r="AN11" s="188">
        <v>14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10</v>
      </c>
      <c r="AV11" s="186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2">
        <f ca="1">$J$21</f>
        <v>8</v>
      </c>
      <c r="BF11" s="81" t="str">
        <f>$I$2</f>
        <v>CK</v>
      </c>
      <c r="BG11" s="82">
        <f ca="1">$K$21</f>
        <v>85</v>
      </c>
      <c r="BH11" s="156"/>
      <c r="BI11" s="343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3"/>
      <c r="BN11" s="343">
        <f t="shared" ca="1" si="18"/>
        <v>4</v>
      </c>
      <c r="BO11" s="66" t="str">
        <f>$X$2</f>
        <v>JH</v>
      </c>
      <c r="BP11" s="344">
        <f t="shared" ca="1" si="19"/>
        <v>-6</v>
      </c>
      <c r="BQ11" s="345">
        <f ca="1">-$AR$3*'Season Summary'!$AO$3</f>
        <v>-6</v>
      </c>
      <c r="BR11" s="346" t="str">
        <f ca="1">IF(COUNTIF('Season Summary'!W$3:OFFSET('Season Summary'!W$3,$C$2+$AR$2,0),"=1")&gt;0,COUNTIF('Season Summary'!W$3:OFFSET('Season Summary'!W$3,$C$2+$AR$2,0),"=1"),"")</f>
        <v/>
      </c>
      <c r="BS11" s="347" t="str">
        <f ca="1">IF(BR11="","",BR11*'Season Summary'!$AO$6)</f>
        <v/>
      </c>
      <c r="BT11" s="348" t="str">
        <f ca="1">IF($Y$22=1,"✓","")</f>
        <v/>
      </c>
      <c r="BU11" s="347" t="str">
        <f t="shared" ca="1" si="20"/>
        <v/>
      </c>
      <c r="BV11" s="348" t="str">
        <f ca="1">IF($Y$22=2,"✓","")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49ers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Eagles</v>
      </c>
      <c r="E12" s="361" t="s">
        <v>39</v>
      </c>
      <c r="F12" s="217" t="s">
        <v>39</v>
      </c>
      <c r="G12" s="188">
        <v>8</v>
      </c>
      <c r="H12" s="184" t="str">
        <f t="shared" si="23"/>
        <v/>
      </c>
      <c r="I12" s="220" t="s">
        <v>38</v>
      </c>
      <c r="J12" s="188">
        <v>3</v>
      </c>
      <c r="K12" s="184">
        <f t="shared" si="0"/>
        <v>-3</v>
      </c>
      <c r="L12" s="220" t="s">
        <v>39</v>
      </c>
      <c r="M12" s="188">
        <v>2</v>
      </c>
      <c r="N12" s="184" t="str">
        <f t="shared" si="1"/>
        <v/>
      </c>
      <c r="O12" s="220" t="s">
        <v>39</v>
      </c>
      <c r="P12" s="188">
        <v>3</v>
      </c>
      <c r="Q12" s="184" t="str">
        <f t="shared" si="2"/>
        <v/>
      </c>
      <c r="R12" s="220" t="s">
        <v>39</v>
      </c>
      <c r="S12" s="188">
        <v>3</v>
      </c>
      <c r="T12" s="184" t="str">
        <f t="shared" si="3"/>
        <v/>
      </c>
      <c r="U12" s="220" t="s">
        <v>39</v>
      </c>
      <c r="V12" s="188">
        <v>14</v>
      </c>
      <c r="W12" s="184" t="str">
        <f t="shared" si="4"/>
        <v/>
      </c>
      <c r="X12" s="220" t="s">
        <v>38</v>
      </c>
      <c r="Y12" s="188">
        <v>5</v>
      </c>
      <c r="Z12" s="184">
        <f t="shared" si="5"/>
        <v>-5</v>
      </c>
      <c r="AA12" s="220" t="s">
        <v>39</v>
      </c>
      <c r="AB12" s="188">
        <v>5</v>
      </c>
      <c r="AC12" s="184" t="str">
        <f t="shared" si="6"/>
        <v/>
      </c>
      <c r="AD12" s="220" t="s">
        <v>38</v>
      </c>
      <c r="AE12" s="188">
        <v>15</v>
      </c>
      <c r="AF12" s="184">
        <f t="shared" si="7"/>
        <v>-15</v>
      </c>
      <c r="AG12" s="220" t="s">
        <v>39</v>
      </c>
      <c r="AH12" s="188">
        <v>8</v>
      </c>
      <c r="AI12" s="184" t="str">
        <f t="shared" si="8"/>
        <v/>
      </c>
      <c r="AJ12" s="220" t="s">
        <v>38</v>
      </c>
      <c r="AK12" s="188">
        <v>13</v>
      </c>
      <c r="AL12" s="184">
        <f t="shared" si="9"/>
        <v>-13</v>
      </c>
      <c r="AM12" s="220" t="s">
        <v>39</v>
      </c>
      <c r="AN12" s="188">
        <v>9</v>
      </c>
      <c r="AO12" s="186" t="str">
        <f t="shared" si="10"/>
        <v/>
      </c>
      <c r="AT12" s="187" t="str">
        <f t="shared" ca="1" si="11"/>
        <v>V</v>
      </c>
      <c r="AU12" s="188">
        <f t="shared" ca="1" si="12"/>
        <v>2</v>
      </c>
      <c r="AV12" s="186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2">
        <f ca="1">$V$21</f>
        <v>9</v>
      </c>
      <c r="BF12" s="81" t="str">
        <f>$U$2</f>
        <v>JG</v>
      </c>
      <c r="BG12" s="82">
        <f ca="1">$W$21</f>
        <v>76</v>
      </c>
      <c r="BH12" s="156"/>
      <c r="BI12" s="343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3"/>
      <c r="BN12" s="343">
        <f t="shared" ca="1" si="18"/>
        <v>4</v>
      </c>
      <c r="BO12" s="66" t="str">
        <f>$AA$2</f>
        <v>JL</v>
      </c>
      <c r="BP12" s="344">
        <f t="shared" ca="1" si="19"/>
        <v>-6</v>
      </c>
      <c r="BQ12" s="345">
        <f ca="1">-$AR$3*'Season Summary'!$AO$3</f>
        <v>-6</v>
      </c>
      <c r="BR12" s="346" t="str">
        <f ca="1">IF(COUNTIF('Season Summary'!Z$3:OFFSET('Season Summary'!Z$3,$C$2+$AR$2,0),"=1")&gt;0,COUNTIF('Season Summary'!Z$3:OFFSET('Season Summary'!Z$3,$C$2+$AR$2,0),"=1"),"")</f>
        <v/>
      </c>
      <c r="BS12" s="347" t="str">
        <f ca="1">IF(BR12="","",BR12*'Season Summary'!$AO$6)</f>
        <v/>
      </c>
      <c r="BT12" s="348" t="str">
        <f ca="1">IF($AB$22=1,"✓","")</f>
        <v/>
      </c>
      <c r="BU12" s="347" t="str">
        <f t="shared" ca="1" si="20"/>
        <v/>
      </c>
      <c r="BV12" s="348" t="str">
        <f ca="1">IF($AB$22=2,"✓","")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Raiders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Steelers</v>
      </c>
      <c r="E13" s="361" t="s">
        <v>39</v>
      </c>
      <c r="F13" s="217" t="s">
        <v>38</v>
      </c>
      <c r="G13" s="188">
        <v>10</v>
      </c>
      <c r="H13" s="184">
        <f t="shared" si="23"/>
        <v>-10</v>
      </c>
      <c r="I13" s="220" t="s">
        <v>38</v>
      </c>
      <c r="J13" s="188">
        <v>12</v>
      </c>
      <c r="K13" s="184">
        <f t="shared" si="0"/>
        <v>-12</v>
      </c>
      <c r="L13" s="220" t="s">
        <v>38</v>
      </c>
      <c r="M13" s="188">
        <v>11</v>
      </c>
      <c r="N13" s="184">
        <f t="shared" si="1"/>
        <v>-11</v>
      </c>
      <c r="O13" s="220" t="s">
        <v>38</v>
      </c>
      <c r="P13" s="188">
        <v>13</v>
      </c>
      <c r="Q13" s="184">
        <f t="shared" si="2"/>
        <v>-13</v>
      </c>
      <c r="R13" s="220" t="s">
        <v>38</v>
      </c>
      <c r="S13" s="188">
        <v>15</v>
      </c>
      <c r="T13" s="184">
        <f t="shared" si="3"/>
        <v>-15</v>
      </c>
      <c r="U13" s="220" t="s">
        <v>38</v>
      </c>
      <c r="V13" s="188">
        <v>16</v>
      </c>
      <c r="W13" s="184">
        <f t="shared" si="4"/>
        <v>-16</v>
      </c>
      <c r="X13" s="220" t="s">
        <v>38</v>
      </c>
      <c r="Y13" s="188">
        <v>15</v>
      </c>
      <c r="Z13" s="184">
        <f t="shared" si="5"/>
        <v>-15</v>
      </c>
      <c r="AA13" s="220" t="s">
        <v>39</v>
      </c>
      <c r="AB13" s="188">
        <v>2</v>
      </c>
      <c r="AC13" s="184" t="str">
        <f t="shared" si="6"/>
        <v/>
      </c>
      <c r="AD13" s="220" t="s">
        <v>38</v>
      </c>
      <c r="AE13" s="188">
        <v>10</v>
      </c>
      <c r="AF13" s="184">
        <f t="shared" si="7"/>
        <v>-10</v>
      </c>
      <c r="AG13" s="220" t="s">
        <v>39</v>
      </c>
      <c r="AH13" s="188">
        <v>2</v>
      </c>
      <c r="AI13" s="184" t="str">
        <f t="shared" si="8"/>
        <v/>
      </c>
      <c r="AJ13" s="220" t="s">
        <v>39</v>
      </c>
      <c r="AK13" s="188">
        <v>4</v>
      </c>
      <c r="AL13" s="184" t="str">
        <f t="shared" si="9"/>
        <v/>
      </c>
      <c r="AM13" s="220" t="s">
        <v>38</v>
      </c>
      <c r="AN13" s="188">
        <v>4</v>
      </c>
      <c r="AO13" s="186">
        <f t="shared" si="10"/>
        <v>-4</v>
      </c>
      <c r="AT13" s="187" t="str">
        <f t="shared" ca="1" si="11"/>
        <v>H</v>
      </c>
      <c r="AU13" s="188">
        <f t="shared" ca="1" si="12"/>
        <v>12</v>
      </c>
      <c r="AV13" s="186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2">
        <f ca="1">$AK$21</f>
        <v>10</v>
      </c>
      <c r="BF13" s="81" t="str">
        <f>$AJ$2</f>
        <v>MB</v>
      </c>
      <c r="BG13" s="82">
        <f ca="1">$AL$21</f>
        <v>66</v>
      </c>
      <c r="BH13" s="156"/>
      <c r="BI13" s="343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3"/>
      <c r="BN13" s="343">
        <f t="shared" ca="1" si="18"/>
        <v>4</v>
      </c>
      <c r="BO13" s="66" t="str">
        <f>$AG$2</f>
        <v>KK</v>
      </c>
      <c r="BP13" s="344">
        <f t="shared" ca="1" si="19"/>
        <v>-6</v>
      </c>
      <c r="BQ13" s="345">
        <f ca="1">-$AR$3*'Season Summary'!$AO$3</f>
        <v>-6</v>
      </c>
      <c r="BR13" s="346" t="str">
        <f ca="1">IF(COUNTIF('Season Summary'!AF$3:OFFSET('Season Summary'!AF$3,$C$2+$AR$2,0),"=1")&gt;0,COUNTIF('Season Summary'!AF$3:OFFSET('Season Summary'!AF$3,$C$2+$AR$2,0),"=1"),"")</f>
        <v/>
      </c>
      <c r="BS13" s="347" t="str">
        <f ca="1">IF(BR13="","",BR13*'Season Summary'!$AO$6)</f>
        <v/>
      </c>
      <c r="BT13" s="348" t="str">
        <f ca="1">IF($AH$22=1,"✓","")</f>
        <v/>
      </c>
      <c r="BU13" s="347" t="str">
        <f t="shared" ca="1" si="20"/>
        <v/>
      </c>
      <c r="BV13" s="348" t="str">
        <f ca="1">IF($AH$22=2,"✓","")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Vikings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Cardinals</v>
      </c>
      <c r="E14" s="361" t="s">
        <v>38</v>
      </c>
      <c r="F14" s="217" t="s">
        <v>38</v>
      </c>
      <c r="G14" s="188">
        <v>9</v>
      </c>
      <c r="H14" s="184" t="str">
        <f t="shared" si="23"/>
        <v/>
      </c>
      <c r="I14" s="220" t="s">
        <v>38</v>
      </c>
      <c r="J14" s="188">
        <v>13</v>
      </c>
      <c r="K14" s="184" t="str">
        <f t="shared" si="0"/>
        <v/>
      </c>
      <c r="L14" s="220" t="s">
        <v>38</v>
      </c>
      <c r="M14" s="188">
        <v>3</v>
      </c>
      <c r="N14" s="184" t="str">
        <f t="shared" si="1"/>
        <v/>
      </c>
      <c r="O14" s="220" t="s">
        <v>38</v>
      </c>
      <c r="P14" s="188">
        <v>10</v>
      </c>
      <c r="Q14" s="184" t="str">
        <f t="shared" si="2"/>
        <v/>
      </c>
      <c r="R14" s="220" t="s">
        <v>38</v>
      </c>
      <c r="S14" s="188">
        <v>8</v>
      </c>
      <c r="T14" s="184" t="str">
        <f t="shared" si="3"/>
        <v/>
      </c>
      <c r="U14" s="220" t="s">
        <v>38</v>
      </c>
      <c r="V14" s="188">
        <v>11</v>
      </c>
      <c r="W14" s="184" t="str">
        <f t="shared" si="4"/>
        <v/>
      </c>
      <c r="X14" s="220" t="s">
        <v>38</v>
      </c>
      <c r="Y14" s="188">
        <v>12</v>
      </c>
      <c r="Z14" s="184" t="str">
        <f t="shared" si="5"/>
        <v/>
      </c>
      <c r="AA14" s="220" t="s">
        <v>38</v>
      </c>
      <c r="AB14" s="188">
        <v>15</v>
      </c>
      <c r="AC14" s="184" t="str">
        <f t="shared" si="6"/>
        <v/>
      </c>
      <c r="AD14" s="220" t="s">
        <v>39</v>
      </c>
      <c r="AE14" s="188">
        <v>5</v>
      </c>
      <c r="AF14" s="184">
        <f t="shared" si="7"/>
        <v>-5</v>
      </c>
      <c r="AG14" s="220" t="s">
        <v>38</v>
      </c>
      <c r="AH14" s="188">
        <v>13</v>
      </c>
      <c r="AI14" s="184" t="str">
        <f t="shared" si="8"/>
        <v/>
      </c>
      <c r="AJ14" s="220" t="s">
        <v>38</v>
      </c>
      <c r="AK14" s="188">
        <v>3</v>
      </c>
      <c r="AL14" s="184" t="str">
        <f t="shared" si="9"/>
        <v/>
      </c>
      <c r="AM14" s="220" t="s">
        <v>38</v>
      </c>
      <c r="AN14" s="188">
        <v>5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11</v>
      </c>
      <c r="AV14" s="186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2">
        <f ca="1">$AE$21</f>
        <v>11</v>
      </c>
      <c r="BF14" s="81" t="str">
        <f>$AD$2</f>
        <v>KC</v>
      </c>
      <c r="BG14" s="82">
        <f ca="1">$AF$21</f>
        <v>52</v>
      </c>
      <c r="BH14" s="156"/>
      <c r="BI14" s="343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3"/>
      <c r="BN14" s="343">
        <f t="shared" ca="1" si="18"/>
        <v>4</v>
      </c>
      <c r="BO14" s="66" t="str">
        <f>$AJ$2</f>
        <v>MB</v>
      </c>
      <c r="BP14" s="344">
        <f t="shared" ca="1" si="19"/>
        <v>-6</v>
      </c>
      <c r="BQ14" s="345">
        <f ca="1">-$AR$3*'Season Summary'!$AO$3</f>
        <v>-6</v>
      </c>
      <c r="BR14" s="346" t="str">
        <f ca="1">IF(COUNTIF('Season Summary'!AI$3:OFFSET('Season Summary'!AI$3,$C$2+$AR$2,0),"=1")&gt;0,COUNTIF('Season Summary'!AI$3:OFFSET('Season Summary'!AI$3,$C$2+$AR$2,0),"=1"),"")</f>
        <v/>
      </c>
      <c r="BS14" s="347" t="str">
        <f ca="1">IF(BR14="","",BR14*'Season Summary'!$AO$6)</f>
        <v/>
      </c>
      <c r="BT14" s="348" t="str">
        <f ca="1">IF($AK$22=1,"✓","")</f>
        <v/>
      </c>
      <c r="BU14" s="347" t="str">
        <f t="shared" ca="1" si="20"/>
        <v/>
      </c>
      <c r="BV14" s="348" t="str">
        <f ca="1">IF($AK$22=2,"✓","")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Falcons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Buccaneers</v>
      </c>
      <c r="E15" s="361" t="s">
        <v>38</v>
      </c>
      <c r="F15" s="217" t="s">
        <v>38</v>
      </c>
      <c r="G15" s="188">
        <v>15</v>
      </c>
      <c r="H15" s="184" t="str">
        <f t="shared" si="23"/>
        <v/>
      </c>
      <c r="I15" s="220" t="s">
        <v>38</v>
      </c>
      <c r="J15" s="188">
        <v>15</v>
      </c>
      <c r="K15" s="184" t="str">
        <f t="shared" si="0"/>
        <v/>
      </c>
      <c r="L15" s="220" t="s">
        <v>38</v>
      </c>
      <c r="M15" s="188">
        <v>16</v>
      </c>
      <c r="N15" s="184" t="str">
        <f t="shared" si="1"/>
        <v/>
      </c>
      <c r="O15" s="220" t="s">
        <v>38</v>
      </c>
      <c r="P15" s="188">
        <v>16</v>
      </c>
      <c r="Q15" s="184" t="str">
        <f t="shared" si="2"/>
        <v/>
      </c>
      <c r="R15" s="220" t="s">
        <v>38</v>
      </c>
      <c r="S15" s="188">
        <v>13</v>
      </c>
      <c r="T15" s="184" t="str">
        <f t="shared" si="3"/>
        <v/>
      </c>
      <c r="U15" s="220" t="s">
        <v>38</v>
      </c>
      <c r="V15" s="188">
        <v>15</v>
      </c>
      <c r="W15" s="184" t="str">
        <f t="shared" si="4"/>
        <v/>
      </c>
      <c r="X15" s="220" t="s">
        <v>38</v>
      </c>
      <c r="Y15" s="188">
        <v>16</v>
      </c>
      <c r="Z15" s="184" t="str">
        <f t="shared" si="5"/>
        <v/>
      </c>
      <c r="AA15" s="220" t="s">
        <v>38</v>
      </c>
      <c r="AB15" s="188">
        <v>11</v>
      </c>
      <c r="AC15" s="184" t="str">
        <f t="shared" si="6"/>
        <v/>
      </c>
      <c r="AD15" s="220" t="s">
        <v>38</v>
      </c>
      <c r="AE15" s="188">
        <v>11</v>
      </c>
      <c r="AF15" s="184" t="str">
        <f t="shared" si="7"/>
        <v/>
      </c>
      <c r="AG15" s="220" t="s">
        <v>38</v>
      </c>
      <c r="AH15" s="188">
        <v>14</v>
      </c>
      <c r="AI15" s="184" t="str">
        <f t="shared" si="8"/>
        <v/>
      </c>
      <c r="AJ15" s="220" t="s">
        <v>38</v>
      </c>
      <c r="AK15" s="188">
        <v>12</v>
      </c>
      <c r="AL15" s="184" t="str">
        <f t="shared" si="9"/>
        <v/>
      </c>
      <c r="AM15" s="220" t="s">
        <v>38</v>
      </c>
      <c r="AN15" s="188">
        <v>15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16</v>
      </c>
      <c r="AV15" s="186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0">
        <f ca="1">$Y$21</f>
        <v>12</v>
      </c>
      <c r="BF15" s="83" t="str">
        <f>$X$2</f>
        <v>JH</v>
      </c>
      <c r="BG15" s="84">
        <f ca="1">$Z$21</f>
        <v>50</v>
      </c>
      <c r="BH15" s="156"/>
      <c r="BI15" s="351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3"/>
      <c r="BN15" s="351">
        <f t="shared" ca="1" si="18"/>
        <v>4</v>
      </c>
      <c r="BO15" s="67" t="str">
        <f>$AM$2</f>
        <v>RR</v>
      </c>
      <c r="BP15" s="352">
        <f t="shared" ca="1" si="19"/>
        <v>-6</v>
      </c>
      <c r="BQ15" s="353">
        <f ca="1">-$AR$3*'Season Summary'!$AO$3</f>
        <v>-6</v>
      </c>
      <c r="BR15" s="354" t="str">
        <f ca="1">IF(COUNTIF('Season Summary'!AL$3:OFFSET('Season Summary'!AL$3,$C$2+$AR$2,0),"=1")&gt;0,COUNTIF('Season Summary'!AL$3:OFFSET('Season Summary'!AL$3,$C$2+$AR$2,0),"=1"),"")</f>
        <v/>
      </c>
      <c r="BS15" s="355" t="str">
        <f ca="1">IF(BR15="","",BR15*'Season Summary'!$AO$6)</f>
        <v/>
      </c>
      <c r="BT15" s="356" t="str">
        <f ca="1">IF($AN$22=1,"✓","")</f>
        <v/>
      </c>
      <c r="BU15" s="355" t="str">
        <f t="shared" ca="1" si="20"/>
        <v/>
      </c>
      <c r="BV15" s="356" t="str">
        <f ca="1">IF($AN$22=2,"✓","")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Cowboys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Chargers</v>
      </c>
      <c r="E16" s="361" t="s">
        <v>39</v>
      </c>
      <c r="F16" s="217" t="s">
        <v>38</v>
      </c>
      <c r="G16" s="188">
        <v>2</v>
      </c>
      <c r="H16" s="184">
        <f t="shared" si="23"/>
        <v>-2</v>
      </c>
      <c r="I16" s="220" t="s">
        <v>38</v>
      </c>
      <c r="J16" s="188">
        <v>5</v>
      </c>
      <c r="K16" s="184">
        <f t="shared" si="0"/>
        <v>-5</v>
      </c>
      <c r="L16" s="220" t="s">
        <v>39</v>
      </c>
      <c r="M16" s="188">
        <v>6</v>
      </c>
      <c r="N16" s="184" t="str">
        <f t="shared" si="1"/>
        <v/>
      </c>
      <c r="O16" s="220" t="s">
        <v>38</v>
      </c>
      <c r="P16" s="188">
        <v>2</v>
      </c>
      <c r="Q16" s="184">
        <f t="shared" si="2"/>
        <v>-2</v>
      </c>
      <c r="R16" s="220" t="s">
        <v>39</v>
      </c>
      <c r="S16" s="188">
        <v>1</v>
      </c>
      <c r="T16" s="184" t="str">
        <f t="shared" si="3"/>
        <v/>
      </c>
      <c r="U16" s="220" t="s">
        <v>38</v>
      </c>
      <c r="V16" s="188">
        <v>1</v>
      </c>
      <c r="W16" s="184">
        <f t="shared" si="4"/>
        <v>-1</v>
      </c>
      <c r="X16" s="220" t="s">
        <v>38</v>
      </c>
      <c r="Y16" s="188">
        <v>9</v>
      </c>
      <c r="Z16" s="184">
        <f t="shared" si="5"/>
        <v>-9</v>
      </c>
      <c r="AA16" s="220" t="s">
        <v>38</v>
      </c>
      <c r="AB16" s="188">
        <v>1</v>
      </c>
      <c r="AC16" s="184">
        <f t="shared" si="6"/>
        <v>-1</v>
      </c>
      <c r="AD16" s="220" t="s">
        <v>39</v>
      </c>
      <c r="AE16" s="188">
        <v>8</v>
      </c>
      <c r="AF16" s="184" t="str">
        <f t="shared" si="7"/>
        <v/>
      </c>
      <c r="AG16" s="220" t="s">
        <v>38</v>
      </c>
      <c r="AH16" s="188">
        <v>12</v>
      </c>
      <c r="AI16" s="184">
        <f t="shared" si="8"/>
        <v>-12</v>
      </c>
      <c r="AJ16" s="220" t="s">
        <v>38</v>
      </c>
      <c r="AK16" s="188">
        <v>10</v>
      </c>
      <c r="AL16" s="184">
        <f t="shared" si="9"/>
        <v>-10</v>
      </c>
      <c r="AM16" s="220" t="s">
        <v>38</v>
      </c>
      <c r="AN16" s="188">
        <v>6</v>
      </c>
      <c r="AO16" s="186">
        <f t="shared" si="10"/>
        <v>-6</v>
      </c>
      <c r="AT16" s="187" t="str">
        <f t="shared" ca="1" si="11"/>
        <v>H</v>
      </c>
      <c r="AU16" s="188">
        <f t="shared" ca="1" si="12"/>
        <v>3</v>
      </c>
      <c r="AV16" s="186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Titans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Seahawks</v>
      </c>
      <c r="E17" s="361" t="s">
        <v>39</v>
      </c>
      <c r="F17" s="217" t="s">
        <v>38</v>
      </c>
      <c r="G17" s="188">
        <v>13</v>
      </c>
      <c r="H17" s="184">
        <f t="shared" si="23"/>
        <v>-13</v>
      </c>
      <c r="I17" s="220" t="s">
        <v>38</v>
      </c>
      <c r="J17" s="188">
        <v>14</v>
      </c>
      <c r="K17" s="184">
        <f t="shared" si="0"/>
        <v>-14</v>
      </c>
      <c r="L17" s="220" t="s">
        <v>38</v>
      </c>
      <c r="M17" s="188">
        <v>10</v>
      </c>
      <c r="N17" s="184">
        <f t="shared" si="1"/>
        <v>-10</v>
      </c>
      <c r="O17" s="220" t="s">
        <v>38</v>
      </c>
      <c r="P17" s="188">
        <v>11</v>
      </c>
      <c r="Q17" s="184">
        <f t="shared" si="2"/>
        <v>-11</v>
      </c>
      <c r="R17" s="220" t="s">
        <v>38</v>
      </c>
      <c r="S17" s="188">
        <v>12</v>
      </c>
      <c r="T17" s="184">
        <f t="shared" si="3"/>
        <v>-12</v>
      </c>
      <c r="U17" s="220" t="s">
        <v>38</v>
      </c>
      <c r="V17" s="188">
        <v>13</v>
      </c>
      <c r="W17" s="184">
        <f t="shared" si="4"/>
        <v>-13</v>
      </c>
      <c r="X17" s="220" t="s">
        <v>38</v>
      </c>
      <c r="Y17" s="188">
        <v>6</v>
      </c>
      <c r="Z17" s="184">
        <f t="shared" si="5"/>
        <v>-6</v>
      </c>
      <c r="AA17" s="220" t="s">
        <v>38</v>
      </c>
      <c r="AB17" s="188">
        <v>16</v>
      </c>
      <c r="AC17" s="184">
        <f t="shared" si="6"/>
        <v>-16</v>
      </c>
      <c r="AD17" s="220" t="s">
        <v>38</v>
      </c>
      <c r="AE17" s="188">
        <v>4</v>
      </c>
      <c r="AF17" s="184">
        <f t="shared" si="7"/>
        <v>-4</v>
      </c>
      <c r="AG17" s="220" t="s">
        <v>38</v>
      </c>
      <c r="AH17" s="188">
        <v>7</v>
      </c>
      <c r="AI17" s="184">
        <f t="shared" si="8"/>
        <v>-7</v>
      </c>
      <c r="AJ17" s="220" t="s">
        <v>38</v>
      </c>
      <c r="AK17" s="188">
        <v>11</v>
      </c>
      <c r="AL17" s="184">
        <f t="shared" si="9"/>
        <v>-11</v>
      </c>
      <c r="AM17" s="220" t="s">
        <v>38</v>
      </c>
      <c r="AN17" s="188">
        <v>16</v>
      </c>
      <c r="AO17" s="186">
        <f t="shared" si="10"/>
        <v>-16</v>
      </c>
      <c r="AT17" s="187" t="str">
        <f t="shared" ca="1" si="11"/>
        <v>H</v>
      </c>
      <c r="AU17" s="188">
        <f t="shared" ca="1" si="12"/>
        <v>15</v>
      </c>
      <c r="AV17" s="186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Chiefs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Ravens</v>
      </c>
      <c r="E18" s="361" t="s">
        <v>38</v>
      </c>
      <c r="F18" s="217" t="s">
        <v>39</v>
      </c>
      <c r="G18" s="188">
        <v>6</v>
      </c>
      <c r="H18" s="184">
        <f t="shared" si="23"/>
        <v>-6</v>
      </c>
      <c r="I18" s="220" t="s">
        <v>38</v>
      </c>
      <c r="J18" s="188">
        <v>4</v>
      </c>
      <c r="K18" s="184" t="str">
        <f t="shared" si="0"/>
        <v/>
      </c>
      <c r="L18" s="220" t="s">
        <v>39</v>
      </c>
      <c r="M18" s="188">
        <v>4</v>
      </c>
      <c r="N18" s="184">
        <f t="shared" si="1"/>
        <v>-4</v>
      </c>
      <c r="O18" s="220" t="s">
        <v>39</v>
      </c>
      <c r="P18" s="188">
        <v>1</v>
      </c>
      <c r="Q18" s="184">
        <f t="shared" si="2"/>
        <v>-1</v>
      </c>
      <c r="R18" s="220" t="s">
        <v>39</v>
      </c>
      <c r="S18" s="188">
        <v>2</v>
      </c>
      <c r="T18" s="184">
        <f t="shared" si="3"/>
        <v>-2</v>
      </c>
      <c r="U18" s="220" t="s">
        <v>39</v>
      </c>
      <c r="V18" s="188">
        <v>12</v>
      </c>
      <c r="W18" s="184">
        <f t="shared" si="4"/>
        <v>-12</v>
      </c>
      <c r="X18" s="220" t="s">
        <v>39</v>
      </c>
      <c r="Y18" s="188">
        <v>14</v>
      </c>
      <c r="Z18" s="184">
        <f t="shared" si="5"/>
        <v>-14</v>
      </c>
      <c r="AA18" s="220" t="s">
        <v>39</v>
      </c>
      <c r="AB18" s="188">
        <v>6</v>
      </c>
      <c r="AC18" s="184">
        <f t="shared" si="6"/>
        <v>-6</v>
      </c>
      <c r="AD18" s="220" t="s">
        <v>38</v>
      </c>
      <c r="AE18" s="188">
        <v>1</v>
      </c>
      <c r="AF18" s="184" t="str">
        <f t="shared" si="7"/>
        <v/>
      </c>
      <c r="AG18" s="220" t="s">
        <v>39</v>
      </c>
      <c r="AH18" s="188">
        <v>16</v>
      </c>
      <c r="AI18" s="184">
        <f t="shared" si="8"/>
        <v>-16</v>
      </c>
      <c r="AJ18" s="220" t="s">
        <v>39</v>
      </c>
      <c r="AK18" s="188">
        <v>9</v>
      </c>
      <c r="AL18" s="184">
        <f t="shared" si="9"/>
        <v>-9</v>
      </c>
      <c r="AM18" s="220" t="s">
        <v>39</v>
      </c>
      <c r="AN18" s="188">
        <v>1</v>
      </c>
      <c r="AO18" s="186">
        <f t="shared" si="10"/>
        <v>-1</v>
      </c>
      <c r="AT18" s="187" t="str">
        <f ca="1">IF($B18="","",IF(AX18&lt;0,"V","H"))</f>
        <v>V</v>
      </c>
      <c r="AU18" s="188">
        <f ca="1">IF($B18="","",RANK(BA18,BA$4:BA$19,1))</f>
        <v>7</v>
      </c>
      <c r="AV18" s="186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Lions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Packers</v>
      </c>
      <c r="E19" s="361" t="s">
        <v>38</v>
      </c>
      <c r="F19" s="217" t="s">
        <v>38</v>
      </c>
      <c r="G19" s="188">
        <v>14</v>
      </c>
      <c r="H19" s="184" t="str">
        <f t="shared" si="23"/>
        <v/>
      </c>
      <c r="I19" s="220" t="s">
        <v>38</v>
      </c>
      <c r="J19" s="188">
        <v>11</v>
      </c>
      <c r="K19" s="184" t="str">
        <f t="shared" si="0"/>
        <v/>
      </c>
      <c r="L19" s="220" t="s">
        <v>38</v>
      </c>
      <c r="M19" s="188">
        <v>14</v>
      </c>
      <c r="N19" s="184" t="str">
        <f t="shared" si="1"/>
        <v/>
      </c>
      <c r="O19" s="220" t="s">
        <v>38</v>
      </c>
      <c r="P19" s="188">
        <v>14</v>
      </c>
      <c r="Q19" s="184" t="str">
        <f t="shared" si="2"/>
        <v/>
      </c>
      <c r="R19" s="220" t="s">
        <v>38</v>
      </c>
      <c r="S19" s="188">
        <v>14</v>
      </c>
      <c r="T19" s="184" t="str">
        <f t="shared" si="3"/>
        <v/>
      </c>
      <c r="U19" s="220" t="s">
        <v>38</v>
      </c>
      <c r="V19" s="188">
        <v>2</v>
      </c>
      <c r="W19" s="184" t="str">
        <f t="shared" si="4"/>
        <v/>
      </c>
      <c r="X19" s="220" t="s">
        <v>39</v>
      </c>
      <c r="Y19" s="188">
        <v>13</v>
      </c>
      <c r="Z19" s="184">
        <f t="shared" si="5"/>
        <v>-13</v>
      </c>
      <c r="AA19" s="220" t="s">
        <v>38</v>
      </c>
      <c r="AB19" s="188">
        <v>8</v>
      </c>
      <c r="AC19" s="184" t="str">
        <f t="shared" si="6"/>
        <v/>
      </c>
      <c r="AD19" s="220" t="s">
        <v>39</v>
      </c>
      <c r="AE19" s="188">
        <v>14</v>
      </c>
      <c r="AF19" s="184">
        <f t="shared" si="7"/>
        <v>-14</v>
      </c>
      <c r="AG19" s="220" t="s">
        <v>38</v>
      </c>
      <c r="AH19" s="188">
        <v>6</v>
      </c>
      <c r="AI19" s="184" t="str">
        <f t="shared" si="8"/>
        <v/>
      </c>
      <c r="AJ19" s="220" t="s">
        <v>38</v>
      </c>
      <c r="AK19" s="188">
        <v>1</v>
      </c>
      <c r="AL19" s="184" t="str">
        <f t="shared" si="9"/>
        <v/>
      </c>
      <c r="AM19" s="220" t="s">
        <v>38</v>
      </c>
      <c r="AN19" s="188">
        <v>7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6</v>
      </c>
      <c r="AV19" s="186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"Lions at Packers" Total Points:  </v>
      </c>
      <c r="F20" s="358" t="s">
        <v>782</v>
      </c>
      <c r="G20" s="91">
        <v>48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53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48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56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35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41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51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34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98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39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38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4</v>
      </c>
      <c r="H21" s="197">
        <f ca="1">IF(SUM(G4:G19)&gt;0,SUM(H4:H19)+$F$31,0)</f>
        <v>98</v>
      </c>
      <c r="I21" s="198"/>
      <c r="J21" s="196">
        <f ca="1">RANK(K21,$H34:$AO34,0)+J52</f>
        <v>8</v>
      </c>
      <c r="K21" s="197">
        <f ca="1">IF(SUM(J4:J19)&gt;0,SUM(K4:K19)+$F$31,0)</f>
        <v>85</v>
      </c>
      <c r="L21" s="198"/>
      <c r="M21" s="196">
        <f ca="1">RANK(N21,$H34:$AO34,0)+M52</f>
        <v>2</v>
      </c>
      <c r="N21" s="197">
        <f ca="1">IF(SUM(M4:M19)&gt;0,SUM(N4:N19)+$F$31,0)</f>
        <v>106</v>
      </c>
      <c r="O21" s="198"/>
      <c r="P21" s="196">
        <f ca="1">RANK(Q21,$H34:$AO34,0)+P52</f>
        <v>1</v>
      </c>
      <c r="Q21" s="197">
        <f ca="1">IF(SUM(P4:P19)&gt;0,SUM(Q4:Q19)+$F$31,0)</f>
        <v>109</v>
      </c>
      <c r="R21" s="198"/>
      <c r="S21" s="196">
        <f ca="1">RANK(T21,$H34:$AO34,0)+S52</f>
        <v>4</v>
      </c>
      <c r="T21" s="197">
        <f ca="1">IF(SUM(S4:S19)&gt;0,SUM(T4:T19)+$F$31,0)</f>
        <v>98</v>
      </c>
      <c r="U21" s="198"/>
      <c r="V21" s="196">
        <f ca="1">RANK(W21,$H34:$AO34,0)+V52</f>
        <v>9</v>
      </c>
      <c r="W21" s="197">
        <f ca="1">IF(SUM(V4:V19)&gt;0,SUM(W4:W19)+$F$31,0)</f>
        <v>76</v>
      </c>
      <c r="X21" s="198"/>
      <c r="Y21" s="196">
        <f ca="1">RANK(Z21,$H34:$AO34,0)+Y52</f>
        <v>12</v>
      </c>
      <c r="Z21" s="197">
        <f ca="1">IF(SUM(Y4:Y19)&gt;0,SUM(Z4:Z19)+$F$31,0)</f>
        <v>50</v>
      </c>
      <c r="AA21" s="198"/>
      <c r="AB21" s="196">
        <f ca="1">RANK(AC21,$H34:$AO34,0)+AB52</f>
        <v>7</v>
      </c>
      <c r="AC21" s="197">
        <f ca="1">IF(SUM(AB4:AB19)&gt;0,SUM(AC4:AC19)+$F$31,0)</f>
        <v>87</v>
      </c>
      <c r="AD21" s="198"/>
      <c r="AE21" s="196">
        <f ca="1">RANK(AF21,$H34:$AO34,0)+AE52</f>
        <v>11</v>
      </c>
      <c r="AF21" s="197">
        <f ca="1">IF(SUM(AE4:AE19)&gt;0,SUM(AF4:AF19)+$F$31,0)</f>
        <v>52</v>
      </c>
      <c r="AG21" s="198"/>
      <c r="AH21" s="196">
        <f ca="1">RANK(AI21,$H34:$AO34,0)+AH52</f>
        <v>6</v>
      </c>
      <c r="AI21" s="197">
        <f ca="1">IF(SUM(AH4:AH19)&gt;0,SUM(AI4:AI19)+$F$31,0)</f>
        <v>96</v>
      </c>
      <c r="AJ21" s="198"/>
      <c r="AK21" s="196">
        <f ca="1">RANK(AL21,$H34:$AO34,0)+AK52</f>
        <v>10</v>
      </c>
      <c r="AL21" s="197">
        <f ca="1">IF(SUM(AK4:AK19)&gt;0,SUM(AL4:AL19)+$F$31,0)</f>
        <v>66</v>
      </c>
      <c r="AM21" s="198"/>
      <c r="AN21" s="196">
        <f ca="1">RANK(AO21,$H34:$AO34,0)+AN52</f>
        <v>3</v>
      </c>
      <c r="AO21" s="199">
        <f ca="1">IF(SUM(AN4:AN19)&gt;0,SUM(AO4:AO19)+$F$31,0)</f>
        <v>101</v>
      </c>
      <c r="AP21" s="3"/>
      <c r="AT21" s="200"/>
      <c r="AU21" s="201">
        <f ca="1">RANK(AV34,$H34:$AV34,0)</f>
        <v>7</v>
      </c>
      <c r="AV21" s="202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98</v>
      </c>
      <c r="I22" s="134"/>
      <c r="J22" s="132">
        <f ca="1">RANK(K35,($H35:$AO35),0)</f>
        <v>10</v>
      </c>
      <c r="K22" s="133">
        <f ca="1">IF($AR$3&lt;3,K23,K23/($AR$3-1))</f>
        <v>85</v>
      </c>
      <c r="L22" s="134"/>
      <c r="M22" s="132">
        <f ca="1">RANK(N35,($H35:$AO35),0)</f>
        <v>2</v>
      </c>
      <c r="N22" s="133">
        <f ca="1">IF($AR$3&lt;3,N23,N23/($AR$3-1))</f>
        <v>106</v>
      </c>
      <c r="O22" s="134"/>
      <c r="P22" s="132">
        <f ca="1">RANK(Q35,($H35:$AO35),0)</f>
        <v>1</v>
      </c>
      <c r="Q22" s="133">
        <f ca="1">IF($AR$3&lt;3,Q23,Q23/($AR$3-1))</f>
        <v>109</v>
      </c>
      <c r="R22" s="134"/>
      <c r="S22" s="132">
        <f ca="1">RANK(T35,($H35:$AO35),0)</f>
        <v>4</v>
      </c>
      <c r="T22" s="133">
        <f ca="1">IF($AR$3&lt;3,T23,T23/($AR$3-1))</f>
        <v>98</v>
      </c>
      <c r="U22" s="134"/>
      <c r="V22" s="132">
        <f ca="1">RANK(W35,($H35:$AO35),0)</f>
        <v>8</v>
      </c>
      <c r="W22" s="133">
        <f ca="1">IF($AR$3&lt;3,W23,W23/($AR$3-1))</f>
        <v>92</v>
      </c>
      <c r="X22" s="134"/>
      <c r="Y22" s="132">
        <f ca="1">RANK(Z35,($H35:$AO35),0)</f>
        <v>11</v>
      </c>
      <c r="Z22" s="133">
        <f ca="1">IF($AR$3&lt;3,Z23,Z23/($AR$3-1))</f>
        <v>74</v>
      </c>
      <c r="AA22" s="134"/>
      <c r="AB22" s="132">
        <f ca="1">RANK(AC35,($H35:$AO35),0)</f>
        <v>9</v>
      </c>
      <c r="AC22" s="133">
        <f ca="1">IF($AR$3&lt;3,AC23,AC23/($AR$3-1))</f>
        <v>87</v>
      </c>
      <c r="AD22" s="134"/>
      <c r="AE22" s="132">
        <f ca="1">RANK(AF35,($H35:$AO35),0)</f>
        <v>7</v>
      </c>
      <c r="AF22" s="133">
        <f ca="1">IF($AR$3&lt;3,AF23,AF23/($AR$3-1))</f>
        <v>93</v>
      </c>
      <c r="AG22" s="134"/>
      <c r="AH22" s="132">
        <f ca="1">RANK(AI35,($H35:$AO35),0)</f>
        <v>6</v>
      </c>
      <c r="AI22" s="133">
        <f ca="1">IF($AR$3&lt;3,AI23,AI23/($AR$3-1))</f>
        <v>96</v>
      </c>
      <c r="AJ22" s="134"/>
      <c r="AK22" s="132">
        <f ca="1">RANK(AL35,($H35:$AO35),0)</f>
        <v>12</v>
      </c>
      <c r="AL22" s="133">
        <f ca="1">IF($AR$3&lt;3,AL23,AL23/($AR$3-1))</f>
        <v>72</v>
      </c>
      <c r="AM22" s="134"/>
      <c r="AN22" s="132">
        <f ca="1">RANK(AO35,($H35:$AO35),0)</f>
        <v>3</v>
      </c>
      <c r="AO22" s="135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98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85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106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109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98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92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74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87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93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96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72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76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52</v>
      </c>
      <c r="AG24" s="142"/>
      <c r="AH24" s="140"/>
      <c r="AI24" s="141">
        <f ca="1">IF($AR$3&lt;2,"",MIN('Season Summary'!AH3:OFFSET('Season Summary'!AH3,$C$2+$AR$2,0)))</f>
        <v>85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0.6875</v>
      </c>
      <c r="H25" s="141">
        <f>IF(SUM(G4:G19)&gt;0,COUNTBLANK(H4:H19)-COUNTBLANK($E4:$E19),0)</f>
        <v>11</v>
      </c>
      <c r="I25" s="142"/>
      <c r="J25" s="144">
        <f ca="1">IF($AR$2=0,K25/OFFSET('Season Summary'!$D$3,$C$2,0),0)</f>
        <v>0.5625</v>
      </c>
      <c r="K25" s="141">
        <f>IF(SUM(J4:J19)&gt;0,COUNTBLANK(K4:K19)-COUNTBLANK($E4:$E19),0)</f>
        <v>9</v>
      </c>
      <c r="L25" s="142"/>
      <c r="M25" s="144">
        <f ca="1">IF($AR$2=0,N25/OFFSET('Season Summary'!$D$3,$C$2,0),0)</f>
        <v>0.75</v>
      </c>
      <c r="N25" s="141">
        <f>IF(SUM(M4:M19)&gt;0,COUNTBLANK(N4:N19)-COUNTBLANK($E4:$E19),0)</f>
        <v>12</v>
      </c>
      <c r="O25" s="142"/>
      <c r="P25" s="144">
        <f ca="1">IF($AR$2=0,Q25/OFFSET('Season Summary'!$D$3,$C$2,0),0)</f>
        <v>0.75</v>
      </c>
      <c r="Q25" s="141">
        <f>IF(SUM(P4:P19)&gt;0,COUNTBLANK(Q4:Q19)-COUNTBLANK($E4:$E19),0)</f>
        <v>12</v>
      </c>
      <c r="R25" s="142"/>
      <c r="S25" s="144">
        <f ca="1">IF($AR$2=0,T25/OFFSET('Season Summary'!$D$3,$C$2,0),0)</f>
        <v>0.6875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0.5</v>
      </c>
      <c r="W25" s="141">
        <f>IF(SUM(V4:V19)&gt;0,COUNTBLANK(W4:W19)-COUNTBLANK($E4:$E19),0)</f>
        <v>8</v>
      </c>
      <c r="X25" s="142"/>
      <c r="Y25" s="144">
        <f ca="1">IF($AR$2=0,Z25/OFFSET('Season Summary'!$D$3,$C$2,0),0)</f>
        <v>0.4375</v>
      </c>
      <c r="Z25" s="141">
        <f>IF(SUM(Y4:Y19)&gt;0,COUNTBLANK(Z4:Z19)-COUNTBLANK($E4:$E19),0)</f>
        <v>7</v>
      </c>
      <c r="AA25" s="142"/>
      <c r="AB25" s="144">
        <f ca="1">IF($AR$2=0,AC25/OFFSET('Season Summary'!$D$3,$C$2,0),0)</f>
        <v>0.625</v>
      </c>
      <c r="AC25" s="141">
        <f>IF(SUM(AB4:AB19)&gt;0,COUNTBLANK(AC4:AC19)-COUNTBLANK($E4:$E19),0)</f>
        <v>10</v>
      </c>
      <c r="AD25" s="142"/>
      <c r="AE25" s="144">
        <f ca="1">IF($AR$2=0,AF25/OFFSET('Season Summary'!$D$3,$C$2,0),0)</f>
        <v>0.375</v>
      </c>
      <c r="AF25" s="141">
        <f>IF(SUM(AE4:AE19)&gt;0,COUNTBLANK(AF4:AF19)-COUNTBLANK($E4:$E19),0)</f>
        <v>6</v>
      </c>
      <c r="AG25" s="142"/>
      <c r="AH25" s="144">
        <f ca="1">IF($AR$2=0,AI25/OFFSET('Season Summary'!$D$3,$C$2,0),0)</f>
        <v>0.75</v>
      </c>
      <c r="AI25" s="141">
        <f>IF(SUM(AH4:AH19)&gt;0,COUNTBLANK(AI4:AI19)-COUNTBLANK($E4:$E19),0)</f>
        <v>12</v>
      </c>
      <c r="AJ25" s="142"/>
      <c r="AK25" s="144">
        <f ca="1">IF($AR$2=0,AL25/OFFSET('Season Summary'!$D$3,$C$2,0),0)</f>
        <v>0.5625</v>
      </c>
      <c r="AL25" s="141">
        <f>IF(SUM(AK4:AK19)&gt;0,COUNTBLANK(AL4:AL19)-COUNTBLANK($E4:$E19),0)</f>
        <v>9</v>
      </c>
      <c r="AM25" s="142"/>
      <c r="AN25" s="144">
        <f ca="1">IF($AR$2=0,AO25/OFFSET('Season Summary'!$D$3,$C$2,0),0)</f>
        <v>0.6875</v>
      </c>
      <c r="AO25" s="143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0.53125</v>
      </c>
      <c r="H26" s="150">
        <f ca="1">SUM('Season Summary'!F3:OFFSET('Season Summary'!F3,$C$2+$AR$2,0))</f>
        <v>17</v>
      </c>
      <c r="I26" s="151"/>
      <c r="J26" s="149">
        <f ca="1">IF($AR$3=0,0,K26/SUM('Season Summary'!$D3:OFFSET('Season Summary'!$D3,$C$2+$AR$2,0)))</f>
        <v>0.5625</v>
      </c>
      <c r="K26" s="150">
        <f ca="1">SUM('Season Summary'!I3:OFFSET('Season Summary'!I3,$C$2+$AR$2,0))</f>
        <v>18</v>
      </c>
      <c r="L26" s="151"/>
      <c r="M26" s="149">
        <f ca="1">IF($AR$3=0,0,N26/SUM('Season Summary'!$D3:OFFSET('Season Summary'!$D3,$C$2+$AR$2,0)))</f>
        <v>0.625</v>
      </c>
      <c r="N26" s="150">
        <f ca="1">SUM('Season Summary'!L3:OFFSET('Season Summary'!L3,$C$2+$AR$2,0))</f>
        <v>20</v>
      </c>
      <c r="O26" s="151"/>
      <c r="P26" s="149">
        <f ca="1">IF($AR$3=0,0,Q26/SUM('Season Summary'!$D3:OFFSET('Season Summary'!$D3,$C$2+$AR$2,0)))</f>
        <v>0.6875</v>
      </c>
      <c r="Q26" s="150">
        <f ca="1">SUM('Season Summary'!O3:OFFSET('Season Summary'!O3,$C$2+$AR$2,0))</f>
        <v>22</v>
      </c>
      <c r="R26" s="151"/>
      <c r="S26" s="149">
        <f ca="1">IF($AR$3=0,0,T26/SUM('Season Summary'!$D3:OFFSET('Season Summary'!$D3,$C$2+$AR$2,0)))</f>
        <v>0.5625</v>
      </c>
      <c r="T26" s="150">
        <f ca="1">SUM('Season Summary'!R3:OFFSET('Season Summary'!R3,$C$2+$AR$2,0))</f>
        <v>18</v>
      </c>
      <c r="U26" s="151"/>
      <c r="V26" s="149">
        <f ca="1">IF($AR$3=0,0,W26/SUM('Season Summary'!$D3:OFFSET('Season Summary'!$D3,$C$2+$AR$2,0)))</f>
        <v>0.59375</v>
      </c>
      <c r="W26" s="150">
        <f ca="1">SUM('Season Summary'!U3:OFFSET('Season Summary'!U3,$C$2+$AR$2,0))</f>
        <v>19</v>
      </c>
      <c r="X26" s="151"/>
      <c r="Y26" s="149">
        <f ca="1">IF($AR$3=0,0,Z26/SUM('Season Summary'!$D3:OFFSET('Season Summary'!$D3,$C$2+$AR$2,0)))</f>
        <v>0.46875</v>
      </c>
      <c r="Z26" s="150">
        <f ca="1">SUM('Season Summary'!X3:OFFSET('Season Summary'!X3,$C$2+$AR$2,0))</f>
        <v>15</v>
      </c>
      <c r="AA26" s="151"/>
      <c r="AB26" s="149">
        <f ca="1">IF($AR$3=0,0,AC26/SUM('Season Summary'!$D3:OFFSET('Season Summary'!$D3,$C$2+$AR$2,0)))</f>
        <v>0.59375</v>
      </c>
      <c r="AC26" s="150">
        <f ca="1">SUM('Season Summary'!AA3:OFFSET('Season Summary'!AA3,$C$2+$AR$2,0))</f>
        <v>19</v>
      </c>
      <c r="AD26" s="151"/>
      <c r="AE26" s="149">
        <f ca="1">IF($AR$3=0,0,AF26/SUM('Season Summary'!$D3:OFFSET('Season Summary'!$D3,$C$2+$AR$2,0)))</f>
        <v>0.5</v>
      </c>
      <c r="AF26" s="150">
        <f ca="1">SUM('Season Summary'!AD3:OFFSET('Season Summary'!AD3,$C$2+$AR$2,0))</f>
        <v>16</v>
      </c>
      <c r="AG26" s="151"/>
      <c r="AH26" s="149">
        <f ca="1">IF($AR$3=0,0,AI26/SUM('Season Summary'!$D3:OFFSET('Season Summary'!$D3,$C$2+$AR$2,0)))</f>
        <v>0.625</v>
      </c>
      <c r="AI26" s="150">
        <f ca="1">SUM('Season Summary'!AG3:OFFSET('Season Summary'!AG3,$C$2+$AR$2,0))</f>
        <v>20</v>
      </c>
      <c r="AJ26" s="151"/>
      <c r="AK26" s="149">
        <f ca="1">IF($AR$3=0,0,AL26/SUM('Season Summary'!$D3:OFFSET('Season Summary'!$D3,$C$2+$AR$2,0)))</f>
        <v>0.5</v>
      </c>
      <c r="AL26" s="150">
        <f ca="1">SUM('Season Summary'!AJ3:OFFSET('Season Summary'!AJ3,$C$2+$AR$2,0))</f>
        <v>16</v>
      </c>
      <c r="AM26" s="151"/>
      <c r="AN26" s="149">
        <f ca="1">IF($AR$3=0,0,AO26/SUM('Season Summary'!$D3:OFFSET('Season Summary'!$D3,$C$2+$AR$2,0)))</f>
        <v>0.625</v>
      </c>
      <c r="AO26" s="152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32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6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4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w2_actual_mn_points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59"/>
      <c r="AV34" s="41">
        <f ca="1">AV21</f>
        <v>90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98</v>
      </c>
      <c r="I35" s="159"/>
      <c r="J35" s="159"/>
      <c r="K35" s="386">
        <f t="shared" ca="1" si="25"/>
        <v>85</v>
      </c>
      <c r="L35" s="159"/>
      <c r="M35" s="159"/>
      <c r="N35" s="386">
        <f t="shared" ca="1" si="26"/>
        <v>106</v>
      </c>
      <c r="Q35" s="386">
        <f t="shared" ca="1" si="27"/>
        <v>109</v>
      </c>
      <c r="T35" s="386">
        <f t="shared" ca="1" si="28"/>
        <v>98</v>
      </c>
      <c r="W35" s="386">
        <f t="shared" ca="1" si="29"/>
        <v>92</v>
      </c>
      <c r="Z35" s="386">
        <f t="shared" ca="1" si="30"/>
        <v>74</v>
      </c>
      <c r="AC35" s="386">
        <f t="shared" ca="1" si="31"/>
        <v>87</v>
      </c>
      <c r="AF35" s="386">
        <f t="shared" ca="1" si="32"/>
        <v>93</v>
      </c>
      <c r="AI35" s="386">
        <f t="shared" ca="1" si="33"/>
        <v>96</v>
      </c>
      <c r="AL35" s="386">
        <f t="shared" ca="1" si="34"/>
        <v>72</v>
      </c>
      <c r="AO35" s="386">
        <f t="shared" ca="1" si="35"/>
        <v>101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98</v>
      </c>
      <c r="I36" s="159"/>
      <c r="J36" s="159"/>
      <c r="K36" s="386">
        <f t="shared" ca="1" si="25"/>
        <v>85</v>
      </c>
      <c r="L36" s="159"/>
      <c r="M36" s="159"/>
      <c r="N36" s="386">
        <f t="shared" ca="1" si="26"/>
        <v>106</v>
      </c>
      <c r="Q36" s="386">
        <f t="shared" ca="1" si="27"/>
        <v>109</v>
      </c>
      <c r="T36" s="386">
        <f t="shared" ca="1" si="28"/>
        <v>98</v>
      </c>
      <c r="W36" s="386">
        <f t="shared" ca="1" si="29"/>
        <v>92</v>
      </c>
      <c r="Z36" s="386">
        <f t="shared" ca="1" si="30"/>
        <v>74</v>
      </c>
      <c r="AC36" s="386">
        <f t="shared" ca="1" si="31"/>
        <v>87</v>
      </c>
      <c r="AF36" s="386">
        <f t="shared" ca="1" si="32"/>
        <v>93</v>
      </c>
      <c r="AI36" s="386">
        <f t="shared" ca="1" si="33"/>
        <v>96</v>
      </c>
      <c r="AL36" s="386">
        <f t="shared" ca="1" si="34"/>
        <v>72</v>
      </c>
      <c r="AO36" s="386">
        <f t="shared" ca="1" si="35"/>
        <v>101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76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52</v>
      </c>
      <c r="AI37" s="386">
        <f t="shared" ca="1" si="33"/>
        <v>85</v>
      </c>
      <c r="AL37" s="386">
        <f t="shared" ca="1" si="34"/>
        <v>66</v>
      </c>
      <c r="AO37" s="386">
        <f t="shared" ca="1" si="35"/>
        <v>90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11</v>
      </c>
      <c r="I38" s="159"/>
      <c r="J38" s="159"/>
      <c r="K38" s="386">
        <f t="shared" si="25"/>
        <v>9</v>
      </c>
      <c r="L38" s="159"/>
      <c r="M38" s="159"/>
      <c r="N38" s="386">
        <f t="shared" si="26"/>
        <v>12</v>
      </c>
      <c r="Q38" s="386">
        <f t="shared" si="27"/>
        <v>12</v>
      </c>
      <c r="T38" s="386">
        <f t="shared" si="28"/>
        <v>11</v>
      </c>
      <c r="W38" s="386">
        <f t="shared" si="29"/>
        <v>8</v>
      </c>
      <c r="Z38" s="386">
        <f t="shared" si="30"/>
        <v>7</v>
      </c>
      <c r="AC38" s="386">
        <f t="shared" si="31"/>
        <v>10</v>
      </c>
      <c r="AF38" s="386">
        <f t="shared" si="32"/>
        <v>6</v>
      </c>
      <c r="AI38" s="386">
        <f t="shared" si="33"/>
        <v>12</v>
      </c>
      <c r="AL38" s="386">
        <f t="shared" si="34"/>
        <v>9</v>
      </c>
      <c r="AO38" s="386">
        <f t="shared" si="35"/>
        <v>11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17</v>
      </c>
      <c r="I39" s="159"/>
      <c r="J39" s="159"/>
      <c r="K39" s="386">
        <f t="shared" ca="1" si="25"/>
        <v>18</v>
      </c>
      <c r="L39" s="159"/>
      <c r="M39" s="159"/>
      <c r="N39" s="386">
        <f t="shared" ca="1" si="26"/>
        <v>20</v>
      </c>
      <c r="Q39" s="386">
        <f t="shared" ca="1" si="27"/>
        <v>22</v>
      </c>
      <c r="T39" s="386">
        <f t="shared" ca="1" si="28"/>
        <v>18</v>
      </c>
      <c r="W39" s="386">
        <f t="shared" ca="1" si="29"/>
        <v>19</v>
      </c>
      <c r="Z39" s="386">
        <f t="shared" ca="1" si="30"/>
        <v>15</v>
      </c>
      <c r="AC39" s="386">
        <f t="shared" ca="1" si="31"/>
        <v>19</v>
      </c>
      <c r="AF39" s="386">
        <f t="shared" ca="1" si="32"/>
        <v>16</v>
      </c>
      <c r="AI39" s="386">
        <f t="shared" ca="1" si="33"/>
        <v>20</v>
      </c>
      <c r="AL39" s="386">
        <f t="shared" ca="1" si="34"/>
        <v>16</v>
      </c>
      <c r="AO39" s="386">
        <f t="shared" ca="1" si="35"/>
        <v>20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10</v>
      </c>
      <c r="K40" s="386"/>
      <c r="L40" s="159"/>
      <c r="M40" s="385">
        <f ca="1">M22</f>
        <v>2</v>
      </c>
      <c r="N40" s="386"/>
      <c r="P40" s="385">
        <f ca="1">P22</f>
        <v>1</v>
      </c>
      <c r="Q40" s="386"/>
      <c r="S40" s="385">
        <f ca="1">S22</f>
        <v>4</v>
      </c>
      <c r="T40" s="386"/>
      <c r="V40" s="385">
        <f ca="1">V22</f>
        <v>8</v>
      </c>
      <c r="W40" s="386"/>
      <c r="Y40" s="385">
        <f ca="1">Y22</f>
        <v>11</v>
      </c>
      <c r="Z40" s="386"/>
      <c r="AB40" s="385">
        <f ca="1">AB22</f>
        <v>9</v>
      </c>
      <c r="AC40" s="386"/>
      <c r="AE40" s="385">
        <f ca="1">AE22</f>
        <v>7</v>
      </c>
      <c r="AF40" s="386"/>
      <c r="AH40" s="385">
        <f ca="1">AH22</f>
        <v>6</v>
      </c>
      <c r="AI40" s="386"/>
      <c r="AK40" s="385">
        <f ca="1">AK22</f>
        <v>12</v>
      </c>
      <c r="AL40" s="386"/>
      <c r="AN40" s="385">
        <f ca="1">AN22</f>
        <v>3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0.6875</v>
      </c>
      <c r="H41" s="159"/>
      <c r="I41" s="159"/>
      <c r="J41" s="385">
        <f ca="1">J25</f>
        <v>0.5625</v>
      </c>
      <c r="K41" s="159"/>
      <c r="L41" s="159"/>
      <c r="M41" s="385">
        <f ca="1">M25</f>
        <v>0.75</v>
      </c>
      <c r="P41" s="385">
        <f ca="1">P25</f>
        <v>0.75</v>
      </c>
      <c r="S41" s="385">
        <f ca="1">S25</f>
        <v>0.6875</v>
      </c>
      <c r="V41" s="385">
        <f ca="1">V25</f>
        <v>0.5</v>
      </c>
      <c r="Y41" s="385">
        <f ca="1">Y25</f>
        <v>0.4375</v>
      </c>
      <c r="AB41" s="385">
        <f ca="1">AB25</f>
        <v>0.625</v>
      </c>
      <c r="AE41" s="385">
        <f ca="1">AE25</f>
        <v>0.375</v>
      </c>
      <c r="AH41" s="385">
        <f ca="1">AH25</f>
        <v>0.75</v>
      </c>
      <c r="AK41" s="385">
        <f ca="1">AK25</f>
        <v>0.5625</v>
      </c>
      <c r="AN41" s="385">
        <f ca="1">AN25</f>
        <v>0.6875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0.53125</v>
      </c>
      <c r="H42" s="159"/>
      <c r="I42" s="159"/>
      <c r="J42" s="385">
        <f ca="1">J26</f>
        <v>0.5625</v>
      </c>
      <c r="K42" s="159"/>
      <c r="L42" s="159"/>
      <c r="M42" s="385">
        <f ca="1">M26</f>
        <v>0.625</v>
      </c>
      <c r="P42" s="385">
        <f ca="1">P26</f>
        <v>0.6875</v>
      </c>
      <c r="S42" s="385">
        <f ca="1">S26</f>
        <v>0.5625</v>
      </c>
      <c r="V42" s="385">
        <f ca="1">V26</f>
        <v>0.59375</v>
      </c>
      <c r="Y42" s="385">
        <f ca="1">Y26</f>
        <v>0.46875</v>
      </c>
      <c r="AB42" s="385">
        <f ca="1">AB26</f>
        <v>0.59375</v>
      </c>
      <c r="AE42" s="385">
        <f ca="1">AE26</f>
        <v>0.5</v>
      </c>
      <c r="AH42" s="385">
        <f ca="1">AH26</f>
        <v>0.625</v>
      </c>
      <c r="AK42" s="385">
        <f ca="1">AK26</f>
        <v>0.5</v>
      </c>
      <c r="AN42" s="385">
        <f ca="1">AN26</f>
        <v>0.625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"Lions at Packers"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09" customWidth="1"/>
    <col min="5" max="5" width="12.7109375" style="310" customWidth="1"/>
    <col min="6" max="6" width="3.7109375" style="311" customWidth="1"/>
    <col min="7" max="7" width="58.7109375" style="38" customWidth="1"/>
    <col min="8" max="8" width="9.140625" style="38"/>
    <col min="9" max="9" width="9.140625" style="3"/>
    <col min="10" max="10" width="15.7109375" style="313" hidden="1" customWidth="1"/>
    <col min="11" max="11" width="3.7109375" style="312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8"/>
      <c r="E1" s="443" t="str">
        <f ca="1">IF(J1&lt;&gt;0,"SCHEDULE ERROR","")</f>
        <v/>
      </c>
      <c r="F1" s="443"/>
      <c r="G1" s="38" t="s">
        <v>664</v>
      </c>
      <c r="H1" s="39" t="s">
        <v>36</v>
      </c>
      <c r="I1" s="39" t="s">
        <v>35</v>
      </c>
      <c r="J1" s="312">
        <f ca="1">COUNTIF(K2:K33,"&lt;&gt;"&amp;K1)</f>
        <v>0</v>
      </c>
      <c r="K1" s="312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0" t="str">
        <f t="shared" ref="E2:E25" ca="1" si="0">IF(K2&lt;&gt;$K$1,J2,"")</f>
        <v/>
      </c>
      <c r="F2" s="311" t="str">
        <f t="shared" ref="F2:F25" ca="1" si="1">IF(K2&lt;&gt;$K$1,K2,"")</f>
        <v/>
      </c>
      <c r="J2" s="313" t="s">
        <v>704</v>
      </c>
      <c r="K2" s="312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0" t="str">
        <f t="shared" ca="1" si="0"/>
        <v/>
      </c>
      <c r="F3" s="311" t="str">
        <f t="shared" ca="1" si="1"/>
        <v/>
      </c>
      <c r="G3" s="38" t="s">
        <v>75</v>
      </c>
      <c r="J3" s="313" t="s">
        <v>705</v>
      </c>
      <c r="K3" s="312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0" t="str">
        <f t="shared" ca="1" si="0"/>
        <v/>
      </c>
      <c r="F4" s="311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3" t="s">
        <v>706</v>
      </c>
      <c r="K4" s="312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0" t="str">
        <f t="shared" ca="1" si="0"/>
        <v/>
      </c>
      <c r="F5" s="311" t="str">
        <f t="shared" ca="1" si="1"/>
        <v/>
      </c>
      <c r="G5" s="38" t="str">
        <f t="shared" si="3"/>
        <v xml:space="preserve">      "Eagles",</v>
      </c>
      <c r="J5" s="313" t="s">
        <v>707</v>
      </c>
      <c r="K5" s="312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0" t="str">
        <f t="shared" ca="1" si="0"/>
        <v/>
      </c>
      <c r="F6" s="311" t="str">
        <f t="shared" ca="1" si="1"/>
        <v/>
      </c>
      <c r="G6" s="38" t="str">
        <f t="shared" si="3"/>
        <v xml:space="preserve">      "Steelers",</v>
      </c>
      <c r="J6" s="313" t="s">
        <v>708</v>
      </c>
      <c r="K6" s="312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0" t="str">
        <f t="shared" ca="1" si="0"/>
        <v/>
      </c>
      <c r="F7" s="311" t="str">
        <f t="shared" ca="1" si="1"/>
        <v/>
      </c>
      <c r="G7" s="38" t="str">
        <f t="shared" si="3"/>
        <v xml:space="preserve">      "Jets",</v>
      </c>
      <c r="J7" s="313" t="s">
        <v>709</v>
      </c>
      <c r="K7" s="312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0" t="str">
        <f t="shared" ca="1" si="0"/>
        <v/>
      </c>
      <c r="F8" s="311" t="str">
        <f t="shared" ca="1" si="1"/>
        <v/>
      </c>
      <c r="G8" s="38" t="str">
        <f t="shared" si="3"/>
        <v xml:space="preserve">      "Vikings",</v>
      </c>
      <c r="J8" s="313" t="s">
        <v>710</v>
      </c>
      <c r="K8" s="312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0" t="str">
        <f t="shared" ca="1" si="0"/>
        <v/>
      </c>
      <c r="F9" s="311" t="str">
        <f t="shared" ca="1" si="1"/>
        <v/>
      </c>
      <c r="G9" s="38" t="str">
        <f t="shared" si="3"/>
        <v xml:space="preserve">      "49ers",</v>
      </c>
      <c r="J9" s="313" t="s">
        <v>711</v>
      </c>
      <c r="K9" s="312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0" t="str">
        <f t="shared" ca="1" si="0"/>
        <v/>
      </c>
      <c r="F10" s="311" t="str">
        <f t="shared" ca="1" si="1"/>
        <v/>
      </c>
      <c r="G10" s="38" t="str">
        <f t="shared" si="3"/>
        <v xml:space="preserve">      "Jaguars",</v>
      </c>
      <c r="J10" s="313" t="s">
        <v>712</v>
      </c>
      <c r="K10" s="312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0" t="str">
        <f t="shared" ca="1" si="0"/>
        <v/>
      </c>
      <c r="F11" s="311" t="str">
        <f t="shared" ca="1" si="1"/>
        <v/>
      </c>
      <c r="G11" s="38" t="str">
        <f t="shared" si="3"/>
        <v xml:space="preserve">      "Seahawks",</v>
      </c>
      <c r="J11" s="313" t="s">
        <v>713</v>
      </c>
      <c r="K11" s="312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0" t="str">
        <f t="shared" ca="1" si="0"/>
        <v/>
      </c>
      <c r="F12" s="311" t="str">
        <f t="shared" ca="1" si="1"/>
        <v/>
      </c>
      <c r="G12" s="38" t="str">
        <f t="shared" si="3"/>
        <v xml:space="preserve">      "Cardinals",</v>
      </c>
      <c r="J12" s="313" t="s">
        <v>714</v>
      </c>
      <c r="K12" s="312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0" t="str">
        <f t="shared" ca="1" si="0"/>
        <v/>
      </c>
      <c r="F13" s="311" t="str">
        <f t="shared" ca="1" si="1"/>
        <v/>
      </c>
      <c r="G13" s="38" t="str">
        <f t="shared" si="3"/>
        <v xml:space="preserve">      "Chargers",</v>
      </c>
      <c r="J13" s="313" t="s">
        <v>715</v>
      </c>
      <c r="K13" s="312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0" t="str">
        <f t="shared" ca="1" si="0"/>
        <v/>
      </c>
      <c r="F14" s="311" t="str">
        <f t="shared" ca="1" si="1"/>
        <v/>
      </c>
      <c r="G14" s="38" t="str">
        <f t="shared" si="3"/>
        <v xml:space="preserve">      "Browns",</v>
      </c>
      <c r="J14" s="313" t="s">
        <v>716</v>
      </c>
      <c r="K14" s="312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0" t="str">
        <f t="shared" ca="1" si="0"/>
        <v/>
      </c>
      <c r="F15" s="311" t="str">
        <f t="shared" ca="1" si="1"/>
        <v/>
      </c>
      <c r="G15" s="38" t="str">
        <f t="shared" si="3"/>
        <v xml:space="preserve">      "Dolphins",</v>
      </c>
      <c r="J15" s="313" t="s">
        <v>717</v>
      </c>
      <c r="K15" s="312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0" t="str">
        <f t="shared" ca="1" si="0"/>
        <v/>
      </c>
      <c r="F16" s="311" t="str">
        <f t="shared" ca="1" si="1"/>
        <v/>
      </c>
      <c r="G16" s="38" t="str">
        <f t="shared" si="3"/>
        <v xml:space="preserve">      "Packers",</v>
      </c>
      <c r="J16" s="313" t="s">
        <v>718</v>
      </c>
      <c r="K16" s="312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0" t="str">
        <f t="shared" ca="1" si="0"/>
        <v/>
      </c>
      <c r="F17" s="311" t="str">
        <f t="shared" ca="1" si="1"/>
        <v/>
      </c>
      <c r="G17" s="38" t="str">
        <f t="shared" si="3"/>
        <v xml:space="preserve">      "Broncos",</v>
      </c>
      <c r="J17" s="313" t="s">
        <v>719</v>
      </c>
      <c r="K17" s="312">
        <f t="shared" si="2"/>
        <v>18</v>
      </c>
    </row>
    <row r="18" spans="1:11" x14ac:dyDescent="0.2">
      <c r="A18" s="93"/>
      <c r="B18" s="94"/>
      <c r="C18" s="95"/>
      <c r="E18" s="310" t="str">
        <f t="shared" ca="1" si="0"/>
        <v/>
      </c>
      <c r="F18" s="311" t="str">
        <f t="shared" ca="1" si="1"/>
        <v/>
      </c>
      <c r="G18" s="38" t="str">
        <f t="shared" si="3"/>
        <v xml:space="preserve">      "Bears",</v>
      </c>
      <c r="J18" s="313" t="s">
        <v>720</v>
      </c>
      <c r="K18" s="312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0" t="str">
        <f t="shared" ca="1" si="0"/>
        <v/>
      </c>
      <c r="F19" s="311" t="str">
        <f t="shared" ca="1" si="1"/>
        <v/>
      </c>
      <c r="G19" s="38" t="str">
        <f>IF(A17&lt;&gt;"",CONCATENATE("      ",$H$1,A17,$H$1),"")</f>
        <v xml:space="preserve">      "Ravens"</v>
      </c>
      <c r="J19" s="313" t="s">
        <v>721</v>
      </c>
      <c r="K19" s="312">
        <f t="shared" si="2"/>
        <v>18</v>
      </c>
    </row>
    <row r="20" spans="1:11" ht="14.25" thickTop="1" thickBot="1" x14ac:dyDescent="0.25">
      <c r="E20" s="310" t="str">
        <f t="shared" ca="1" si="0"/>
        <v/>
      </c>
      <c r="F20" s="311" t="str">
        <f t="shared" ca="1" si="1"/>
        <v/>
      </c>
      <c r="G20" s="38" t="s">
        <v>76</v>
      </c>
      <c r="J20" s="313" t="s">
        <v>722</v>
      </c>
      <c r="K20" s="312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0" t="str">
        <f t="shared" ca="1" si="0"/>
        <v/>
      </c>
      <c r="F21" s="311" t="str">
        <f t="shared" ca="1" si="1"/>
        <v/>
      </c>
      <c r="J21" s="313" t="s">
        <v>723</v>
      </c>
      <c r="K21" s="312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0" t="str">
        <f t="shared" ca="1" si="0"/>
        <v/>
      </c>
      <c r="F22" s="311" t="str">
        <f t="shared" ca="1" si="1"/>
        <v/>
      </c>
      <c r="G22" s="38" t="s">
        <v>77</v>
      </c>
      <c r="J22" s="313" t="s">
        <v>724</v>
      </c>
      <c r="K22" s="312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0" t="str">
        <f t="shared" ca="1" si="0"/>
        <v/>
      </c>
      <c r="F23" s="311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3" t="s">
        <v>725</v>
      </c>
      <c r="K23" s="312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0" t="str">
        <f t="shared" ca="1" si="0"/>
        <v/>
      </c>
      <c r="F24" s="311" t="str">
        <f t="shared" ca="1" si="1"/>
        <v/>
      </c>
      <c r="G24" s="38" t="str">
        <f t="shared" si="4"/>
        <v xml:space="preserve">      "Falcons",</v>
      </c>
      <c r="J24" s="313" t="s">
        <v>726</v>
      </c>
      <c r="K24" s="312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0" t="str">
        <f t="shared" ca="1" si="0"/>
        <v/>
      </c>
      <c r="F25" s="311" t="str">
        <f t="shared" ca="1" si="1"/>
        <v/>
      </c>
      <c r="G25" s="38" t="str">
        <f t="shared" si="4"/>
        <v xml:space="preserve">      "Bills",</v>
      </c>
      <c r="J25" s="313" t="s">
        <v>727</v>
      </c>
      <c r="K25" s="312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0" t="str">
        <f ca="1">IF(K26&lt;&gt;$K$1,J26,"")</f>
        <v/>
      </c>
      <c r="F26" s="311" t="str">
        <f ca="1">IF(K26&lt;&gt;$K$1,K26,"")</f>
        <v/>
      </c>
      <c r="G26" s="38" t="str">
        <f t="shared" si="4"/>
        <v xml:space="preserve">      "Panthers",</v>
      </c>
      <c r="J26" s="313" t="s">
        <v>728</v>
      </c>
      <c r="K26" s="312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0" t="str">
        <f t="shared" ref="E27:E33" ca="1" si="5">IF(K27&lt;&gt;$K$1,J27,"")</f>
        <v/>
      </c>
      <c r="F27" s="311" t="str">
        <f t="shared" ref="F27:F33" ca="1" si="6">IF(K27&lt;&gt;$K$1,K27,"")</f>
        <v/>
      </c>
      <c r="G27" s="38" t="str">
        <f t="shared" si="4"/>
        <v xml:space="preserve">      "Bengals",</v>
      </c>
      <c r="J27" s="313" t="s">
        <v>729</v>
      </c>
      <c r="K27" s="312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0" t="str">
        <f t="shared" ca="1" si="5"/>
        <v/>
      </c>
      <c r="F28" s="311" t="str">
        <f t="shared" ca="1" si="6"/>
        <v/>
      </c>
      <c r="G28" s="38" t="str">
        <f t="shared" si="4"/>
        <v xml:space="preserve">      "Lions",</v>
      </c>
      <c r="J28" s="313" t="s">
        <v>730</v>
      </c>
      <c r="K28" s="312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0" t="str">
        <f t="shared" ca="1" si="5"/>
        <v/>
      </c>
      <c r="F29" s="311" t="str">
        <f t="shared" ca="1" si="6"/>
        <v/>
      </c>
      <c r="G29" s="38" t="str">
        <f t="shared" si="4"/>
        <v xml:space="preserve">      "Texans",</v>
      </c>
      <c r="J29" s="313" t="s">
        <v>731</v>
      </c>
      <c r="K29" s="312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0" t="str">
        <f t="shared" ca="1" si="5"/>
        <v/>
      </c>
      <c r="F30" s="311" t="str">
        <f t="shared" ca="1" si="6"/>
        <v/>
      </c>
      <c r="G30" s="38" t="str">
        <f t="shared" si="4"/>
        <v xml:space="preserve">      "Colts",</v>
      </c>
      <c r="J30" s="313" t="s">
        <v>732</v>
      </c>
      <c r="K30" s="312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0" t="str">
        <f t="shared" ca="1" si="5"/>
        <v/>
      </c>
      <c r="F31" s="311" t="str">
        <f t="shared" ca="1" si="6"/>
        <v/>
      </c>
      <c r="G31" s="38" t="str">
        <f t="shared" si="4"/>
        <v xml:space="preserve">      "Titans",</v>
      </c>
      <c r="J31" s="313" t="s">
        <v>733</v>
      </c>
      <c r="K31" s="312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0" t="str">
        <f t="shared" ca="1" si="5"/>
        <v/>
      </c>
      <c r="F32" s="311" t="str">
        <f t="shared" ca="1" si="6"/>
        <v/>
      </c>
      <c r="G32" s="38" t="str">
        <f t="shared" si="4"/>
        <v xml:space="preserve">      "Football Team",</v>
      </c>
      <c r="J32" s="313" t="s">
        <v>734</v>
      </c>
      <c r="K32" s="312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0" t="str">
        <f t="shared" ca="1" si="5"/>
        <v/>
      </c>
      <c r="F33" s="311" t="str">
        <f t="shared" ca="1" si="6"/>
        <v/>
      </c>
      <c r="G33" s="38" t="str">
        <f t="shared" si="4"/>
        <v xml:space="preserve">      "Chiefs",</v>
      </c>
      <c r="J33" s="313" t="s">
        <v>735</v>
      </c>
      <c r="K33" s="312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1" t="str">
        <f ca="1">TRIM(RIGHT(CELL("filename",$A$1),2))</f>
        <v>3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3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3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Panthers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Texans</v>
      </c>
      <c r="E4" s="360" t="s">
        <v>39</v>
      </c>
      <c r="F4" s="208" t="s">
        <v>39</v>
      </c>
      <c r="G4" s="177">
        <v>12</v>
      </c>
      <c r="H4" s="173" t="str">
        <f>IF(G4&gt;0,IF(ISTEXT($E4),IF($E4&lt;&gt;F4,G4-2*G4,""),""),"")</f>
        <v/>
      </c>
      <c r="I4" s="211" t="s">
        <v>39</v>
      </c>
      <c r="J4" s="177">
        <v>5</v>
      </c>
      <c r="K4" s="173" t="str">
        <f t="shared" ref="K4:K19" si="0">IF(J4&gt;0,IF(ISTEXT($E4),IF($E4&lt;&gt;I4,J4-2*J4,""),""),"")</f>
        <v/>
      </c>
      <c r="L4" s="211" t="s">
        <v>39</v>
      </c>
      <c r="M4" s="177">
        <v>14</v>
      </c>
      <c r="N4" s="173" t="str">
        <f t="shared" ref="N4:N19" si="1">IF(M4&gt;0,IF(ISTEXT($E4),IF($E4&lt;&gt;L4,M4-2*M4,""),""),"")</f>
        <v/>
      </c>
      <c r="O4" s="211" t="s">
        <v>39</v>
      </c>
      <c r="P4" s="177">
        <v>14</v>
      </c>
      <c r="Q4" s="173" t="str">
        <f t="shared" ref="Q4:Q19" si="2">IF(P4&gt;0,IF(ISTEXT($E4),IF($E4&lt;&gt;O4,P4-2*P4,""),""),"")</f>
        <v/>
      </c>
      <c r="R4" s="211" t="s">
        <v>39</v>
      </c>
      <c r="S4" s="177">
        <v>9</v>
      </c>
      <c r="T4" s="173" t="str">
        <f t="shared" ref="T4:T19" si="3">IF(S4&gt;0,IF(ISTEXT($E4),IF($E4&lt;&gt;R4,S4-2*S4,""),""),"")</f>
        <v/>
      </c>
      <c r="U4" s="211" t="s">
        <v>38</v>
      </c>
      <c r="V4" s="177">
        <v>10</v>
      </c>
      <c r="W4" s="173">
        <f t="shared" ref="W4:W19" si="4">IF(V4&gt;0,IF(ISTEXT($E4),IF($E4&lt;&gt;U4,V4-2*V4,""),""),"")</f>
        <v>-10</v>
      </c>
      <c r="X4" s="211" t="s">
        <v>39</v>
      </c>
      <c r="Y4" s="177">
        <v>13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12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1</v>
      </c>
      <c r="AF4" s="173">
        <f t="shared" ref="AF4:AF19" si="7">IF(AE4&gt;0,IF(ISTEXT($E4),IF($E4&lt;&gt;AD4,AE4-2*AE4,""),""),"")</f>
        <v>-1</v>
      </c>
      <c r="AG4" s="211" t="s">
        <v>39</v>
      </c>
      <c r="AH4" s="177">
        <v>9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14</v>
      </c>
      <c r="AL4" s="173" t="str">
        <f t="shared" ref="AL4:AL19" si="9">IF(AK4&gt;0,IF(ISTEXT($E4),IF($E4&lt;&gt;AJ4,AK4-2*AK4,""),""),"")</f>
        <v/>
      </c>
      <c r="AM4" s="211" t="s">
        <v>39</v>
      </c>
      <c r="AN4" s="177">
        <v>8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10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2">
        <f ca="1">$M$21</f>
        <v>1</v>
      </c>
      <c r="BF4" s="79" t="str">
        <f>$L$2</f>
        <v>CP</v>
      </c>
      <c r="BG4" s="80">
        <f ca="1">$N$21</f>
        <v>116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31</v>
      </c>
      <c r="BQ4" s="336">
        <f ca="1">-$AR$3*'Season Summary'!$AO$3</f>
        <v>-9</v>
      </c>
      <c r="BR4" s="337">
        <f ca="1">IF(COUNTIF('Season Summary'!K$3:OFFSET('Season Summary'!K$3,$C$2+$AR$2,0),"=1")&gt;0,COUNTIF('Season Summary'!K$3:OFFSET('Season Summary'!K$3,$C$2+$AR$2,0),"=1"),"")</f>
        <v>1</v>
      </c>
      <c r="BS4" s="338">
        <f ca="1">IF(BR4="","",BR4*'Season Summary'!$AO$6)</f>
        <v>31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9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Football Team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Bills</v>
      </c>
      <c r="E5" s="361" t="s">
        <v>38</v>
      </c>
      <c r="F5" s="217" t="s">
        <v>38</v>
      </c>
      <c r="G5" s="188">
        <v>13</v>
      </c>
      <c r="H5" s="184" t="str">
        <f>IF(G5&gt;0,IF(ISTEXT($E5),IF($E5&lt;&gt;F5,G5-2*G5,""),""),"")</f>
        <v/>
      </c>
      <c r="I5" s="220" t="s">
        <v>38</v>
      </c>
      <c r="J5" s="188">
        <v>16</v>
      </c>
      <c r="K5" s="184" t="str">
        <f>IF(J5&gt;0,IF(ISTEXT($E5),IF($E5&lt;&gt;I5,J5-2*J5,""),""),"")</f>
        <v/>
      </c>
      <c r="L5" s="220" t="s">
        <v>38</v>
      </c>
      <c r="M5" s="188">
        <v>13</v>
      </c>
      <c r="N5" s="184" t="str">
        <f>IF(M5&gt;0,IF(ISTEXT($E5),IF($E5&lt;&gt;L5,M5-2*M5,""),""),"")</f>
        <v/>
      </c>
      <c r="O5" s="220" t="s">
        <v>38</v>
      </c>
      <c r="P5" s="188">
        <v>15</v>
      </c>
      <c r="Q5" s="184" t="str">
        <f>IF(P5&gt;0,IF(ISTEXT($E5),IF($E5&lt;&gt;O5,P5-2*P5,""),""),"")</f>
        <v/>
      </c>
      <c r="R5" s="220" t="s">
        <v>38</v>
      </c>
      <c r="S5" s="188">
        <v>11</v>
      </c>
      <c r="T5" s="184" t="str">
        <f>IF(S5&gt;0,IF(ISTEXT($E5),IF($E5&lt;&gt;R5,S5-2*S5,""),""),"")</f>
        <v/>
      </c>
      <c r="U5" s="220" t="s">
        <v>38</v>
      </c>
      <c r="V5" s="188">
        <v>11</v>
      </c>
      <c r="W5" s="184" t="str">
        <f>IF(V5&gt;0,IF(ISTEXT($E5),IF($E5&lt;&gt;U5,V5-2*V5,""),""),"")</f>
        <v/>
      </c>
      <c r="X5" s="220" t="s">
        <v>38</v>
      </c>
      <c r="Y5" s="188">
        <v>14</v>
      </c>
      <c r="Z5" s="184" t="str">
        <f>IF(Y5&gt;0,IF(ISTEXT($E5),IF($E5&lt;&gt;X5,Y5-2*Y5,""),""),"")</f>
        <v/>
      </c>
      <c r="AA5" s="220" t="s">
        <v>38</v>
      </c>
      <c r="AB5" s="188">
        <v>16</v>
      </c>
      <c r="AC5" s="184" t="str">
        <f>IF(AB5&gt;0,IF(ISTEXT($E5),IF($E5&lt;&gt;AA5,AB5-2*AB5,""),""),"")</f>
        <v/>
      </c>
      <c r="AD5" s="220" t="s">
        <v>39</v>
      </c>
      <c r="AE5" s="188">
        <v>8</v>
      </c>
      <c r="AF5" s="184">
        <f>IF(AE5&gt;0,IF(ISTEXT($E5),IF($E5&lt;&gt;AD5,AE5-2*AE5,""),""),"")</f>
        <v>-8</v>
      </c>
      <c r="AG5" s="220" t="s">
        <v>38</v>
      </c>
      <c r="AH5" s="188">
        <v>14</v>
      </c>
      <c r="AI5" s="184" t="str">
        <f>IF(AH5&gt;0,IF(ISTEXT($E5),IF($E5&lt;&gt;AG5,AH5-2*AH5,""),""),"")</f>
        <v/>
      </c>
      <c r="AJ5" s="220" t="s">
        <v>38</v>
      </c>
      <c r="AK5" s="188">
        <v>15</v>
      </c>
      <c r="AL5" s="184" t="str">
        <f>IF(AK5&gt;0,IF(ISTEXT($E5),IF($E5&lt;&gt;AJ5,AK5-2*AK5,""),""),"")</f>
        <v/>
      </c>
      <c r="AM5" s="220" t="s">
        <v>38</v>
      </c>
      <c r="AN5" s="188">
        <v>16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3</v>
      </c>
      <c r="AT5" s="187" t="str">
        <f ca="1">IF($B5="","",IF(AX5&lt;0,"V","H"))</f>
        <v>H</v>
      </c>
      <c r="AU5" s="188">
        <f ca="1">IF($B5="","",RANK(BA5,BA$4:BA$19,1))</f>
        <v>15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2">
        <f ca="1">$AN$21</f>
        <v>2</v>
      </c>
      <c r="BF5" s="81" t="str">
        <f>$AM$2</f>
        <v>RR</v>
      </c>
      <c r="BG5" s="82">
        <f ca="1">$AO$21</f>
        <v>115</v>
      </c>
      <c r="BH5" s="156"/>
      <c r="BI5" s="343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3"/>
      <c r="BN5" s="343">
        <f t="shared" ca="1" si="18"/>
        <v>2</v>
      </c>
      <c r="BO5" s="66" t="str">
        <f>$O$2</f>
        <v>DC</v>
      </c>
      <c r="BP5" s="344">
        <f t="shared" ca="1" si="19"/>
        <v>22</v>
      </c>
      <c r="BQ5" s="345">
        <f ca="1">-$AR$3*'Season Summary'!$AO$3</f>
        <v>-9</v>
      </c>
      <c r="BR5" s="346">
        <f ca="1">IF(COUNTIF('Season Summary'!N$3:OFFSET('Season Summary'!N$3,$C$2+$AR$2,0),"=1")&gt;0,COUNTIF('Season Summary'!N$3:OFFSET('Season Summary'!N$3,$C$2+$AR$2,0),"=1"),"")</f>
        <v>1</v>
      </c>
      <c r="BS5" s="347">
        <f ca="1">IF(BR5="","",BR5*'Season Summary'!$AO$6)</f>
        <v>31</v>
      </c>
      <c r="BT5" s="348" t="str">
        <f ca="1">IF($P$22=1,"✓","")</f>
        <v/>
      </c>
      <c r="BU5" s="347" t="str">
        <f t="shared" ca="1" si="20"/>
        <v/>
      </c>
      <c r="BV5" s="348" t="str">
        <f ca="1">IF($P$22=2,"✓","")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Bears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Browns</v>
      </c>
      <c r="E6" s="361" t="s">
        <v>38</v>
      </c>
      <c r="F6" s="217" t="s">
        <v>38</v>
      </c>
      <c r="G6" s="188">
        <v>10</v>
      </c>
      <c r="H6" s="184" t="str">
        <f t="shared" ref="H6:H19" si="23">IF(G6&gt;0,IF(ISTEXT($E6),IF($E6&lt;&gt;F6,G6-2*G6,""),""),"")</f>
        <v/>
      </c>
      <c r="I6" s="220" t="s">
        <v>38</v>
      </c>
      <c r="J6" s="188">
        <v>8</v>
      </c>
      <c r="K6" s="184" t="str">
        <f t="shared" si="0"/>
        <v/>
      </c>
      <c r="L6" s="220" t="s">
        <v>38</v>
      </c>
      <c r="M6" s="188">
        <v>11</v>
      </c>
      <c r="N6" s="184" t="str">
        <f t="shared" si="1"/>
        <v/>
      </c>
      <c r="O6" s="220" t="s">
        <v>38</v>
      </c>
      <c r="P6" s="188">
        <v>11</v>
      </c>
      <c r="Q6" s="184" t="str">
        <f t="shared" si="2"/>
        <v/>
      </c>
      <c r="R6" s="220" t="s">
        <v>38</v>
      </c>
      <c r="S6" s="188">
        <v>8</v>
      </c>
      <c r="T6" s="184" t="str">
        <f t="shared" si="3"/>
        <v/>
      </c>
      <c r="U6" s="220" t="s">
        <v>38</v>
      </c>
      <c r="V6" s="188">
        <v>1</v>
      </c>
      <c r="W6" s="184" t="str">
        <f t="shared" si="4"/>
        <v/>
      </c>
      <c r="X6" s="220" t="s">
        <v>38</v>
      </c>
      <c r="Y6" s="188">
        <v>15</v>
      </c>
      <c r="Z6" s="184" t="str">
        <f t="shared" si="5"/>
        <v/>
      </c>
      <c r="AA6" s="220" t="s">
        <v>38</v>
      </c>
      <c r="AB6" s="188">
        <v>10</v>
      </c>
      <c r="AC6" s="184" t="str">
        <f t="shared" si="6"/>
        <v/>
      </c>
      <c r="AD6" s="220" t="s">
        <v>39</v>
      </c>
      <c r="AE6" s="188">
        <v>14</v>
      </c>
      <c r="AF6" s="184">
        <f t="shared" si="7"/>
        <v>-14</v>
      </c>
      <c r="AG6" s="220" t="s">
        <v>38</v>
      </c>
      <c r="AH6" s="188">
        <v>13</v>
      </c>
      <c r="AI6" s="184" t="str">
        <f t="shared" si="8"/>
        <v/>
      </c>
      <c r="AJ6" s="220" t="s">
        <v>38</v>
      </c>
      <c r="AK6" s="188">
        <v>11</v>
      </c>
      <c r="AL6" s="184" t="str">
        <f t="shared" si="9"/>
        <v/>
      </c>
      <c r="AM6" s="220" t="s">
        <v>38</v>
      </c>
      <c r="AN6" s="188">
        <v>11</v>
      </c>
      <c r="AO6" s="186" t="str">
        <f t="shared" si="10"/>
        <v/>
      </c>
      <c r="AR6" s="8"/>
      <c r="AS6" s="341" t="str">
        <f ca="1">RIGHT($AS$5,LEN($AS$5)-SEARCH(" ",$AS$5))</f>
        <v>3</v>
      </c>
      <c r="AT6" s="187" t="str">
        <f t="shared" ca="1" si="11"/>
        <v>H</v>
      </c>
      <c r="AU6" s="188">
        <f t="shared" ca="1" si="12"/>
        <v>9</v>
      </c>
      <c r="AV6" s="186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2">
        <f ca="1">$AK$21</f>
        <v>3</v>
      </c>
      <c r="BF6" s="81" t="str">
        <f>$AJ$2</f>
        <v>MB</v>
      </c>
      <c r="BG6" s="82">
        <f ca="1">$AL$21</f>
        <v>112</v>
      </c>
      <c r="BH6" s="156"/>
      <c r="BI6" s="343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3"/>
      <c r="BN6" s="343">
        <f t="shared" ca="1" si="18"/>
        <v>2</v>
      </c>
      <c r="BO6" s="66" t="str">
        <f>$AD$2</f>
        <v>KC</v>
      </c>
      <c r="BP6" s="344">
        <f t="shared" ca="1" si="19"/>
        <v>22</v>
      </c>
      <c r="BQ6" s="345">
        <f ca="1">-$AR$3*'Season Summary'!$AO$3</f>
        <v>-9</v>
      </c>
      <c r="BR6" s="346">
        <f ca="1">IF(COUNTIF('Season Summary'!AC$3:OFFSET('Season Summary'!AC$3,$C$2+$AR$2,0),"=1")&gt;0,COUNTIF('Season Summary'!AC$3:OFFSET('Season Summary'!AC$3,$C$2+$AR$2,0),"=1"),"")</f>
        <v>1</v>
      </c>
      <c r="BS6" s="347">
        <f ca="1">IF(BR6="","",BR6*'Season Summary'!$AO$6)</f>
        <v>31</v>
      </c>
      <c r="BT6" s="348" t="str">
        <f ca="1">IF($AE$22=1,"✓","")</f>
        <v/>
      </c>
      <c r="BU6" s="347" t="str">
        <f t="shared" ca="1" si="20"/>
        <v/>
      </c>
      <c r="BV6" s="348" t="str">
        <f ca="1">IF($AE$22=2,"✓","")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Ravens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Lions</v>
      </c>
      <c r="E7" s="361" t="s">
        <v>39</v>
      </c>
      <c r="F7" s="217" t="s">
        <v>39</v>
      </c>
      <c r="G7" s="188">
        <v>15</v>
      </c>
      <c r="H7" s="184" t="str">
        <f t="shared" si="23"/>
        <v/>
      </c>
      <c r="I7" s="220" t="s">
        <v>39</v>
      </c>
      <c r="J7" s="188">
        <v>9</v>
      </c>
      <c r="K7" s="184" t="str">
        <f t="shared" si="0"/>
        <v/>
      </c>
      <c r="L7" s="220" t="s">
        <v>39</v>
      </c>
      <c r="M7" s="188">
        <v>15</v>
      </c>
      <c r="N7" s="184" t="str">
        <f t="shared" si="1"/>
        <v/>
      </c>
      <c r="O7" s="220" t="s">
        <v>39</v>
      </c>
      <c r="P7" s="188">
        <v>13</v>
      </c>
      <c r="Q7" s="184" t="str">
        <f t="shared" si="2"/>
        <v/>
      </c>
      <c r="R7" s="220" t="s">
        <v>39</v>
      </c>
      <c r="S7" s="188">
        <v>12</v>
      </c>
      <c r="T7" s="184" t="str">
        <f t="shared" si="3"/>
        <v/>
      </c>
      <c r="U7" s="220" t="s">
        <v>39</v>
      </c>
      <c r="V7" s="188">
        <v>9</v>
      </c>
      <c r="W7" s="184" t="str">
        <f t="shared" si="4"/>
        <v/>
      </c>
      <c r="X7" s="220" t="s">
        <v>39</v>
      </c>
      <c r="Y7" s="188">
        <v>9</v>
      </c>
      <c r="Z7" s="184" t="str">
        <f t="shared" si="5"/>
        <v/>
      </c>
      <c r="AA7" s="220" t="s">
        <v>39</v>
      </c>
      <c r="AB7" s="188">
        <v>11</v>
      </c>
      <c r="AC7" s="184" t="str">
        <f t="shared" si="6"/>
        <v/>
      </c>
      <c r="AD7" s="220" t="s">
        <v>39</v>
      </c>
      <c r="AE7" s="188">
        <v>12</v>
      </c>
      <c r="AF7" s="184" t="str">
        <f t="shared" si="7"/>
        <v/>
      </c>
      <c r="AG7" s="220" t="s">
        <v>39</v>
      </c>
      <c r="AH7" s="188">
        <v>5</v>
      </c>
      <c r="AI7" s="184" t="str">
        <f t="shared" si="8"/>
        <v/>
      </c>
      <c r="AJ7" s="220" t="s">
        <v>39</v>
      </c>
      <c r="AK7" s="188">
        <v>13</v>
      </c>
      <c r="AL7" s="184" t="str">
        <f t="shared" si="9"/>
        <v/>
      </c>
      <c r="AM7" s="220" t="s">
        <v>39</v>
      </c>
      <c r="AN7" s="188">
        <v>3</v>
      </c>
      <c r="AO7" s="186" t="str">
        <f t="shared" si="10"/>
        <v/>
      </c>
      <c r="AS7" s="341" t="str">
        <f ca="1">"week_"&amp;$AS$6&amp;"_schedule"</f>
        <v>week_3_schedule</v>
      </c>
      <c r="AT7" s="187" t="str">
        <f t="shared" ca="1" si="11"/>
        <v>V</v>
      </c>
      <c r="AU7" s="188">
        <f t="shared" ca="1" si="12"/>
        <v>14</v>
      </c>
      <c r="AV7" s="186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2">
        <f ca="1">$P$21</f>
        <v>4</v>
      </c>
      <c r="BF7" s="81" t="str">
        <f>$O$2</f>
        <v>DC</v>
      </c>
      <c r="BG7" s="82">
        <f ca="1">$Q$21</f>
        <v>104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3"/>
      <c r="BN7" s="343">
        <f t="shared" ca="1" si="18"/>
        <v>4</v>
      </c>
      <c r="BO7" s="66" t="str">
        <f>$AM$2</f>
        <v>RR</v>
      </c>
      <c r="BP7" s="344">
        <f t="shared" ca="1" si="19"/>
        <v>-3</v>
      </c>
      <c r="BQ7" s="345">
        <f ca="1">-$AR$3*'Season Summary'!$AO$3</f>
        <v>-9</v>
      </c>
      <c r="BR7" s="346" t="str">
        <f ca="1">IF(COUNTIF('Season Summary'!AL$3:OFFSET('Season Summary'!AL$3,$C$2+$AR$2,0),"=1")&gt;0,COUNTIF('Season Summary'!AL$3:OFFSET('Season Summary'!AL$3,$C$2+$AR$2,0),"=1"),"")</f>
        <v/>
      </c>
      <c r="BS7" s="347" t="str">
        <f ca="1">IF(BR7="","",BR7*'Season Summary'!$AO$6)</f>
        <v/>
      </c>
      <c r="BT7" s="348" t="str">
        <f ca="1">IF($AN$22=1,"✓","")</f>
        <v/>
      </c>
      <c r="BU7" s="347" t="str">
        <f t="shared" ca="1" si="20"/>
        <v/>
      </c>
      <c r="BV7" s="348" t="str">
        <f ca="1">IF($AN$22=2,"✓","")</f>
        <v>✓</v>
      </c>
      <c r="BW7" s="349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Cardinals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Jaguars</v>
      </c>
      <c r="E8" s="361" t="s">
        <v>39</v>
      </c>
      <c r="F8" s="217" t="s">
        <v>39</v>
      </c>
      <c r="G8" s="188">
        <v>14</v>
      </c>
      <c r="H8" s="184" t="str">
        <f t="shared" si="23"/>
        <v/>
      </c>
      <c r="I8" s="220" t="s">
        <v>39</v>
      </c>
      <c r="J8" s="188">
        <v>11</v>
      </c>
      <c r="K8" s="184" t="str">
        <f t="shared" si="0"/>
        <v/>
      </c>
      <c r="L8" s="220" t="s">
        <v>39</v>
      </c>
      <c r="M8" s="188">
        <v>12</v>
      </c>
      <c r="N8" s="184" t="str">
        <f t="shared" si="1"/>
        <v/>
      </c>
      <c r="O8" s="220" t="s">
        <v>39</v>
      </c>
      <c r="P8" s="188">
        <v>12</v>
      </c>
      <c r="Q8" s="184" t="str">
        <f t="shared" si="2"/>
        <v/>
      </c>
      <c r="R8" s="220" t="s">
        <v>39</v>
      </c>
      <c r="S8" s="188">
        <v>13</v>
      </c>
      <c r="T8" s="184" t="str">
        <f t="shared" si="3"/>
        <v/>
      </c>
      <c r="U8" s="220" t="s">
        <v>39</v>
      </c>
      <c r="V8" s="188">
        <v>2</v>
      </c>
      <c r="W8" s="184" t="str">
        <f t="shared" si="4"/>
        <v/>
      </c>
      <c r="X8" s="220" t="s">
        <v>39</v>
      </c>
      <c r="Y8" s="188">
        <v>12</v>
      </c>
      <c r="Z8" s="184" t="str">
        <f t="shared" si="5"/>
        <v/>
      </c>
      <c r="AA8" s="220" t="s">
        <v>39</v>
      </c>
      <c r="AB8" s="188">
        <v>15</v>
      </c>
      <c r="AC8" s="184" t="str">
        <f t="shared" si="6"/>
        <v/>
      </c>
      <c r="AD8" s="220" t="s">
        <v>38</v>
      </c>
      <c r="AE8" s="188">
        <v>9</v>
      </c>
      <c r="AF8" s="184">
        <f t="shared" si="7"/>
        <v>-9</v>
      </c>
      <c r="AG8" s="220" t="s">
        <v>39</v>
      </c>
      <c r="AH8" s="188">
        <v>11</v>
      </c>
      <c r="AI8" s="184" t="str">
        <f t="shared" si="8"/>
        <v/>
      </c>
      <c r="AJ8" s="220" t="s">
        <v>39</v>
      </c>
      <c r="AK8" s="188">
        <v>12</v>
      </c>
      <c r="AL8" s="184" t="str">
        <f t="shared" si="9"/>
        <v/>
      </c>
      <c r="AM8" s="220" t="s">
        <v>39</v>
      </c>
      <c r="AN8" s="188">
        <v>14</v>
      </c>
      <c r="AO8" s="186" t="str">
        <f t="shared" si="10"/>
        <v/>
      </c>
      <c r="AS8" s="341" t="str">
        <f ca="1">"week_"&amp;$AS$6&amp;"_byes"</f>
        <v>week_3_byes</v>
      </c>
      <c r="AT8" s="187" t="str">
        <f t="shared" ca="1" si="11"/>
        <v>V</v>
      </c>
      <c r="AU8" s="188">
        <f t="shared" ca="1" si="12"/>
        <v>13</v>
      </c>
      <c r="AV8" s="186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2">
        <f ca="1">$G$21</f>
        <v>5</v>
      </c>
      <c r="BF8" s="81" t="str">
        <f>$F$2</f>
        <v>BM</v>
      </c>
      <c r="BG8" s="82">
        <f ca="1">$H$21</f>
        <v>103</v>
      </c>
      <c r="BH8" s="156"/>
      <c r="BI8" s="343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3"/>
      <c r="BN8" s="343">
        <f t="shared" ca="1" si="18"/>
        <v>5</v>
      </c>
      <c r="BO8" s="66" t="str">
        <f>$F$2</f>
        <v>BM</v>
      </c>
      <c r="BP8" s="344">
        <f t="shared" ca="1" si="19"/>
        <v>-9</v>
      </c>
      <c r="BQ8" s="345">
        <f ca="1">-$AR$3*'Season Summary'!$AO$3</f>
        <v>-9</v>
      </c>
      <c r="BR8" s="346" t="str">
        <f ca="1">IF(COUNTIF('Season Summary'!E$3:OFFSET('Season Summary'!E$3,$C$2+$AR$2,0),"=1")&gt;0,COUNTIF('Season Summary'!E$3:OFFSET('Season Summary'!E$3,$C$2+$AR$2,0),"=1"),"")</f>
        <v/>
      </c>
      <c r="BS8" s="347" t="str">
        <f ca="1">IF(BR8="","",BR8*'Season Summary'!$AO$6)</f>
        <v/>
      </c>
      <c r="BT8" s="348" t="str">
        <f ca="1">IF($G$22=1,"✓","")</f>
        <v/>
      </c>
      <c r="BU8" s="347" t="str">
        <f t="shared" ca="1" si="20"/>
        <v/>
      </c>
      <c r="BV8" s="348" t="str">
        <f ca="1">IF($G$22=2,"✓","")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Chargers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Chiefs</v>
      </c>
      <c r="E9" s="361" t="s">
        <v>39</v>
      </c>
      <c r="F9" s="217" t="s">
        <v>38</v>
      </c>
      <c r="G9" s="188">
        <v>11</v>
      </c>
      <c r="H9" s="184">
        <f t="shared" si="23"/>
        <v>-11</v>
      </c>
      <c r="I9" s="220" t="s">
        <v>38</v>
      </c>
      <c r="J9" s="188">
        <v>7</v>
      </c>
      <c r="K9" s="184">
        <f t="shared" si="0"/>
        <v>-7</v>
      </c>
      <c r="L9" s="220" t="s">
        <v>38</v>
      </c>
      <c r="M9" s="188">
        <v>10</v>
      </c>
      <c r="N9" s="184">
        <f t="shared" si="1"/>
        <v>-10</v>
      </c>
      <c r="O9" s="220" t="s">
        <v>38</v>
      </c>
      <c r="P9" s="188">
        <v>10</v>
      </c>
      <c r="Q9" s="184">
        <f t="shared" si="2"/>
        <v>-10</v>
      </c>
      <c r="R9" s="220" t="s">
        <v>38</v>
      </c>
      <c r="S9" s="188">
        <v>10</v>
      </c>
      <c r="T9" s="184">
        <f t="shared" si="3"/>
        <v>-10</v>
      </c>
      <c r="U9" s="220" t="s">
        <v>38</v>
      </c>
      <c r="V9" s="188">
        <v>12</v>
      </c>
      <c r="W9" s="184">
        <f t="shared" si="4"/>
        <v>-12</v>
      </c>
      <c r="X9" s="220" t="s">
        <v>38</v>
      </c>
      <c r="Y9" s="188">
        <v>11</v>
      </c>
      <c r="Z9" s="184">
        <f t="shared" si="5"/>
        <v>-11</v>
      </c>
      <c r="AA9" s="220" t="s">
        <v>38</v>
      </c>
      <c r="AB9" s="188">
        <v>14</v>
      </c>
      <c r="AC9" s="184">
        <f t="shared" si="6"/>
        <v>-14</v>
      </c>
      <c r="AD9" s="220" t="s">
        <v>39</v>
      </c>
      <c r="AE9" s="188">
        <v>4</v>
      </c>
      <c r="AF9" s="184" t="str">
        <f t="shared" si="7"/>
        <v/>
      </c>
      <c r="AG9" s="220" t="s">
        <v>38</v>
      </c>
      <c r="AH9" s="188">
        <v>16</v>
      </c>
      <c r="AI9" s="184">
        <f t="shared" si="8"/>
        <v>-16</v>
      </c>
      <c r="AJ9" s="220" t="s">
        <v>38</v>
      </c>
      <c r="AK9" s="188">
        <v>10</v>
      </c>
      <c r="AL9" s="184">
        <f t="shared" si="9"/>
        <v>-10</v>
      </c>
      <c r="AM9" s="220" t="s">
        <v>38</v>
      </c>
      <c r="AN9" s="188">
        <v>10</v>
      </c>
      <c r="AO9" s="186">
        <f t="shared" si="10"/>
        <v>-10</v>
      </c>
      <c r="AT9" s="187" t="str">
        <f t="shared" ca="1" si="11"/>
        <v>H</v>
      </c>
      <c r="AU9" s="188">
        <f t="shared" ca="1" si="12"/>
        <v>12</v>
      </c>
      <c r="AV9" s="186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2">
        <f ca="1">$S$21</f>
        <v>5</v>
      </c>
      <c r="BF9" s="81" t="str">
        <f>$R$2</f>
        <v>DH</v>
      </c>
      <c r="BG9" s="82">
        <f ca="1">$T$21</f>
        <v>103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3"/>
      <c r="BN9" s="343">
        <f t="shared" ca="1" si="18"/>
        <v>5</v>
      </c>
      <c r="BO9" s="66" t="str">
        <f>$I$2</f>
        <v>CK</v>
      </c>
      <c r="BP9" s="344">
        <f t="shared" ca="1" si="19"/>
        <v>-9</v>
      </c>
      <c r="BQ9" s="345">
        <f ca="1">-$AR$3*'Season Summary'!$AO$3</f>
        <v>-9</v>
      </c>
      <c r="BR9" s="346" t="str">
        <f ca="1">IF(COUNTIF('Season Summary'!H$3:OFFSET('Season Summary'!H$3,$C$2+$AR$2,0),"=1")&gt;0,COUNTIF('Season Summary'!H$3:OFFSET('Season Summary'!H$3,$C$2+$AR$2,0),"=1"),"")</f>
        <v/>
      </c>
      <c r="BS9" s="347" t="str">
        <f ca="1">IF(BR9="","",BR9*'Season Summary'!$AO$6)</f>
        <v/>
      </c>
      <c r="BT9" s="348" t="str">
        <f ca="1">IF($J$22=1,"✓","")</f>
        <v/>
      </c>
      <c r="BU9" s="347" t="str">
        <f t="shared" ca="1" si="20"/>
        <v/>
      </c>
      <c r="BV9" s="348" t="str">
        <f ca="1">IF($J$22=2,"✓","")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Saints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Patriots</v>
      </c>
      <c r="E10" s="361" t="s">
        <v>39</v>
      </c>
      <c r="F10" s="217" t="s">
        <v>38</v>
      </c>
      <c r="G10" s="188">
        <v>5</v>
      </c>
      <c r="H10" s="184">
        <f t="shared" si="23"/>
        <v>-5</v>
      </c>
      <c r="I10" s="220" t="s">
        <v>38</v>
      </c>
      <c r="J10" s="188">
        <v>2</v>
      </c>
      <c r="K10" s="184">
        <f t="shared" si="0"/>
        <v>-2</v>
      </c>
      <c r="L10" s="220" t="s">
        <v>38</v>
      </c>
      <c r="M10" s="188">
        <v>3</v>
      </c>
      <c r="N10" s="184">
        <f t="shared" si="1"/>
        <v>-3</v>
      </c>
      <c r="O10" s="220" t="s">
        <v>38</v>
      </c>
      <c r="P10" s="188">
        <v>3</v>
      </c>
      <c r="Q10" s="184">
        <f t="shared" si="2"/>
        <v>-3</v>
      </c>
      <c r="R10" s="220" t="s">
        <v>38</v>
      </c>
      <c r="S10" s="188">
        <v>14</v>
      </c>
      <c r="T10" s="184">
        <f t="shared" si="3"/>
        <v>-14</v>
      </c>
      <c r="U10" s="220" t="s">
        <v>39</v>
      </c>
      <c r="V10" s="188">
        <v>7</v>
      </c>
      <c r="W10" s="184" t="str">
        <f t="shared" si="4"/>
        <v/>
      </c>
      <c r="X10" s="220" t="s">
        <v>38</v>
      </c>
      <c r="Y10" s="188">
        <v>7</v>
      </c>
      <c r="Z10" s="184">
        <f t="shared" si="5"/>
        <v>-7</v>
      </c>
      <c r="AA10" s="220" t="s">
        <v>38</v>
      </c>
      <c r="AB10" s="188">
        <v>7</v>
      </c>
      <c r="AC10" s="184">
        <f t="shared" si="6"/>
        <v>-7</v>
      </c>
      <c r="AD10" s="220" t="s">
        <v>38</v>
      </c>
      <c r="AE10" s="188">
        <v>11</v>
      </c>
      <c r="AF10" s="184">
        <f t="shared" si="7"/>
        <v>-11</v>
      </c>
      <c r="AG10" s="220" t="s">
        <v>38</v>
      </c>
      <c r="AH10" s="188">
        <v>1</v>
      </c>
      <c r="AI10" s="184">
        <f t="shared" si="8"/>
        <v>-1</v>
      </c>
      <c r="AJ10" s="220" t="s">
        <v>38</v>
      </c>
      <c r="AK10" s="188">
        <v>4</v>
      </c>
      <c r="AL10" s="184">
        <f t="shared" si="9"/>
        <v>-4</v>
      </c>
      <c r="AM10" s="220" t="s">
        <v>39</v>
      </c>
      <c r="AN10" s="188">
        <v>9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5</v>
      </c>
      <c r="AV10" s="186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2">
        <f ca="1">$Y$21</f>
        <v>7</v>
      </c>
      <c r="BF10" s="81" t="str">
        <f>$X$2</f>
        <v>JH</v>
      </c>
      <c r="BG10" s="82">
        <f ca="1">$Z$21</f>
        <v>99</v>
      </c>
      <c r="BH10" s="156"/>
      <c r="BI10" s="343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3"/>
      <c r="BN10" s="343">
        <f t="shared" ca="1" si="18"/>
        <v>5</v>
      </c>
      <c r="BO10" s="66" t="str">
        <f>$R$2</f>
        <v>DH</v>
      </c>
      <c r="BP10" s="344">
        <f t="shared" ca="1" si="19"/>
        <v>-9</v>
      </c>
      <c r="BQ10" s="345">
        <f ca="1">-$AR$3*'Season Summary'!$AO$3</f>
        <v>-9</v>
      </c>
      <c r="BR10" s="346" t="str">
        <f ca="1">IF(COUNTIF('Season Summary'!Q$3:OFFSET('Season Summary'!Q$3,$C$2+$AR$2,0),"=1")&gt;0,COUNTIF('Season Summary'!Q$3:OFFSET('Season Summary'!Q$3,$C$2+$AR$2,0),"=1"),"")</f>
        <v/>
      </c>
      <c r="BS10" s="347" t="str">
        <f ca="1">IF(BR10="","",BR10*'Season Summary'!$AO$6)</f>
        <v/>
      </c>
      <c r="BT10" s="348" t="str">
        <f ca="1">IF($S$22=1,"✓","")</f>
        <v/>
      </c>
      <c r="BU10" s="347" t="str">
        <f t="shared" ca="1" si="20"/>
        <v/>
      </c>
      <c r="BV10" s="348" t="str">
        <f ca="1">IF($S$22=2,"✓","")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Falcons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Giants</v>
      </c>
      <c r="E11" s="361" t="s">
        <v>39</v>
      </c>
      <c r="F11" s="217" t="s">
        <v>38</v>
      </c>
      <c r="G11" s="188">
        <v>3</v>
      </c>
      <c r="H11" s="184">
        <f t="shared" si="23"/>
        <v>-3</v>
      </c>
      <c r="I11" s="220" t="s">
        <v>38</v>
      </c>
      <c r="J11" s="188">
        <v>1</v>
      </c>
      <c r="K11" s="184">
        <f t="shared" si="0"/>
        <v>-1</v>
      </c>
      <c r="L11" s="220" t="s">
        <v>39</v>
      </c>
      <c r="M11" s="188">
        <v>5</v>
      </c>
      <c r="N11" s="184" t="str">
        <f t="shared" si="1"/>
        <v/>
      </c>
      <c r="O11" s="220" t="s">
        <v>38</v>
      </c>
      <c r="P11" s="188">
        <v>4</v>
      </c>
      <c r="Q11" s="184">
        <f t="shared" si="2"/>
        <v>-4</v>
      </c>
      <c r="R11" s="220" t="s">
        <v>39</v>
      </c>
      <c r="S11" s="188">
        <v>7</v>
      </c>
      <c r="T11" s="184" t="str">
        <f t="shared" si="3"/>
        <v/>
      </c>
      <c r="U11" s="220" t="s">
        <v>38</v>
      </c>
      <c r="V11" s="188">
        <v>8</v>
      </c>
      <c r="W11" s="184">
        <f t="shared" si="4"/>
        <v>-8</v>
      </c>
      <c r="X11" s="220" t="s">
        <v>38</v>
      </c>
      <c r="Y11" s="188">
        <v>6</v>
      </c>
      <c r="Z11" s="184">
        <f t="shared" si="5"/>
        <v>-6</v>
      </c>
      <c r="AA11" s="220" t="s">
        <v>38</v>
      </c>
      <c r="AB11" s="188">
        <v>6</v>
      </c>
      <c r="AC11" s="184">
        <f t="shared" si="6"/>
        <v>-6</v>
      </c>
      <c r="AD11" s="220" t="s">
        <v>39</v>
      </c>
      <c r="AE11" s="188">
        <v>15</v>
      </c>
      <c r="AF11" s="184" t="str">
        <f t="shared" si="7"/>
        <v/>
      </c>
      <c r="AG11" s="220" t="s">
        <v>38</v>
      </c>
      <c r="AH11" s="188">
        <v>4</v>
      </c>
      <c r="AI11" s="184">
        <f t="shared" si="8"/>
        <v>-4</v>
      </c>
      <c r="AJ11" s="220" t="s">
        <v>38</v>
      </c>
      <c r="AK11" s="188">
        <v>3</v>
      </c>
      <c r="AL11" s="184">
        <f t="shared" si="9"/>
        <v>-3</v>
      </c>
      <c r="AM11" s="220" t="s">
        <v>39</v>
      </c>
      <c r="AN11" s="188">
        <v>12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1</v>
      </c>
      <c r="AV11" s="186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2">
        <f ca="1">$J$21</f>
        <v>8</v>
      </c>
      <c r="BF11" s="81" t="str">
        <f>$I$2</f>
        <v>CK</v>
      </c>
      <c r="BG11" s="82">
        <f ca="1">$K$21</f>
        <v>98</v>
      </c>
      <c r="BH11" s="156"/>
      <c r="BI11" s="343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3"/>
      <c r="BN11" s="343">
        <f t="shared" ca="1" si="18"/>
        <v>5</v>
      </c>
      <c r="BO11" s="66" t="str">
        <f>$U$2</f>
        <v>JG</v>
      </c>
      <c r="BP11" s="344">
        <f t="shared" ca="1" si="19"/>
        <v>-9</v>
      </c>
      <c r="BQ11" s="345">
        <f ca="1">-$AR$3*'Season Summary'!$AO$3</f>
        <v>-9</v>
      </c>
      <c r="BR11" s="346" t="str">
        <f ca="1">IF(COUNTIF('Season Summary'!T$3:OFFSET('Season Summary'!T$3,$C$2+$AR$2,0),"=1")&gt;0,COUNTIF('Season Summary'!T$3:OFFSET('Season Summary'!T$3,$C$2+$AR$2,0),"=1"),"")</f>
        <v/>
      </c>
      <c r="BS11" s="347" t="str">
        <f ca="1">IF(BR11="","",BR11*'Season Summary'!$AO$6)</f>
        <v/>
      </c>
      <c r="BT11" s="348" t="str">
        <f ca="1">IF($V$22=1,"✓","")</f>
        <v/>
      </c>
      <c r="BU11" s="347" t="str">
        <f t="shared" ca="1" si="20"/>
        <v/>
      </c>
      <c r="BV11" s="348" t="str">
        <f ca="1">IF($V$22=2,"✓","")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Bengals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Steelers</v>
      </c>
      <c r="E12" s="361" t="s">
        <v>39</v>
      </c>
      <c r="F12" s="217" t="s">
        <v>38</v>
      </c>
      <c r="G12" s="188">
        <v>4</v>
      </c>
      <c r="H12" s="184">
        <f t="shared" si="23"/>
        <v>-4</v>
      </c>
      <c r="I12" s="220" t="s">
        <v>38</v>
      </c>
      <c r="J12" s="188">
        <v>12</v>
      </c>
      <c r="K12" s="184">
        <f t="shared" si="0"/>
        <v>-12</v>
      </c>
      <c r="L12" s="220" t="s">
        <v>38</v>
      </c>
      <c r="M12" s="188">
        <v>4</v>
      </c>
      <c r="N12" s="184">
        <f t="shared" si="1"/>
        <v>-4</v>
      </c>
      <c r="O12" s="220" t="s">
        <v>38</v>
      </c>
      <c r="P12" s="188">
        <v>6</v>
      </c>
      <c r="Q12" s="184">
        <f t="shared" si="2"/>
        <v>-6</v>
      </c>
      <c r="R12" s="220" t="s">
        <v>38</v>
      </c>
      <c r="S12" s="188">
        <v>3</v>
      </c>
      <c r="T12" s="184">
        <f t="shared" si="3"/>
        <v>-3</v>
      </c>
      <c r="U12" s="220" t="s">
        <v>38</v>
      </c>
      <c r="V12" s="188">
        <v>16</v>
      </c>
      <c r="W12" s="184">
        <f t="shared" si="4"/>
        <v>-16</v>
      </c>
      <c r="X12" s="220" t="s">
        <v>38</v>
      </c>
      <c r="Y12" s="188">
        <v>5</v>
      </c>
      <c r="Z12" s="184">
        <f t="shared" si="5"/>
        <v>-5</v>
      </c>
      <c r="AA12" s="220" t="s">
        <v>38</v>
      </c>
      <c r="AB12" s="188">
        <v>9</v>
      </c>
      <c r="AC12" s="184">
        <f t="shared" si="6"/>
        <v>-9</v>
      </c>
      <c r="AD12" s="220" t="s">
        <v>38</v>
      </c>
      <c r="AE12" s="188">
        <v>2</v>
      </c>
      <c r="AF12" s="184">
        <f t="shared" si="7"/>
        <v>-2</v>
      </c>
      <c r="AG12" s="220" t="s">
        <v>38</v>
      </c>
      <c r="AH12" s="188">
        <v>8</v>
      </c>
      <c r="AI12" s="184">
        <f t="shared" si="8"/>
        <v>-8</v>
      </c>
      <c r="AJ12" s="220" t="s">
        <v>38</v>
      </c>
      <c r="AK12" s="188">
        <v>5</v>
      </c>
      <c r="AL12" s="184">
        <f t="shared" si="9"/>
        <v>-5</v>
      </c>
      <c r="AM12" s="220" t="s">
        <v>38</v>
      </c>
      <c r="AN12" s="188">
        <v>6</v>
      </c>
      <c r="AO12" s="186">
        <f t="shared" si="10"/>
        <v>-6</v>
      </c>
      <c r="AT12" s="187" t="str">
        <f t="shared" ca="1" si="11"/>
        <v>H</v>
      </c>
      <c r="AU12" s="188">
        <f t="shared" ca="1" si="12"/>
        <v>6</v>
      </c>
      <c r="AV12" s="186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2">
        <f ca="1">$AH$21</f>
        <v>9</v>
      </c>
      <c r="BF12" s="81" t="str">
        <f>$AG$2</f>
        <v>KK</v>
      </c>
      <c r="BG12" s="82">
        <f ca="1">$AI$21</f>
        <v>95</v>
      </c>
      <c r="BH12" s="156"/>
      <c r="BI12" s="343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3"/>
      <c r="BN12" s="343">
        <f t="shared" ca="1" si="18"/>
        <v>5</v>
      </c>
      <c r="BO12" s="66" t="str">
        <f>$X$2</f>
        <v>JH</v>
      </c>
      <c r="BP12" s="344">
        <f t="shared" ca="1" si="19"/>
        <v>-9</v>
      </c>
      <c r="BQ12" s="345">
        <f ca="1">-$AR$3*'Season Summary'!$AO$3</f>
        <v>-9</v>
      </c>
      <c r="BR12" s="346" t="str">
        <f ca="1">IF(COUNTIF('Season Summary'!W$3:OFFSET('Season Summary'!W$3,$C$2+$AR$2,0),"=1")&gt;0,COUNTIF('Season Summary'!W$3:OFFSET('Season Summary'!W$3,$C$2+$AR$2,0),"=1"),"")</f>
        <v/>
      </c>
      <c r="BS12" s="347" t="str">
        <f ca="1">IF(BR12="","",BR12*'Season Summary'!$AO$6)</f>
        <v/>
      </c>
      <c r="BT12" s="348" t="str">
        <f ca="1">IF($Y$22=1,"✓","")</f>
        <v/>
      </c>
      <c r="BU12" s="347" t="str">
        <f t="shared" ca="1" si="20"/>
        <v/>
      </c>
      <c r="BV12" s="348" t="str">
        <f ca="1">IF($Y$22=2,"✓","")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Colts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Titans</v>
      </c>
      <c r="E13" s="361" t="s">
        <v>38</v>
      </c>
      <c r="F13" s="217" t="s">
        <v>38</v>
      </c>
      <c r="G13" s="188">
        <v>9</v>
      </c>
      <c r="H13" s="184" t="str">
        <f t="shared" si="23"/>
        <v/>
      </c>
      <c r="I13" s="220" t="s">
        <v>38</v>
      </c>
      <c r="J13" s="188">
        <v>13</v>
      </c>
      <c r="K13" s="184" t="str">
        <f t="shared" si="0"/>
        <v/>
      </c>
      <c r="L13" s="220" t="s">
        <v>38</v>
      </c>
      <c r="M13" s="188">
        <v>9</v>
      </c>
      <c r="N13" s="184" t="str">
        <f t="shared" si="1"/>
        <v/>
      </c>
      <c r="O13" s="220" t="s">
        <v>38</v>
      </c>
      <c r="P13" s="188">
        <v>9</v>
      </c>
      <c r="Q13" s="184" t="str">
        <f t="shared" si="2"/>
        <v/>
      </c>
      <c r="R13" s="220" t="s">
        <v>38</v>
      </c>
      <c r="S13" s="188">
        <v>6</v>
      </c>
      <c r="T13" s="184" t="str">
        <f t="shared" si="3"/>
        <v/>
      </c>
      <c r="U13" s="220" t="s">
        <v>38</v>
      </c>
      <c r="V13" s="188">
        <v>3</v>
      </c>
      <c r="W13" s="184" t="str">
        <f t="shared" si="4"/>
        <v/>
      </c>
      <c r="X13" s="220" t="s">
        <v>38</v>
      </c>
      <c r="Y13" s="188">
        <v>10</v>
      </c>
      <c r="Z13" s="184" t="str">
        <f t="shared" si="5"/>
        <v/>
      </c>
      <c r="AA13" s="220" t="s">
        <v>39</v>
      </c>
      <c r="AB13" s="188">
        <v>3</v>
      </c>
      <c r="AC13" s="184">
        <f t="shared" si="6"/>
        <v>-3</v>
      </c>
      <c r="AD13" s="220" t="s">
        <v>38</v>
      </c>
      <c r="AE13" s="188">
        <v>10</v>
      </c>
      <c r="AF13" s="184" t="str">
        <f t="shared" si="7"/>
        <v/>
      </c>
      <c r="AG13" s="220" t="s">
        <v>38</v>
      </c>
      <c r="AH13" s="188">
        <v>6</v>
      </c>
      <c r="AI13" s="184" t="str">
        <f t="shared" si="8"/>
        <v/>
      </c>
      <c r="AJ13" s="220" t="s">
        <v>38</v>
      </c>
      <c r="AK13" s="188">
        <v>9</v>
      </c>
      <c r="AL13" s="184" t="str">
        <f t="shared" si="9"/>
        <v/>
      </c>
      <c r="AM13" s="220" t="s">
        <v>38</v>
      </c>
      <c r="AN13" s="188">
        <v>7</v>
      </c>
      <c r="AO13" s="186" t="str">
        <f t="shared" si="10"/>
        <v/>
      </c>
      <c r="AT13" s="187" t="str">
        <f t="shared" ca="1" si="11"/>
        <v>H</v>
      </c>
      <c r="AU13" s="188">
        <f t="shared" ca="1" si="12"/>
        <v>8</v>
      </c>
      <c r="AV13" s="186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2">
        <f ca="1">$AB$21</f>
        <v>10</v>
      </c>
      <c r="BF13" s="81" t="str">
        <f>$AA$2</f>
        <v>JL</v>
      </c>
      <c r="BG13" s="82">
        <f ca="1">$AC$21</f>
        <v>94</v>
      </c>
      <c r="BH13" s="156"/>
      <c r="BI13" s="343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3"/>
      <c r="BN13" s="343">
        <f t="shared" ca="1" si="18"/>
        <v>5</v>
      </c>
      <c r="BO13" s="66" t="str">
        <f>$AA$2</f>
        <v>JL</v>
      </c>
      <c r="BP13" s="344">
        <f t="shared" ca="1" si="19"/>
        <v>-9</v>
      </c>
      <c r="BQ13" s="345">
        <f ca="1">-$AR$3*'Season Summary'!$AO$3</f>
        <v>-9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Jets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Broncos</v>
      </c>
      <c r="E14" s="361" t="s">
        <v>38</v>
      </c>
      <c r="F14" s="217" t="s">
        <v>38</v>
      </c>
      <c r="G14" s="188">
        <v>16</v>
      </c>
      <c r="H14" s="184" t="str">
        <f t="shared" si="23"/>
        <v/>
      </c>
      <c r="I14" s="220" t="s">
        <v>38</v>
      </c>
      <c r="J14" s="188">
        <v>14</v>
      </c>
      <c r="K14" s="184" t="str">
        <f t="shared" si="0"/>
        <v/>
      </c>
      <c r="L14" s="220" t="s">
        <v>38</v>
      </c>
      <c r="M14" s="188">
        <v>16</v>
      </c>
      <c r="N14" s="184" t="str">
        <f t="shared" si="1"/>
        <v/>
      </c>
      <c r="O14" s="220" t="s">
        <v>38</v>
      </c>
      <c r="P14" s="188">
        <v>16</v>
      </c>
      <c r="Q14" s="184" t="str">
        <f t="shared" si="2"/>
        <v/>
      </c>
      <c r="R14" s="220" t="s">
        <v>38</v>
      </c>
      <c r="S14" s="188">
        <v>16</v>
      </c>
      <c r="T14" s="184" t="str">
        <f t="shared" si="3"/>
        <v/>
      </c>
      <c r="U14" s="220" t="s">
        <v>38</v>
      </c>
      <c r="V14" s="188">
        <v>15</v>
      </c>
      <c r="W14" s="184" t="str">
        <f t="shared" si="4"/>
        <v/>
      </c>
      <c r="X14" s="220" t="s">
        <v>38</v>
      </c>
      <c r="Y14" s="188">
        <v>16</v>
      </c>
      <c r="Z14" s="184" t="str">
        <f t="shared" si="5"/>
        <v/>
      </c>
      <c r="AA14" s="220" t="s">
        <v>38</v>
      </c>
      <c r="AB14" s="188">
        <v>13</v>
      </c>
      <c r="AC14" s="184" t="str">
        <f t="shared" si="6"/>
        <v/>
      </c>
      <c r="AD14" s="220" t="s">
        <v>38</v>
      </c>
      <c r="AE14" s="188">
        <v>7</v>
      </c>
      <c r="AF14" s="184" t="str">
        <f t="shared" si="7"/>
        <v/>
      </c>
      <c r="AG14" s="220" t="s">
        <v>38</v>
      </c>
      <c r="AH14" s="188">
        <v>15</v>
      </c>
      <c r="AI14" s="184" t="str">
        <f t="shared" si="8"/>
        <v/>
      </c>
      <c r="AJ14" s="220" t="s">
        <v>38</v>
      </c>
      <c r="AK14" s="188">
        <v>16</v>
      </c>
      <c r="AL14" s="184" t="str">
        <f t="shared" si="9"/>
        <v/>
      </c>
      <c r="AM14" s="220" t="s">
        <v>38</v>
      </c>
      <c r="AN14" s="188">
        <v>13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16</v>
      </c>
      <c r="AV14" s="186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2">
        <f ca="1">$AE$21</f>
        <v>11</v>
      </c>
      <c r="BF14" s="81" t="str">
        <f>$AD$2</f>
        <v>KC</v>
      </c>
      <c r="BG14" s="82">
        <f ca="1">$AF$21</f>
        <v>85</v>
      </c>
      <c r="BH14" s="156"/>
      <c r="BI14" s="343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3"/>
      <c r="BN14" s="343">
        <f t="shared" ca="1" si="18"/>
        <v>5</v>
      </c>
      <c r="BO14" s="66" t="str">
        <f>$AG$2</f>
        <v>KK</v>
      </c>
      <c r="BP14" s="344">
        <f t="shared" ca="1" si="19"/>
        <v>-9</v>
      </c>
      <c r="BQ14" s="345">
        <f ca="1">-$AR$3*'Season Summary'!$AO$3</f>
        <v>-9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Dolphins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Raiders</v>
      </c>
      <c r="E15" s="361" t="s">
        <v>38</v>
      </c>
      <c r="F15" s="217" t="s">
        <v>38</v>
      </c>
      <c r="G15" s="188">
        <v>8</v>
      </c>
      <c r="H15" s="184" t="str">
        <f t="shared" si="23"/>
        <v/>
      </c>
      <c r="I15" s="220" t="s">
        <v>38</v>
      </c>
      <c r="J15" s="188">
        <v>4</v>
      </c>
      <c r="K15" s="184" t="str">
        <f t="shared" si="0"/>
        <v/>
      </c>
      <c r="L15" s="220" t="s">
        <v>38</v>
      </c>
      <c r="M15" s="188">
        <v>8</v>
      </c>
      <c r="N15" s="184" t="str">
        <f t="shared" si="1"/>
        <v/>
      </c>
      <c r="O15" s="220" t="s">
        <v>38</v>
      </c>
      <c r="P15" s="188">
        <v>5</v>
      </c>
      <c r="Q15" s="184" t="str">
        <f t="shared" si="2"/>
        <v/>
      </c>
      <c r="R15" s="220" t="s">
        <v>38</v>
      </c>
      <c r="S15" s="188">
        <v>15</v>
      </c>
      <c r="T15" s="184" t="str">
        <f t="shared" si="3"/>
        <v/>
      </c>
      <c r="U15" s="220" t="s">
        <v>38</v>
      </c>
      <c r="V15" s="188">
        <v>13</v>
      </c>
      <c r="W15" s="184" t="str">
        <f t="shared" si="4"/>
        <v/>
      </c>
      <c r="X15" s="220" t="s">
        <v>39</v>
      </c>
      <c r="Y15" s="188">
        <v>4</v>
      </c>
      <c r="Z15" s="184">
        <f t="shared" si="5"/>
        <v>-4</v>
      </c>
      <c r="AA15" s="220" t="s">
        <v>38</v>
      </c>
      <c r="AB15" s="188">
        <v>8</v>
      </c>
      <c r="AC15" s="184" t="str">
        <f t="shared" si="6"/>
        <v/>
      </c>
      <c r="AD15" s="220" t="s">
        <v>38</v>
      </c>
      <c r="AE15" s="188">
        <v>16</v>
      </c>
      <c r="AF15" s="184" t="str">
        <f t="shared" si="7"/>
        <v/>
      </c>
      <c r="AG15" s="220" t="s">
        <v>38</v>
      </c>
      <c r="AH15" s="188">
        <v>12</v>
      </c>
      <c r="AI15" s="184" t="str">
        <f t="shared" si="8"/>
        <v/>
      </c>
      <c r="AJ15" s="220" t="s">
        <v>38</v>
      </c>
      <c r="AK15" s="188">
        <v>7</v>
      </c>
      <c r="AL15" s="184" t="str">
        <f t="shared" si="9"/>
        <v/>
      </c>
      <c r="AM15" s="220" t="s">
        <v>38</v>
      </c>
      <c r="AN15" s="188">
        <v>15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11</v>
      </c>
      <c r="AV15" s="186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0">
        <f ca="1">$V$21</f>
        <v>12</v>
      </c>
      <c r="BF15" s="83" t="str">
        <f>$U$2</f>
        <v>JG</v>
      </c>
      <c r="BG15" s="84">
        <f ca="1">$W$21</f>
        <v>65</v>
      </c>
      <c r="BH15" s="156"/>
      <c r="BI15" s="351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3"/>
      <c r="BN15" s="351">
        <f t="shared" ca="1" si="18"/>
        <v>5</v>
      </c>
      <c r="BO15" s="67" t="str">
        <f>$AJ$2</f>
        <v>MB</v>
      </c>
      <c r="BP15" s="352">
        <f t="shared" ca="1" si="19"/>
        <v>-9</v>
      </c>
      <c r="BQ15" s="353">
        <f ca="1">-$AR$3*'Season Summary'!$AO$3</f>
        <v>-9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Buccaneers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Rams</v>
      </c>
      <c r="E16" s="361" t="s">
        <v>38</v>
      </c>
      <c r="F16" s="217" t="s">
        <v>39</v>
      </c>
      <c r="G16" s="188">
        <v>1</v>
      </c>
      <c r="H16" s="184">
        <f t="shared" si="23"/>
        <v>-1</v>
      </c>
      <c r="I16" s="220" t="s">
        <v>38</v>
      </c>
      <c r="J16" s="188">
        <v>3</v>
      </c>
      <c r="K16" s="184" t="str">
        <f t="shared" si="0"/>
        <v/>
      </c>
      <c r="L16" s="220" t="s">
        <v>39</v>
      </c>
      <c r="M16" s="188">
        <v>2</v>
      </c>
      <c r="N16" s="184">
        <f t="shared" si="1"/>
        <v>-2</v>
      </c>
      <c r="O16" s="220" t="s">
        <v>38</v>
      </c>
      <c r="P16" s="188">
        <v>2</v>
      </c>
      <c r="Q16" s="184" t="str">
        <f t="shared" si="2"/>
        <v/>
      </c>
      <c r="R16" s="220" t="s">
        <v>39</v>
      </c>
      <c r="S16" s="188">
        <v>2</v>
      </c>
      <c r="T16" s="184">
        <f t="shared" si="3"/>
        <v>-2</v>
      </c>
      <c r="U16" s="220" t="s">
        <v>39</v>
      </c>
      <c r="V16" s="188">
        <v>5</v>
      </c>
      <c r="W16" s="184">
        <f t="shared" si="4"/>
        <v>-5</v>
      </c>
      <c r="X16" s="220" t="s">
        <v>39</v>
      </c>
      <c r="Y16" s="188">
        <v>3</v>
      </c>
      <c r="Z16" s="184">
        <f t="shared" si="5"/>
        <v>-3</v>
      </c>
      <c r="AA16" s="220" t="s">
        <v>38</v>
      </c>
      <c r="AB16" s="188">
        <v>4</v>
      </c>
      <c r="AC16" s="184" t="str">
        <f t="shared" si="6"/>
        <v/>
      </c>
      <c r="AD16" s="220" t="s">
        <v>38</v>
      </c>
      <c r="AE16" s="188">
        <v>3</v>
      </c>
      <c r="AF16" s="184" t="str">
        <f t="shared" si="7"/>
        <v/>
      </c>
      <c r="AG16" s="220" t="s">
        <v>39</v>
      </c>
      <c r="AH16" s="188">
        <v>2</v>
      </c>
      <c r="AI16" s="184">
        <f t="shared" si="8"/>
        <v>-2</v>
      </c>
      <c r="AJ16" s="220" t="s">
        <v>38</v>
      </c>
      <c r="AK16" s="188">
        <v>1</v>
      </c>
      <c r="AL16" s="184" t="str">
        <f t="shared" si="9"/>
        <v/>
      </c>
      <c r="AM16" s="220" t="s">
        <v>39</v>
      </c>
      <c r="AN16" s="188">
        <v>4</v>
      </c>
      <c r="AO16" s="186">
        <f t="shared" si="10"/>
        <v>-4</v>
      </c>
      <c r="AT16" s="187" t="str">
        <f t="shared" ca="1" si="11"/>
        <v>V</v>
      </c>
      <c r="AU16" s="188">
        <f t="shared" ca="1" si="12"/>
        <v>2</v>
      </c>
      <c r="AV16" s="186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Seahawks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Vikings</v>
      </c>
      <c r="E17" s="361" t="s">
        <v>38</v>
      </c>
      <c r="F17" s="217" t="s">
        <v>39</v>
      </c>
      <c r="G17" s="188">
        <v>2</v>
      </c>
      <c r="H17" s="184">
        <f t="shared" si="23"/>
        <v>-2</v>
      </c>
      <c r="I17" s="220" t="s">
        <v>39</v>
      </c>
      <c r="J17" s="188">
        <v>10</v>
      </c>
      <c r="K17" s="184">
        <f t="shared" si="0"/>
        <v>-10</v>
      </c>
      <c r="L17" s="220" t="s">
        <v>39</v>
      </c>
      <c r="M17" s="188">
        <v>1</v>
      </c>
      <c r="N17" s="184">
        <f t="shared" si="1"/>
        <v>-1</v>
      </c>
      <c r="O17" s="220" t="s">
        <v>39</v>
      </c>
      <c r="P17" s="188">
        <v>1</v>
      </c>
      <c r="Q17" s="184">
        <f t="shared" si="2"/>
        <v>-1</v>
      </c>
      <c r="R17" s="220" t="s">
        <v>39</v>
      </c>
      <c r="S17" s="188">
        <v>4</v>
      </c>
      <c r="T17" s="184">
        <f t="shared" si="3"/>
        <v>-4</v>
      </c>
      <c r="U17" s="220" t="s">
        <v>39</v>
      </c>
      <c r="V17" s="188">
        <v>14</v>
      </c>
      <c r="W17" s="184">
        <f t="shared" si="4"/>
        <v>-14</v>
      </c>
      <c r="X17" s="220" t="s">
        <v>39</v>
      </c>
      <c r="Y17" s="188">
        <v>1</v>
      </c>
      <c r="Z17" s="184">
        <f t="shared" si="5"/>
        <v>-1</v>
      </c>
      <c r="AA17" s="220" t="s">
        <v>39</v>
      </c>
      <c r="AB17" s="188">
        <v>1</v>
      </c>
      <c r="AC17" s="184">
        <f t="shared" si="6"/>
        <v>-1</v>
      </c>
      <c r="AD17" s="220" t="s">
        <v>38</v>
      </c>
      <c r="AE17" s="188">
        <v>13</v>
      </c>
      <c r="AF17" s="184" t="str">
        <f t="shared" si="7"/>
        <v/>
      </c>
      <c r="AG17" s="220" t="s">
        <v>39</v>
      </c>
      <c r="AH17" s="188">
        <v>7</v>
      </c>
      <c r="AI17" s="184">
        <f t="shared" si="8"/>
        <v>-7</v>
      </c>
      <c r="AJ17" s="220" t="s">
        <v>39</v>
      </c>
      <c r="AK17" s="188">
        <v>2</v>
      </c>
      <c r="AL17" s="184">
        <f t="shared" si="9"/>
        <v>-2</v>
      </c>
      <c r="AM17" s="220" t="s">
        <v>38</v>
      </c>
      <c r="AN17" s="188">
        <v>2</v>
      </c>
      <c r="AO17" s="186" t="str">
        <f t="shared" si="10"/>
        <v/>
      </c>
      <c r="AT17" s="187" t="str">
        <f t="shared" ca="1" si="11"/>
        <v>V</v>
      </c>
      <c r="AU17" s="188">
        <f t="shared" ca="1" si="12"/>
        <v>4</v>
      </c>
      <c r="AV17" s="186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Packers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49ers</v>
      </c>
      <c r="E18" s="361" t="s">
        <v>39</v>
      </c>
      <c r="F18" s="217" t="s">
        <v>38</v>
      </c>
      <c r="G18" s="188">
        <v>7</v>
      </c>
      <c r="H18" s="184">
        <f t="shared" si="23"/>
        <v>-7</v>
      </c>
      <c r="I18" s="220" t="s">
        <v>38</v>
      </c>
      <c r="J18" s="188">
        <v>6</v>
      </c>
      <c r="K18" s="184">
        <f t="shared" si="0"/>
        <v>-6</v>
      </c>
      <c r="L18" s="220" t="s">
        <v>39</v>
      </c>
      <c r="M18" s="188">
        <v>6</v>
      </c>
      <c r="N18" s="184" t="str">
        <f t="shared" si="1"/>
        <v/>
      </c>
      <c r="O18" s="220" t="s">
        <v>38</v>
      </c>
      <c r="P18" s="188">
        <v>8</v>
      </c>
      <c r="Q18" s="184">
        <f t="shared" si="2"/>
        <v>-8</v>
      </c>
      <c r="R18" s="220" t="s">
        <v>39</v>
      </c>
      <c r="S18" s="188">
        <v>1</v>
      </c>
      <c r="T18" s="184" t="str">
        <f t="shared" si="3"/>
        <v/>
      </c>
      <c r="U18" s="220" t="s">
        <v>38</v>
      </c>
      <c r="V18" s="188">
        <v>6</v>
      </c>
      <c r="W18" s="184">
        <f t="shared" si="4"/>
        <v>-6</v>
      </c>
      <c r="X18" s="220" t="s">
        <v>39</v>
      </c>
      <c r="Y18" s="188">
        <v>2</v>
      </c>
      <c r="Z18" s="184" t="str">
        <f t="shared" si="5"/>
        <v/>
      </c>
      <c r="AA18" s="220" t="s">
        <v>38</v>
      </c>
      <c r="AB18" s="188">
        <v>2</v>
      </c>
      <c r="AC18" s="184">
        <f t="shared" si="6"/>
        <v>-2</v>
      </c>
      <c r="AD18" s="220" t="s">
        <v>38</v>
      </c>
      <c r="AE18" s="188">
        <v>6</v>
      </c>
      <c r="AF18" s="184">
        <f t="shared" si="7"/>
        <v>-6</v>
      </c>
      <c r="AG18" s="220" t="s">
        <v>38</v>
      </c>
      <c r="AH18" s="188">
        <v>3</v>
      </c>
      <c r="AI18" s="184">
        <f t="shared" si="8"/>
        <v>-3</v>
      </c>
      <c r="AJ18" s="220" t="s">
        <v>39</v>
      </c>
      <c r="AK18" s="188">
        <v>6</v>
      </c>
      <c r="AL18" s="184" t="str">
        <f t="shared" si="9"/>
        <v/>
      </c>
      <c r="AM18" s="220" t="s">
        <v>38</v>
      </c>
      <c r="AN18" s="188">
        <v>1</v>
      </c>
      <c r="AO18" s="186">
        <f t="shared" si="10"/>
        <v>-1</v>
      </c>
      <c r="AT18" s="187" t="str">
        <f ca="1">IF($B18="","",IF(AX18&lt;0,"V","H"))</f>
        <v>H</v>
      </c>
      <c r="AU18" s="188">
        <f ca="1">IF($B18="","",RANK(BA18,BA$4:BA$19,1))</f>
        <v>3</v>
      </c>
      <c r="AV18" s="186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Eagles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Cowboys</v>
      </c>
      <c r="E19" s="361" t="s">
        <v>38</v>
      </c>
      <c r="F19" s="217" t="s">
        <v>38</v>
      </c>
      <c r="G19" s="188">
        <v>6</v>
      </c>
      <c r="H19" s="184" t="str">
        <f t="shared" si="23"/>
        <v/>
      </c>
      <c r="I19" s="220" t="s">
        <v>38</v>
      </c>
      <c r="J19" s="188">
        <v>15</v>
      </c>
      <c r="K19" s="184" t="str">
        <f t="shared" si="0"/>
        <v/>
      </c>
      <c r="L19" s="220" t="s">
        <v>38</v>
      </c>
      <c r="M19" s="188">
        <v>7</v>
      </c>
      <c r="N19" s="184" t="str">
        <f t="shared" si="1"/>
        <v/>
      </c>
      <c r="O19" s="220" t="s">
        <v>38</v>
      </c>
      <c r="P19" s="188">
        <v>7</v>
      </c>
      <c r="Q19" s="184" t="str">
        <f t="shared" si="2"/>
        <v/>
      </c>
      <c r="R19" s="220" t="s">
        <v>38</v>
      </c>
      <c r="S19" s="188">
        <v>5</v>
      </c>
      <c r="T19" s="184" t="str">
        <f t="shared" si="3"/>
        <v/>
      </c>
      <c r="U19" s="220" t="s">
        <v>38</v>
      </c>
      <c r="V19" s="188">
        <v>4</v>
      </c>
      <c r="W19" s="184" t="str">
        <f t="shared" si="4"/>
        <v/>
      </c>
      <c r="X19" s="220" t="s">
        <v>38</v>
      </c>
      <c r="Y19" s="188">
        <v>8</v>
      </c>
      <c r="Z19" s="184" t="str">
        <f t="shared" si="5"/>
        <v/>
      </c>
      <c r="AA19" s="220" t="s">
        <v>38</v>
      </c>
      <c r="AB19" s="188">
        <v>5</v>
      </c>
      <c r="AC19" s="184" t="str">
        <f t="shared" si="6"/>
        <v/>
      </c>
      <c r="AD19" s="220" t="s">
        <v>38</v>
      </c>
      <c r="AE19" s="188">
        <v>5</v>
      </c>
      <c r="AF19" s="184" t="str">
        <f t="shared" si="7"/>
        <v/>
      </c>
      <c r="AG19" s="220" t="s">
        <v>38</v>
      </c>
      <c r="AH19" s="188">
        <v>10</v>
      </c>
      <c r="AI19" s="184" t="str">
        <f t="shared" si="8"/>
        <v/>
      </c>
      <c r="AJ19" s="220" t="s">
        <v>38</v>
      </c>
      <c r="AK19" s="188">
        <v>8</v>
      </c>
      <c r="AL19" s="184" t="str">
        <f t="shared" si="9"/>
        <v/>
      </c>
      <c r="AM19" s="220" t="s">
        <v>38</v>
      </c>
      <c r="AN19" s="188">
        <v>5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7</v>
      </c>
      <c r="AV19" s="186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"Eagles at Cowboys" Total Points:  </v>
      </c>
      <c r="F20" s="358" t="s">
        <v>782</v>
      </c>
      <c r="G20" s="91">
        <v>52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53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51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54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41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50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59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55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51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5</v>
      </c>
      <c r="H21" s="197">
        <f ca="1">IF(SUM(G4:G19)&gt;0,SUM(H4:H19)+$F$31,0)</f>
        <v>103</v>
      </c>
      <c r="I21" s="198"/>
      <c r="J21" s="196">
        <f ca="1">RANK(K21,$H34:$AO34,0)+J52</f>
        <v>8</v>
      </c>
      <c r="K21" s="197">
        <f ca="1">IF(SUM(J4:J19)&gt;0,SUM(K4:K19)+$F$31,0)</f>
        <v>98</v>
      </c>
      <c r="L21" s="198"/>
      <c r="M21" s="196">
        <f ca="1">RANK(N21,$H34:$AO34,0)+M52</f>
        <v>1</v>
      </c>
      <c r="N21" s="197">
        <f ca="1">IF(SUM(M4:M19)&gt;0,SUM(N4:N19)+$F$31,0)</f>
        <v>116</v>
      </c>
      <c r="O21" s="198"/>
      <c r="P21" s="196">
        <f ca="1">RANK(Q21,$H34:$AO34,0)+P52</f>
        <v>4</v>
      </c>
      <c r="Q21" s="197">
        <f ca="1">IF(SUM(P4:P19)&gt;0,SUM(Q4:Q19)+$F$31,0)</f>
        <v>104</v>
      </c>
      <c r="R21" s="198"/>
      <c r="S21" s="196">
        <f ca="1">RANK(T21,$H34:$AO34,0)+S52</f>
        <v>5</v>
      </c>
      <c r="T21" s="197">
        <f ca="1">IF(SUM(S4:S19)&gt;0,SUM(T4:T19)+$F$31,0)</f>
        <v>103</v>
      </c>
      <c r="U21" s="198"/>
      <c r="V21" s="196">
        <f ca="1">RANK(W21,$H34:$AO34,0)+V52</f>
        <v>12</v>
      </c>
      <c r="W21" s="197">
        <f ca="1">IF(SUM(V4:V19)&gt;0,SUM(W4:W19)+$F$31,0)</f>
        <v>65</v>
      </c>
      <c r="X21" s="198"/>
      <c r="Y21" s="196">
        <f ca="1">RANK(Z21,$H34:$AO34,0)+Y52</f>
        <v>7</v>
      </c>
      <c r="Z21" s="197">
        <f ca="1">IF(SUM(Y4:Y19)&gt;0,SUM(Z4:Z19)+$F$31,0)</f>
        <v>99</v>
      </c>
      <c r="AA21" s="198"/>
      <c r="AB21" s="196">
        <f ca="1">RANK(AC21,$H34:$AO34,0)+AB52</f>
        <v>10</v>
      </c>
      <c r="AC21" s="197">
        <f ca="1">IF(SUM(AB4:AB19)&gt;0,SUM(AC4:AC19)+$F$31,0)</f>
        <v>94</v>
      </c>
      <c r="AD21" s="198"/>
      <c r="AE21" s="196">
        <f ca="1">RANK(AF21,$H34:$AO34,0)+AE52</f>
        <v>11</v>
      </c>
      <c r="AF21" s="197">
        <f ca="1">IF(SUM(AE4:AE19)&gt;0,SUM(AF4:AF19)+$F$31,0)</f>
        <v>85</v>
      </c>
      <c r="AG21" s="198"/>
      <c r="AH21" s="196">
        <f ca="1">RANK(AI21,$H34:$AO34,0)+AH52</f>
        <v>9</v>
      </c>
      <c r="AI21" s="197">
        <f ca="1">IF(SUM(AH4:AH19)&gt;0,SUM(AI4:AI19)+$F$31,0)</f>
        <v>95</v>
      </c>
      <c r="AJ21" s="198"/>
      <c r="AK21" s="196">
        <f ca="1">RANK(AL21,$H34:$AO34,0)+AK52</f>
        <v>3</v>
      </c>
      <c r="AL21" s="197">
        <f ca="1">IF(SUM(AK4:AK19)&gt;0,SUM(AL4:AL19)+$F$31,0)</f>
        <v>112</v>
      </c>
      <c r="AM21" s="198"/>
      <c r="AN21" s="196">
        <f ca="1">RANK(AO21,$H34:$AO34,0)+AN52</f>
        <v>2</v>
      </c>
      <c r="AO21" s="199">
        <f ca="1">IF(SUM(AN4:AN19)&gt;0,SUM(AO4:AO19)+$F$31,0)</f>
        <v>115</v>
      </c>
      <c r="AP21" s="3"/>
      <c r="AT21" s="200"/>
      <c r="AU21" s="201">
        <f ca="1">RANK(AV34,$H34:$AV34,0)</f>
        <v>4</v>
      </c>
      <c r="AV21" s="202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100.5</v>
      </c>
      <c r="I22" s="134"/>
      <c r="J22" s="132">
        <f ca="1">RANK(K35,($H35:$AO35),0)</f>
        <v>8</v>
      </c>
      <c r="K22" s="133">
        <f ca="1">IF($AR$3&lt;3,K23,K23/($AR$3-1))</f>
        <v>91.5</v>
      </c>
      <c r="L22" s="134"/>
      <c r="M22" s="132">
        <f ca="1">RANK(N35,($H35:$AO35),0)</f>
        <v>1</v>
      </c>
      <c r="N22" s="133">
        <f ca="1">IF($AR$3&lt;3,N23,N23/($AR$3-1))</f>
        <v>111</v>
      </c>
      <c r="O22" s="134"/>
      <c r="P22" s="132">
        <f ca="1">RANK(Q35,($H35:$AO35),0)</f>
        <v>3</v>
      </c>
      <c r="Q22" s="133">
        <f ca="1">IF($AR$3&lt;3,Q23,Q23/($AR$3-1))</f>
        <v>106.5</v>
      </c>
      <c r="R22" s="134"/>
      <c r="S22" s="132">
        <f ca="1">RANK(T35,($H35:$AO35),0)</f>
        <v>4</v>
      </c>
      <c r="T22" s="133">
        <f ca="1">IF($AR$3&lt;3,T23,T23/($AR$3-1))</f>
        <v>100.5</v>
      </c>
      <c r="U22" s="134"/>
      <c r="V22" s="132">
        <f ca="1">RANK(W35,($H35:$AO35),0)</f>
        <v>12</v>
      </c>
      <c r="W22" s="133">
        <f ca="1">IF($AR$3&lt;3,W23,W23/($AR$3-1))</f>
        <v>84</v>
      </c>
      <c r="X22" s="134"/>
      <c r="Y22" s="132">
        <f ca="1">RANK(Z35,($H35:$AO35),0)</f>
        <v>11</v>
      </c>
      <c r="Z22" s="133">
        <f ca="1">IF($AR$3&lt;3,Z23,Z23/($AR$3-1))</f>
        <v>86.5</v>
      </c>
      <c r="AA22" s="134"/>
      <c r="AB22" s="132">
        <f ca="1">RANK(AC35,($H35:$AO35),0)</f>
        <v>9</v>
      </c>
      <c r="AC22" s="133">
        <f ca="1">IF($AR$3&lt;3,AC23,AC23/($AR$3-1))</f>
        <v>90.5</v>
      </c>
      <c r="AD22" s="134"/>
      <c r="AE22" s="132">
        <f ca="1">RANK(AF35,($H35:$AO35),0)</f>
        <v>10</v>
      </c>
      <c r="AF22" s="133">
        <f ca="1">IF($AR$3&lt;3,AF23,AF23/($AR$3-1))</f>
        <v>89</v>
      </c>
      <c r="AG22" s="134"/>
      <c r="AH22" s="132">
        <f ca="1">RANK(AI35,($H35:$AO35),0)</f>
        <v>6</v>
      </c>
      <c r="AI22" s="133">
        <f ca="1">IF($AR$3&lt;3,AI23,AI23/($AR$3-1))</f>
        <v>95.5</v>
      </c>
      <c r="AJ22" s="134"/>
      <c r="AK22" s="132">
        <f ca="1">RANK(AL35,($H35:$AO35),0)</f>
        <v>7</v>
      </c>
      <c r="AL22" s="133">
        <f ca="1">IF($AR$3&lt;3,AL23,AL23/($AR$3-1))</f>
        <v>92</v>
      </c>
      <c r="AM22" s="134"/>
      <c r="AN22" s="132">
        <f ca="1">RANK(AO35,($H35:$AO35),0)</f>
        <v>2</v>
      </c>
      <c r="AO22" s="135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201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183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222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213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201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168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173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181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178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191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184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52</v>
      </c>
      <c r="AG24" s="142"/>
      <c r="AH24" s="140"/>
      <c r="AI24" s="141">
        <f ca="1">IF($AR$3&lt;2,"",MIN('Season Summary'!AH3:OFFSET('Season Summary'!AH3,$C$2+$AR$2,0)))</f>
        <v>85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0.5625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0.625</v>
      </c>
      <c r="K25" s="141">
        <f>IF(SUM(J4:J19)&gt;0,COUNTBLANK(K4:K19)-COUNTBLANK($E4:$E19),0)</f>
        <v>10</v>
      </c>
      <c r="L25" s="142"/>
      <c r="M25" s="144">
        <f ca="1">IF($AR$2=0,N25/OFFSET('Season Summary'!$D$3,$C$2,0),0)</f>
        <v>0.6875</v>
      </c>
      <c r="N25" s="141">
        <f>IF(SUM(M4:M19)&gt;0,COUNTBLANK(N4:N19)-COUNTBLANK($E4:$E19),0)</f>
        <v>11</v>
      </c>
      <c r="O25" s="142"/>
      <c r="P25" s="144">
        <f ca="1">IF($AR$2=0,Q25/OFFSET('Season Summary'!$D$3,$C$2,0),0)</f>
        <v>0.625</v>
      </c>
      <c r="Q25" s="141">
        <f>IF(SUM(P4:P19)&gt;0,COUNTBLANK(Q4:Q19)-COUNTBLANK($E4:$E19),0)</f>
        <v>10</v>
      </c>
      <c r="R25" s="142"/>
      <c r="S25" s="144">
        <f ca="1">IF($AR$2=0,T25/OFFSET('Season Summary'!$D$3,$C$2,0),0)</f>
        <v>0.6875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0.5625</v>
      </c>
      <c r="W25" s="141">
        <f>IF(SUM(V4:V19)&gt;0,COUNTBLANK(W4:W19)-COUNTBLANK($E4:$E19),0)</f>
        <v>9</v>
      </c>
      <c r="X25" s="142"/>
      <c r="Y25" s="144">
        <f ca="1">IF($AR$2=0,Z25/OFFSET('Season Summary'!$D$3,$C$2,0),0)</f>
        <v>0.5625</v>
      </c>
      <c r="Z25" s="141">
        <f>IF(SUM(Y4:Y19)&gt;0,COUNTBLANK(Z4:Z19)-COUNTBLANK($E4:$E19),0)</f>
        <v>9</v>
      </c>
      <c r="AA25" s="142"/>
      <c r="AB25" s="144">
        <f ca="1">IF($AR$2=0,AC25/OFFSET('Season Summary'!$D$3,$C$2,0),0)</f>
        <v>0.5625</v>
      </c>
      <c r="AC25" s="141">
        <f>IF(SUM(AB4:AB19)&gt;0,COUNTBLANK(AC4:AC19)-COUNTBLANK($E4:$E19),0)</f>
        <v>9</v>
      </c>
      <c r="AD25" s="142"/>
      <c r="AE25" s="144">
        <f ca="1">IF($AR$2=0,AF25/OFFSET('Season Summary'!$D$3,$C$2,0),0)</f>
        <v>0.5625</v>
      </c>
      <c r="AF25" s="141">
        <f>IF(SUM(AE4:AE19)&gt;0,COUNTBLANK(AF4:AF19)-COUNTBLANK($E4:$E19),0)</f>
        <v>9</v>
      </c>
      <c r="AG25" s="142"/>
      <c r="AH25" s="144">
        <f ca="1">IF($AR$2=0,AI25/OFFSET('Season Summary'!$D$3,$C$2,0),0)</f>
        <v>0.5625</v>
      </c>
      <c r="AI25" s="141">
        <f>IF(SUM(AH4:AH19)&gt;0,COUNTBLANK(AI4:AI19)-COUNTBLANK($E4:$E19),0)</f>
        <v>9</v>
      </c>
      <c r="AJ25" s="142"/>
      <c r="AK25" s="144">
        <f ca="1">IF($AR$2=0,AL25/OFFSET('Season Summary'!$D$3,$C$2,0),0)</f>
        <v>0.6875</v>
      </c>
      <c r="AL25" s="141">
        <f>IF(SUM(AK4:AK19)&gt;0,COUNTBLANK(AL4:AL19)-COUNTBLANK($E4:$E19),0)</f>
        <v>11</v>
      </c>
      <c r="AM25" s="142"/>
      <c r="AN25" s="144">
        <f ca="1">IF($AR$2=0,AO25/OFFSET('Season Summary'!$D$3,$C$2,0),0)</f>
        <v>0.75</v>
      </c>
      <c r="AO25" s="143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0.54166666666666663</v>
      </c>
      <c r="H26" s="150">
        <f ca="1">SUM('Season Summary'!F3:OFFSET('Season Summary'!F3,$C$2+$AR$2,0))</f>
        <v>26</v>
      </c>
      <c r="I26" s="151"/>
      <c r="J26" s="149">
        <f ca="1">IF($AR$3=0,0,K26/SUM('Season Summary'!$D3:OFFSET('Season Summary'!$D3,$C$2+$AR$2,0)))</f>
        <v>0.58333333333333337</v>
      </c>
      <c r="K26" s="150">
        <f ca="1">SUM('Season Summary'!I3:OFFSET('Season Summary'!I3,$C$2+$AR$2,0))</f>
        <v>28</v>
      </c>
      <c r="L26" s="151"/>
      <c r="M26" s="149">
        <f ca="1">IF($AR$3=0,0,N26/SUM('Season Summary'!$D3:OFFSET('Season Summary'!$D3,$C$2+$AR$2,0)))</f>
        <v>0.64583333333333337</v>
      </c>
      <c r="N26" s="150">
        <f ca="1">SUM('Season Summary'!L3:OFFSET('Season Summary'!L3,$C$2+$AR$2,0))</f>
        <v>31</v>
      </c>
      <c r="O26" s="151"/>
      <c r="P26" s="149">
        <f ca="1">IF($AR$3=0,0,Q26/SUM('Season Summary'!$D3:OFFSET('Season Summary'!$D3,$C$2+$AR$2,0)))</f>
        <v>0.66666666666666663</v>
      </c>
      <c r="Q26" s="150">
        <f ca="1">SUM('Season Summary'!O3:OFFSET('Season Summary'!O3,$C$2+$AR$2,0))</f>
        <v>32</v>
      </c>
      <c r="R26" s="151"/>
      <c r="S26" s="149">
        <f ca="1">IF($AR$3=0,0,T26/SUM('Season Summary'!$D3:OFFSET('Season Summary'!$D3,$C$2+$AR$2,0)))</f>
        <v>0.60416666666666663</v>
      </c>
      <c r="T26" s="150">
        <f ca="1">SUM('Season Summary'!R3:OFFSET('Season Summary'!R3,$C$2+$AR$2,0))</f>
        <v>29</v>
      </c>
      <c r="U26" s="151"/>
      <c r="V26" s="149">
        <f ca="1">IF($AR$3=0,0,W26/SUM('Season Summary'!$D3:OFFSET('Season Summary'!$D3,$C$2+$AR$2,0)))</f>
        <v>0.58333333333333337</v>
      </c>
      <c r="W26" s="150">
        <f ca="1">SUM('Season Summary'!U3:OFFSET('Season Summary'!U3,$C$2+$AR$2,0))</f>
        <v>28</v>
      </c>
      <c r="X26" s="151"/>
      <c r="Y26" s="149">
        <f ca="1">IF($AR$3=0,0,Z26/SUM('Season Summary'!$D3:OFFSET('Season Summary'!$D3,$C$2+$AR$2,0)))</f>
        <v>0.5</v>
      </c>
      <c r="Z26" s="150">
        <f ca="1">SUM('Season Summary'!X3:OFFSET('Season Summary'!X3,$C$2+$AR$2,0))</f>
        <v>24</v>
      </c>
      <c r="AA26" s="151"/>
      <c r="AB26" s="149">
        <f ca="1">IF($AR$3=0,0,AC26/SUM('Season Summary'!$D3:OFFSET('Season Summary'!$D3,$C$2+$AR$2,0)))</f>
        <v>0.58333333333333337</v>
      </c>
      <c r="AC26" s="150">
        <f ca="1">SUM('Season Summary'!AA3:OFFSET('Season Summary'!AA3,$C$2+$AR$2,0))</f>
        <v>28</v>
      </c>
      <c r="AD26" s="151"/>
      <c r="AE26" s="149">
        <f ca="1">IF($AR$3=0,0,AF26/SUM('Season Summary'!$D3:OFFSET('Season Summary'!$D3,$C$2+$AR$2,0)))</f>
        <v>0.52083333333333337</v>
      </c>
      <c r="AF26" s="150">
        <f ca="1">SUM('Season Summary'!AD3:OFFSET('Season Summary'!AD3,$C$2+$AR$2,0))</f>
        <v>25</v>
      </c>
      <c r="AG26" s="151"/>
      <c r="AH26" s="149">
        <f ca="1">IF($AR$3=0,0,AI26/SUM('Season Summary'!$D3:OFFSET('Season Summary'!$D3,$C$2+$AR$2,0)))</f>
        <v>0.60416666666666663</v>
      </c>
      <c r="AI26" s="150">
        <f ca="1">SUM('Season Summary'!AG3:OFFSET('Season Summary'!AG3,$C$2+$AR$2,0))</f>
        <v>29</v>
      </c>
      <c r="AJ26" s="151"/>
      <c r="AK26" s="149">
        <f ca="1">IF($AR$3=0,0,AL26/SUM('Season Summary'!$D3:OFFSET('Season Summary'!$D3,$C$2+$AR$2,0)))</f>
        <v>0.5625</v>
      </c>
      <c r="AL26" s="150">
        <f ca="1">SUM('Season Summary'!AJ3:OFFSET('Season Summary'!AJ3,$C$2+$AR$2,0))</f>
        <v>27</v>
      </c>
      <c r="AM26" s="151"/>
      <c r="AN26" s="149">
        <f ca="1">IF($AR$3=0,0,AO26/SUM('Season Summary'!$D3:OFFSET('Season Summary'!$D3,$C$2+$AR$2,0)))</f>
        <v>0.66666666666666663</v>
      </c>
      <c r="AO26" s="152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48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9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6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w3_actual_mn_points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59"/>
      <c r="AV34" s="41">
        <f ca="1">AV21</f>
        <v>104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100.5</v>
      </c>
      <c r="I35" s="159"/>
      <c r="J35" s="159"/>
      <c r="K35" s="386">
        <f t="shared" ca="1" si="25"/>
        <v>91.5</v>
      </c>
      <c r="L35" s="159"/>
      <c r="M35" s="159"/>
      <c r="N35" s="386">
        <f t="shared" ca="1" si="26"/>
        <v>111</v>
      </c>
      <c r="Q35" s="386">
        <f t="shared" ca="1" si="27"/>
        <v>106.5</v>
      </c>
      <c r="T35" s="386">
        <f t="shared" ca="1" si="28"/>
        <v>100.5</v>
      </c>
      <c r="W35" s="386">
        <f t="shared" ca="1" si="29"/>
        <v>84</v>
      </c>
      <c r="Z35" s="386">
        <f t="shared" ca="1" si="30"/>
        <v>86.5</v>
      </c>
      <c r="AC35" s="386">
        <f t="shared" ca="1" si="31"/>
        <v>90.5</v>
      </c>
      <c r="AF35" s="386">
        <f t="shared" ca="1" si="32"/>
        <v>89</v>
      </c>
      <c r="AI35" s="386">
        <f t="shared" ca="1" si="33"/>
        <v>95.5</v>
      </c>
      <c r="AL35" s="386">
        <f t="shared" ca="1" si="34"/>
        <v>92</v>
      </c>
      <c r="AO35" s="386">
        <f t="shared" ca="1" si="35"/>
        <v>108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201</v>
      </c>
      <c r="I36" s="159"/>
      <c r="J36" s="159"/>
      <c r="K36" s="386">
        <f t="shared" ca="1" si="25"/>
        <v>183</v>
      </c>
      <c r="L36" s="159"/>
      <c r="M36" s="159"/>
      <c r="N36" s="386">
        <f t="shared" ca="1" si="26"/>
        <v>222</v>
      </c>
      <c r="Q36" s="386">
        <f t="shared" ca="1" si="27"/>
        <v>213</v>
      </c>
      <c r="T36" s="386">
        <f t="shared" ca="1" si="28"/>
        <v>201</v>
      </c>
      <c r="W36" s="386">
        <f t="shared" ca="1" si="29"/>
        <v>168</v>
      </c>
      <c r="Z36" s="386">
        <f t="shared" ca="1" si="30"/>
        <v>173</v>
      </c>
      <c r="AC36" s="386">
        <f t="shared" ca="1" si="31"/>
        <v>181</v>
      </c>
      <c r="AF36" s="386">
        <f t="shared" ca="1" si="32"/>
        <v>178</v>
      </c>
      <c r="AI36" s="386">
        <f t="shared" ca="1" si="33"/>
        <v>191</v>
      </c>
      <c r="AL36" s="386">
        <f t="shared" ca="1" si="34"/>
        <v>184</v>
      </c>
      <c r="AO36" s="386">
        <f t="shared" ca="1" si="35"/>
        <v>216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52</v>
      </c>
      <c r="AI37" s="386">
        <f t="shared" ca="1" si="33"/>
        <v>85</v>
      </c>
      <c r="AL37" s="386">
        <f t="shared" ca="1" si="34"/>
        <v>66</v>
      </c>
      <c r="AO37" s="386">
        <f t="shared" ca="1" si="35"/>
        <v>90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10</v>
      </c>
      <c r="L38" s="159"/>
      <c r="M38" s="159"/>
      <c r="N38" s="386">
        <f t="shared" si="26"/>
        <v>11</v>
      </c>
      <c r="Q38" s="386">
        <f t="shared" si="27"/>
        <v>10</v>
      </c>
      <c r="T38" s="386">
        <f t="shared" si="28"/>
        <v>11</v>
      </c>
      <c r="W38" s="386">
        <f t="shared" si="29"/>
        <v>9</v>
      </c>
      <c r="Z38" s="386">
        <f t="shared" si="30"/>
        <v>9</v>
      </c>
      <c r="AC38" s="386">
        <f t="shared" si="31"/>
        <v>9</v>
      </c>
      <c r="AF38" s="386">
        <f t="shared" si="32"/>
        <v>9</v>
      </c>
      <c r="AI38" s="386">
        <f t="shared" si="33"/>
        <v>9</v>
      </c>
      <c r="AL38" s="386">
        <f t="shared" si="34"/>
        <v>11</v>
      </c>
      <c r="AO38" s="386">
        <f t="shared" si="35"/>
        <v>12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26</v>
      </c>
      <c r="I39" s="159"/>
      <c r="J39" s="159"/>
      <c r="K39" s="386">
        <f t="shared" ca="1" si="25"/>
        <v>28</v>
      </c>
      <c r="L39" s="159"/>
      <c r="M39" s="159"/>
      <c r="N39" s="386">
        <f t="shared" ca="1" si="26"/>
        <v>31</v>
      </c>
      <c r="Q39" s="386">
        <f t="shared" ca="1" si="27"/>
        <v>32</v>
      </c>
      <c r="T39" s="386">
        <f t="shared" ca="1" si="28"/>
        <v>29</v>
      </c>
      <c r="W39" s="386">
        <f t="shared" ca="1" si="29"/>
        <v>28</v>
      </c>
      <c r="Z39" s="386">
        <f t="shared" ca="1" si="30"/>
        <v>24</v>
      </c>
      <c r="AC39" s="386">
        <f t="shared" ca="1" si="31"/>
        <v>28</v>
      </c>
      <c r="AF39" s="386">
        <f t="shared" ca="1" si="32"/>
        <v>25</v>
      </c>
      <c r="AI39" s="386">
        <f t="shared" ca="1" si="33"/>
        <v>29</v>
      </c>
      <c r="AL39" s="386">
        <f t="shared" ca="1" si="34"/>
        <v>27</v>
      </c>
      <c r="AO39" s="386">
        <f t="shared" ca="1" si="35"/>
        <v>32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8</v>
      </c>
      <c r="K40" s="386"/>
      <c r="L40" s="159"/>
      <c r="M40" s="385">
        <f ca="1">M22</f>
        <v>1</v>
      </c>
      <c r="N40" s="386"/>
      <c r="P40" s="385">
        <f ca="1">P22</f>
        <v>3</v>
      </c>
      <c r="Q40" s="386"/>
      <c r="S40" s="385">
        <f ca="1">S22</f>
        <v>4</v>
      </c>
      <c r="T40" s="386"/>
      <c r="V40" s="385">
        <f ca="1">V22</f>
        <v>12</v>
      </c>
      <c r="W40" s="386"/>
      <c r="Y40" s="385">
        <f ca="1">Y22</f>
        <v>11</v>
      </c>
      <c r="Z40" s="386"/>
      <c r="AB40" s="385">
        <f ca="1">AB22</f>
        <v>9</v>
      </c>
      <c r="AC40" s="386"/>
      <c r="AE40" s="385">
        <f ca="1">AE22</f>
        <v>10</v>
      </c>
      <c r="AF40" s="386"/>
      <c r="AH40" s="385">
        <f ca="1">AH22</f>
        <v>6</v>
      </c>
      <c r="AI40" s="386"/>
      <c r="AK40" s="385">
        <f ca="1">AK22</f>
        <v>7</v>
      </c>
      <c r="AL40" s="386"/>
      <c r="AN40" s="385">
        <f ca="1">AN22</f>
        <v>2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0.5625</v>
      </c>
      <c r="H41" s="159"/>
      <c r="I41" s="159"/>
      <c r="J41" s="385">
        <f ca="1">J25</f>
        <v>0.625</v>
      </c>
      <c r="K41" s="159"/>
      <c r="L41" s="159"/>
      <c r="M41" s="385">
        <f ca="1">M25</f>
        <v>0.6875</v>
      </c>
      <c r="P41" s="385">
        <f ca="1">P25</f>
        <v>0.625</v>
      </c>
      <c r="S41" s="385">
        <f ca="1">S25</f>
        <v>0.6875</v>
      </c>
      <c r="V41" s="385">
        <f ca="1">V25</f>
        <v>0.5625</v>
      </c>
      <c r="Y41" s="385">
        <f ca="1">Y25</f>
        <v>0.5625</v>
      </c>
      <c r="AB41" s="385">
        <f ca="1">AB25</f>
        <v>0.5625</v>
      </c>
      <c r="AE41" s="385">
        <f ca="1">AE25</f>
        <v>0.5625</v>
      </c>
      <c r="AH41" s="385">
        <f ca="1">AH25</f>
        <v>0.5625</v>
      </c>
      <c r="AK41" s="385">
        <f ca="1">AK25</f>
        <v>0.6875</v>
      </c>
      <c r="AN41" s="385">
        <f ca="1">AN25</f>
        <v>0.75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0.54166666666666663</v>
      </c>
      <c r="H42" s="159"/>
      <c r="I42" s="159"/>
      <c r="J42" s="385">
        <f ca="1">J26</f>
        <v>0.58333333333333337</v>
      </c>
      <c r="K42" s="159"/>
      <c r="L42" s="159"/>
      <c r="M42" s="385">
        <f ca="1">M26</f>
        <v>0.64583333333333337</v>
      </c>
      <c r="P42" s="385">
        <f ca="1">P26</f>
        <v>0.66666666666666663</v>
      </c>
      <c r="S42" s="385">
        <f ca="1">S26</f>
        <v>0.60416666666666663</v>
      </c>
      <c r="V42" s="385">
        <f ca="1">V26</f>
        <v>0.58333333333333337</v>
      </c>
      <c r="Y42" s="385">
        <f ca="1">Y26</f>
        <v>0.5</v>
      </c>
      <c r="AB42" s="385">
        <f ca="1">AB26</f>
        <v>0.58333333333333337</v>
      </c>
      <c r="AE42" s="385">
        <f ca="1">AE26</f>
        <v>0.52083333333333337</v>
      </c>
      <c r="AH42" s="385">
        <f ca="1">AH26</f>
        <v>0.60416666666666663</v>
      </c>
      <c r="AK42" s="385">
        <f ca="1">AK26</f>
        <v>0.5625</v>
      </c>
      <c r="AN42" s="385">
        <f ca="1">AN26</f>
        <v>0.66666666666666663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"Eagles at Cowboys"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4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4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4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Jaguars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Bengals</v>
      </c>
      <c r="E4" s="360" t="s">
        <v>38</v>
      </c>
      <c r="F4" s="208" t="s">
        <v>38</v>
      </c>
      <c r="G4" s="177">
        <v>15</v>
      </c>
      <c r="H4" s="173" t="str">
        <f>IF(G4&gt;0,IF(ISTEXT($E4),IF($E4&lt;&gt;F4,G4-2*G4,""),""),"")</f>
        <v/>
      </c>
      <c r="I4" s="211" t="s">
        <v>38</v>
      </c>
      <c r="J4" s="177">
        <v>16</v>
      </c>
      <c r="K4" s="173" t="str">
        <f t="shared" ref="K4:K19" si="0">IF(J4&gt;0,IF(ISTEXT($E4),IF($E4&lt;&gt;I4,J4-2*J4,""),""),"")</f>
        <v/>
      </c>
      <c r="L4" s="211" t="s">
        <v>38</v>
      </c>
      <c r="M4" s="177">
        <v>15</v>
      </c>
      <c r="N4" s="173" t="str">
        <f t="shared" ref="N4:N19" si="1">IF(M4&gt;0,IF(ISTEXT($E4),IF($E4&lt;&gt;L4,M4-2*M4,""),""),"")</f>
        <v/>
      </c>
      <c r="O4" s="211" t="s">
        <v>38</v>
      </c>
      <c r="P4" s="177">
        <v>14</v>
      </c>
      <c r="Q4" s="173" t="str">
        <f t="shared" ref="Q4:Q19" si="2">IF(P4&gt;0,IF(ISTEXT($E4),IF($E4&lt;&gt;O4,P4-2*P4,""),""),"")</f>
        <v/>
      </c>
      <c r="R4" s="211" t="s">
        <v>38</v>
      </c>
      <c r="S4" s="177">
        <v>14</v>
      </c>
      <c r="T4" s="173" t="str">
        <f t="shared" ref="T4:T19" si="3">IF(S4&gt;0,IF(ISTEXT($E4),IF($E4&lt;&gt;R4,S4-2*S4,""),""),"")</f>
        <v/>
      </c>
      <c r="U4" s="211" t="s">
        <v>39</v>
      </c>
      <c r="V4" s="177">
        <v>9</v>
      </c>
      <c r="W4" s="173">
        <f t="shared" ref="W4:W19" si="4">IF(V4&gt;0,IF(ISTEXT($E4),IF($E4&lt;&gt;U4,V4-2*V4,""),""),"")</f>
        <v>-9</v>
      </c>
      <c r="X4" s="211" t="s">
        <v>38</v>
      </c>
      <c r="Y4" s="177">
        <v>9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11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7</v>
      </c>
      <c r="AF4" s="173" t="str">
        <f t="shared" ref="AF4:AF19" si="7">IF(AE4&gt;0,IF(ISTEXT($E4),IF($E4&lt;&gt;AD4,AE4-2*AE4,""),""),"")</f>
        <v/>
      </c>
      <c r="AG4" s="211" t="s">
        <v>38</v>
      </c>
      <c r="AH4" s="177">
        <v>15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16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13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14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2">
        <f ca="1">$Y$21</f>
        <v>1</v>
      </c>
      <c r="BF4" s="79" t="str">
        <f>$X$2</f>
        <v>JH</v>
      </c>
      <c r="BG4" s="80">
        <f ca="1">$Z$21</f>
        <v>104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31</v>
      </c>
      <c r="BQ4" s="336">
        <f ca="1">-$AR$3*'Season Summary'!$AO$3</f>
        <v>-12</v>
      </c>
      <c r="BR4" s="337">
        <f ca="1">IF(COUNTIF('Season Summary'!K$3:OFFSET('Season Summary'!K$3,$C$2+$AR$2,0),"=1")&gt;0,COUNTIF('Season Summary'!K$3:OFFSET('Season Summary'!K$3,$C$2+$AR$2,0),"=1"),"")</f>
        <v>1</v>
      </c>
      <c r="BS4" s="338">
        <f ca="1">IF(BR4="","",BR4*'Season Summary'!$AO$6)</f>
        <v>31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12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Football Team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Falcons</v>
      </c>
      <c r="E5" s="361" t="s">
        <v>39</v>
      </c>
      <c r="F5" s="217" t="s">
        <v>39</v>
      </c>
      <c r="G5" s="188">
        <v>2</v>
      </c>
      <c r="H5" s="184" t="str">
        <f>IF(G5&gt;0,IF(ISTEXT($E5),IF($E5&lt;&gt;F5,G5-2*G5,""),""),"")</f>
        <v/>
      </c>
      <c r="I5" s="220" t="s">
        <v>39</v>
      </c>
      <c r="J5" s="188">
        <v>6</v>
      </c>
      <c r="K5" s="184" t="str">
        <f>IF(J5&gt;0,IF(ISTEXT($E5),IF($E5&lt;&gt;I5,J5-2*J5,""),""),"")</f>
        <v/>
      </c>
      <c r="L5" s="220" t="s">
        <v>39</v>
      </c>
      <c r="M5" s="188">
        <v>2</v>
      </c>
      <c r="N5" s="184" t="str">
        <f>IF(M5&gt;0,IF(ISTEXT($E5),IF($E5&lt;&gt;L5,M5-2*M5,""),""),"")</f>
        <v/>
      </c>
      <c r="O5" s="220" t="s">
        <v>39</v>
      </c>
      <c r="P5" s="188">
        <v>1</v>
      </c>
      <c r="Q5" s="184" t="str">
        <f>IF(P5&gt;0,IF(ISTEXT($E5),IF($E5&lt;&gt;O5,P5-2*P5,""),""),"")</f>
        <v/>
      </c>
      <c r="R5" s="220" t="s">
        <v>38</v>
      </c>
      <c r="S5" s="188">
        <v>7</v>
      </c>
      <c r="T5" s="184">
        <f>IF(S5&gt;0,IF(ISTEXT($E5),IF($E5&lt;&gt;R5,S5-2*S5,""),""),"")</f>
        <v>-7</v>
      </c>
      <c r="U5" s="220" t="s">
        <v>39</v>
      </c>
      <c r="V5" s="188">
        <v>8</v>
      </c>
      <c r="W5" s="184" t="str">
        <f>IF(V5&gt;0,IF(ISTEXT($E5),IF($E5&lt;&gt;U5,V5-2*V5,""),""),"")</f>
        <v/>
      </c>
      <c r="X5" s="220" t="s">
        <v>39</v>
      </c>
      <c r="Y5" s="188">
        <v>8</v>
      </c>
      <c r="Z5" s="184" t="str">
        <f>IF(Y5&gt;0,IF(ISTEXT($E5),IF($E5&lt;&gt;X5,Y5-2*Y5,""),""),"")</f>
        <v/>
      </c>
      <c r="AA5" s="220" t="s">
        <v>38</v>
      </c>
      <c r="AB5" s="188">
        <v>1</v>
      </c>
      <c r="AC5" s="184">
        <f>IF(AB5&gt;0,IF(ISTEXT($E5),IF($E5&lt;&gt;AA5,AB5-2*AB5,""),""),"")</f>
        <v>-1</v>
      </c>
      <c r="AD5" s="220" t="s">
        <v>38</v>
      </c>
      <c r="AE5" s="188">
        <v>8</v>
      </c>
      <c r="AF5" s="184">
        <f>IF(AE5&gt;0,IF(ISTEXT($E5),IF($E5&lt;&gt;AD5,AE5-2*AE5,""),""),"")</f>
        <v>-8</v>
      </c>
      <c r="AG5" s="220" t="s">
        <v>39</v>
      </c>
      <c r="AH5" s="188">
        <v>2</v>
      </c>
      <c r="AI5" s="184" t="str">
        <f>IF(AH5&gt;0,IF(ISTEXT($E5),IF($E5&lt;&gt;AG5,AH5-2*AH5,""),""),"")</f>
        <v/>
      </c>
      <c r="AJ5" s="220" t="s">
        <v>39</v>
      </c>
      <c r="AK5" s="188">
        <v>1</v>
      </c>
      <c r="AL5" s="184" t="str">
        <f>IF(AK5&gt;0,IF(ISTEXT($E5),IF($E5&lt;&gt;AJ5,AK5-2*AK5,""),""),"")</f>
        <v/>
      </c>
      <c r="AM5" s="220" t="s">
        <v>38</v>
      </c>
      <c r="AN5" s="188">
        <v>6</v>
      </c>
      <c r="AO5" s="186">
        <f>IF(AN5&gt;0,IF(ISTEXT($E5),IF($E5&lt;&gt;AM5,AN5-2*AN5,""),""),"")</f>
        <v>-6</v>
      </c>
      <c r="AR5" s="8"/>
      <c r="AS5" s="341" t="str">
        <f ca="1">MID(CELL("filename",A1),FIND("]",CELL("filename",A1))+1,255)</f>
        <v>Week 4</v>
      </c>
      <c r="AT5" s="187" t="str">
        <f ca="1">IF($B5="","",IF(AX5&lt;0,"V","H"))</f>
        <v>V</v>
      </c>
      <c r="AU5" s="188">
        <f ca="1">IF($B5="","",RANK(BA5,BA$4:BA$19,1))</f>
        <v>1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2">
        <f ca="1">$G$21</f>
        <v>2</v>
      </c>
      <c r="BF5" s="81" t="str">
        <f>$F$2</f>
        <v>BM</v>
      </c>
      <c r="BG5" s="82">
        <f ca="1">$H$21</f>
        <v>93</v>
      </c>
      <c r="BH5" s="156"/>
      <c r="BI5" s="343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3"/>
      <c r="BN5" s="343">
        <f t="shared" ca="1" si="18"/>
        <v>2</v>
      </c>
      <c r="BO5" s="66" t="str">
        <f>$O$2</f>
        <v>DC</v>
      </c>
      <c r="BP5" s="344">
        <f t="shared" ca="1" si="19"/>
        <v>19</v>
      </c>
      <c r="BQ5" s="345">
        <f ca="1">-$AR$3*'Season Summary'!$AO$3</f>
        <v>-12</v>
      </c>
      <c r="BR5" s="346">
        <f ca="1">IF(COUNTIF('Season Summary'!N$3:OFFSET('Season Summary'!N$3,$C$2+$AR$2,0),"=1")&gt;0,COUNTIF('Season Summary'!N$3:OFFSET('Season Summary'!N$3,$C$2+$AR$2,0),"=1"),"")</f>
        <v>1</v>
      </c>
      <c r="BS5" s="347">
        <f ca="1">IF(BR5="","",BR5*'Season Summary'!$AO$6)</f>
        <v>31</v>
      </c>
      <c r="BT5" s="348" t="str">
        <f ca="1">IF($P$22=1,"✓","")</f>
        <v/>
      </c>
      <c r="BU5" s="347" t="str">
        <f t="shared" ca="1" si="20"/>
        <v/>
      </c>
      <c r="BV5" s="348" t="str">
        <f ca="1">IF($P$22=2,"✓","")</f>
        <v/>
      </c>
      <c r="BW5" s="349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Texans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Bills</v>
      </c>
      <c r="E6" s="361" t="s">
        <v>38</v>
      </c>
      <c r="F6" s="217" t="s">
        <v>38</v>
      </c>
      <c r="G6" s="188">
        <v>16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14</v>
      </c>
      <c r="K6" s="184" t="str">
        <f t="shared" si="0"/>
        <v/>
      </c>
      <c r="L6" s="220" t="s">
        <v>38</v>
      </c>
      <c r="M6" s="188">
        <v>16</v>
      </c>
      <c r="N6" s="184" t="str">
        <f t="shared" si="1"/>
        <v/>
      </c>
      <c r="O6" s="220" t="s">
        <v>38</v>
      </c>
      <c r="P6" s="188">
        <v>16</v>
      </c>
      <c r="Q6" s="184" t="str">
        <f t="shared" si="2"/>
        <v/>
      </c>
      <c r="R6" s="220" t="s">
        <v>38</v>
      </c>
      <c r="S6" s="188">
        <v>15</v>
      </c>
      <c r="T6" s="184" t="str">
        <f t="shared" si="3"/>
        <v/>
      </c>
      <c r="U6" s="220" t="s">
        <v>38</v>
      </c>
      <c r="V6" s="188">
        <v>10</v>
      </c>
      <c r="W6" s="184" t="str">
        <f t="shared" si="4"/>
        <v/>
      </c>
      <c r="X6" s="220" t="s">
        <v>38</v>
      </c>
      <c r="Y6" s="188">
        <v>15</v>
      </c>
      <c r="Z6" s="184" t="str">
        <f t="shared" si="5"/>
        <v/>
      </c>
      <c r="AA6" s="220" t="s">
        <v>38</v>
      </c>
      <c r="AB6" s="188">
        <v>15</v>
      </c>
      <c r="AC6" s="184" t="str">
        <f t="shared" si="6"/>
        <v/>
      </c>
      <c r="AD6" s="220" t="s">
        <v>38</v>
      </c>
      <c r="AE6" s="188">
        <v>14</v>
      </c>
      <c r="AF6" s="184" t="str">
        <f t="shared" si="7"/>
        <v/>
      </c>
      <c r="AG6" s="220" t="s">
        <v>38</v>
      </c>
      <c r="AH6" s="188">
        <v>13</v>
      </c>
      <c r="AI6" s="184" t="str">
        <f t="shared" si="8"/>
        <v/>
      </c>
      <c r="AJ6" s="220" t="s">
        <v>38</v>
      </c>
      <c r="AK6" s="188">
        <v>15</v>
      </c>
      <c r="AL6" s="184" t="str">
        <f t="shared" si="9"/>
        <v/>
      </c>
      <c r="AM6" s="220" t="s">
        <v>38</v>
      </c>
      <c r="AN6" s="188">
        <v>16</v>
      </c>
      <c r="AO6" s="186" t="str">
        <f t="shared" si="10"/>
        <v/>
      </c>
      <c r="AR6" s="8"/>
      <c r="AS6" s="341" t="str">
        <f ca="1">RIGHT($AS$5,LEN($AS$5)-SEARCH(" ",$AS$5))</f>
        <v>4</v>
      </c>
      <c r="AT6" s="187" t="str">
        <f t="shared" ca="1" si="11"/>
        <v>H</v>
      </c>
      <c r="AU6" s="188">
        <f t="shared" ca="1" si="12"/>
        <v>16</v>
      </c>
      <c r="AV6" s="186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2">
        <f ca="1">$J$21</f>
        <v>3</v>
      </c>
      <c r="BF6" s="81" t="str">
        <f>$I$2</f>
        <v>CK</v>
      </c>
      <c r="BG6" s="82">
        <f ca="1">$K$21</f>
        <v>92</v>
      </c>
      <c r="BH6" s="156"/>
      <c r="BI6" s="343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3"/>
      <c r="BN6" s="343">
        <f t="shared" ca="1" si="18"/>
        <v>2</v>
      </c>
      <c r="BO6" s="66" t="str">
        <f>$X$2</f>
        <v>JH</v>
      </c>
      <c r="BP6" s="344">
        <f t="shared" ca="1" si="19"/>
        <v>19</v>
      </c>
      <c r="BQ6" s="345">
        <f ca="1">-$AR$3*'Season Summary'!$AO$3</f>
        <v>-12</v>
      </c>
      <c r="BR6" s="346">
        <f ca="1">IF(COUNTIF('Season Summary'!W$3:OFFSET('Season Summary'!W$3,$C$2+$AR$2,0),"=1")&gt;0,COUNTIF('Season Summary'!W$3:OFFSET('Season Summary'!W$3,$C$2+$AR$2,0),"=1"),"")</f>
        <v>1</v>
      </c>
      <c r="BS6" s="347">
        <f ca="1">IF(BR6="","",BR6*'Season Summary'!$AO$6)</f>
        <v>31</v>
      </c>
      <c r="BT6" s="348" t="str">
        <f ca="1">IF($Y$22=1,"✓","")</f>
        <v/>
      </c>
      <c r="BU6" s="347" t="str">
        <f t="shared" ca="1" si="20"/>
        <v/>
      </c>
      <c r="BV6" s="348" t="str">
        <f ca="1">IF($Y$22=2,"✓","")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Lions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Bears</v>
      </c>
      <c r="E7" s="361" t="s">
        <v>38</v>
      </c>
      <c r="F7" s="217" t="s">
        <v>38</v>
      </c>
      <c r="G7" s="188">
        <v>6</v>
      </c>
      <c r="H7" s="184" t="str">
        <f t="shared" si="23"/>
        <v/>
      </c>
      <c r="I7" s="220" t="s">
        <v>39</v>
      </c>
      <c r="J7" s="188">
        <v>1</v>
      </c>
      <c r="K7" s="184">
        <f t="shared" si="0"/>
        <v>-1</v>
      </c>
      <c r="L7" s="220" t="s">
        <v>39</v>
      </c>
      <c r="M7" s="188">
        <v>7</v>
      </c>
      <c r="N7" s="184">
        <f t="shared" si="1"/>
        <v>-7</v>
      </c>
      <c r="O7" s="220" t="s">
        <v>38</v>
      </c>
      <c r="P7" s="188">
        <v>6</v>
      </c>
      <c r="Q7" s="184" t="str">
        <f t="shared" si="2"/>
        <v/>
      </c>
      <c r="R7" s="220" t="s">
        <v>39</v>
      </c>
      <c r="S7" s="188">
        <v>6</v>
      </c>
      <c r="T7" s="184">
        <f t="shared" si="3"/>
        <v>-6</v>
      </c>
      <c r="U7" s="220" t="s">
        <v>38</v>
      </c>
      <c r="V7" s="188">
        <v>7</v>
      </c>
      <c r="W7" s="184" t="str">
        <f t="shared" si="4"/>
        <v/>
      </c>
      <c r="X7" s="220" t="s">
        <v>38</v>
      </c>
      <c r="Y7" s="188">
        <v>10</v>
      </c>
      <c r="Z7" s="184" t="str">
        <f t="shared" si="5"/>
        <v/>
      </c>
      <c r="AA7" s="220" t="s">
        <v>39</v>
      </c>
      <c r="AB7" s="188">
        <v>2</v>
      </c>
      <c r="AC7" s="184">
        <f t="shared" si="6"/>
        <v>-2</v>
      </c>
      <c r="AD7" s="220" t="s">
        <v>38</v>
      </c>
      <c r="AE7" s="188">
        <v>12</v>
      </c>
      <c r="AF7" s="184" t="str">
        <f t="shared" si="7"/>
        <v/>
      </c>
      <c r="AG7" s="220" t="s">
        <v>38</v>
      </c>
      <c r="AH7" s="188">
        <v>7</v>
      </c>
      <c r="AI7" s="184" t="str">
        <f t="shared" si="8"/>
        <v/>
      </c>
      <c r="AJ7" s="220" t="s">
        <v>39</v>
      </c>
      <c r="AK7" s="188">
        <v>2</v>
      </c>
      <c r="AL7" s="184">
        <f t="shared" si="9"/>
        <v>-2</v>
      </c>
      <c r="AM7" s="220" t="s">
        <v>39</v>
      </c>
      <c r="AN7" s="188">
        <v>10</v>
      </c>
      <c r="AO7" s="186">
        <f t="shared" si="10"/>
        <v>-10</v>
      </c>
      <c r="AS7" s="341" t="str">
        <f ca="1">"week_"&amp;$AS$6&amp;"_schedule"</f>
        <v>week_4_schedule</v>
      </c>
      <c r="AT7" s="187" t="str">
        <f t="shared" ca="1" si="11"/>
        <v>H</v>
      </c>
      <c r="AU7" s="188">
        <f t="shared" ca="1" si="12"/>
        <v>4</v>
      </c>
      <c r="AV7" s="186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2">
        <f ca="1">$AH$21</f>
        <v>3</v>
      </c>
      <c r="BF7" s="81" t="str">
        <f>$AG$2</f>
        <v>KK</v>
      </c>
      <c r="BG7" s="82">
        <f ca="1">$AI$21</f>
        <v>92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3"/>
      <c r="BN7" s="343">
        <f t="shared" ca="1" si="18"/>
        <v>2</v>
      </c>
      <c r="BO7" s="66" t="str">
        <f>$AD$2</f>
        <v>KC</v>
      </c>
      <c r="BP7" s="344">
        <f t="shared" ca="1" si="19"/>
        <v>19</v>
      </c>
      <c r="BQ7" s="345">
        <f ca="1">-$AR$3*'Season Summary'!$AO$3</f>
        <v>-12</v>
      </c>
      <c r="BR7" s="346">
        <f ca="1">IF(COUNTIF('Season Summary'!AC$3:OFFSET('Season Summary'!AC$3,$C$2+$AR$2,0),"=1")&gt;0,COUNTIF('Season Summary'!AC$3:OFFSET('Season Summary'!AC$3,$C$2+$AR$2,0),"=1"),"")</f>
        <v>1</v>
      </c>
      <c r="BS7" s="347">
        <f ca="1">IF(BR7="","",BR7*'Season Summary'!$AO$6)</f>
        <v>31</v>
      </c>
      <c r="BT7" s="348" t="str">
        <f ca="1">IF($AE$22=1,"✓","")</f>
        <v/>
      </c>
      <c r="BU7" s="347" t="str">
        <f t="shared" ca="1" si="20"/>
        <v/>
      </c>
      <c r="BV7" s="348" t="str">
        <f ca="1">IF($AE$22=2,"✓","")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Panthers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Cowboys</v>
      </c>
      <c r="E8" s="361" t="s">
        <v>38</v>
      </c>
      <c r="F8" s="217" t="s">
        <v>38</v>
      </c>
      <c r="G8" s="188">
        <v>8</v>
      </c>
      <c r="H8" s="184" t="str">
        <f t="shared" si="23"/>
        <v/>
      </c>
      <c r="I8" s="220" t="s">
        <v>38</v>
      </c>
      <c r="J8" s="188">
        <v>8</v>
      </c>
      <c r="K8" s="184" t="str">
        <f t="shared" si="0"/>
        <v/>
      </c>
      <c r="L8" s="220" t="s">
        <v>38</v>
      </c>
      <c r="M8" s="188">
        <v>9</v>
      </c>
      <c r="N8" s="184" t="str">
        <f t="shared" si="1"/>
        <v/>
      </c>
      <c r="O8" s="220" t="s">
        <v>38</v>
      </c>
      <c r="P8" s="188">
        <v>8</v>
      </c>
      <c r="Q8" s="184" t="str">
        <f t="shared" si="2"/>
        <v/>
      </c>
      <c r="R8" s="220" t="s">
        <v>38</v>
      </c>
      <c r="S8" s="188">
        <v>10</v>
      </c>
      <c r="T8" s="184" t="str">
        <f t="shared" si="3"/>
        <v/>
      </c>
      <c r="U8" s="220" t="s">
        <v>39</v>
      </c>
      <c r="V8" s="188">
        <v>6</v>
      </c>
      <c r="W8" s="184">
        <f t="shared" si="4"/>
        <v>-6</v>
      </c>
      <c r="X8" s="220" t="s">
        <v>38</v>
      </c>
      <c r="Y8" s="188">
        <v>11</v>
      </c>
      <c r="Z8" s="184" t="str">
        <f t="shared" si="5"/>
        <v/>
      </c>
      <c r="AA8" s="220" t="s">
        <v>39</v>
      </c>
      <c r="AB8" s="188">
        <v>3</v>
      </c>
      <c r="AC8" s="184">
        <f t="shared" si="6"/>
        <v>-3</v>
      </c>
      <c r="AD8" s="220" t="s">
        <v>38</v>
      </c>
      <c r="AE8" s="188">
        <v>6</v>
      </c>
      <c r="AF8" s="184" t="str">
        <f t="shared" si="7"/>
        <v/>
      </c>
      <c r="AG8" s="220" t="s">
        <v>38</v>
      </c>
      <c r="AH8" s="188">
        <v>9</v>
      </c>
      <c r="AI8" s="184" t="str">
        <f t="shared" si="8"/>
        <v/>
      </c>
      <c r="AJ8" s="220" t="s">
        <v>38</v>
      </c>
      <c r="AK8" s="188">
        <v>11</v>
      </c>
      <c r="AL8" s="184" t="str">
        <f t="shared" si="9"/>
        <v/>
      </c>
      <c r="AM8" s="220" t="s">
        <v>38</v>
      </c>
      <c r="AN8" s="188">
        <v>14</v>
      </c>
      <c r="AO8" s="186" t="str">
        <f t="shared" si="10"/>
        <v/>
      </c>
      <c r="AS8" s="341" t="str">
        <f ca="1">"week_"&amp;$AS$6&amp;"_byes"</f>
        <v>week_4_byes</v>
      </c>
      <c r="AT8" s="187" t="str">
        <f t="shared" ca="1" si="11"/>
        <v>H</v>
      </c>
      <c r="AU8" s="188">
        <f t="shared" ca="1" si="12"/>
        <v>9</v>
      </c>
      <c r="AV8" s="186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2">
        <f ca="1">$AK$21</f>
        <v>3</v>
      </c>
      <c r="BF8" s="81" t="str">
        <f>$AJ$2</f>
        <v>MB</v>
      </c>
      <c r="BG8" s="82">
        <f ca="1">$AL$21</f>
        <v>92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3"/>
      <c r="BN8" s="343">
        <f t="shared" ca="1" si="18"/>
        <v>5</v>
      </c>
      <c r="BO8" s="66" t="str">
        <f>$AM$2</f>
        <v>RR</v>
      </c>
      <c r="BP8" s="344">
        <f t="shared" ca="1" si="19"/>
        <v>-4</v>
      </c>
      <c r="BQ8" s="345">
        <f ca="1">-$AR$3*'Season Summary'!$AO$3</f>
        <v>-12</v>
      </c>
      <c r="BR8" s="346" t="str">
        <f ca="1">IF(COUNTIF('Season Summary'!AL$3:OFFSET('Season Summary'!AL$3,$C$2+$AR$2,0),"=1")&gt;0,COUNTIF('Season Summary'!AL$3:OFFSET('Season Summary'!AL$3,$C$2+$AR$2,0),"=1"),"")</f>
        <v/>
      </c>
      <c r="BS8" s="347" t="str">
        <f ca="1">IF(BR8="","",BR8*'Season Summary'!$AO$6)</f>
        <v/>
      </c>
      <c r="BT8" s="348" t="str">
        <f ca="1">IF($AN$22=1,"✓","")</f>
        <v/>
      </c>
      <c r="BU8" s="347" t="str">
        <f t="shared" ca="1" si="20"/>
        <v/>
      </c>
      <c r="BV8" s="348" t="str">
        <f ca="1">IF($AN$22=2,"✓","")</f>
        <v>✓</v>
      </c>
      <c r="BW8" s="349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Colts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Dolphins</v>
      </c>
      <c r="E9" s="361" t="s">
        <v>39</v>
      </c>
      <c r="F9" s="217" t="s">
        <v>38</v>
      </c>
      <c r="G9" s="188">
        <v>4</v>
      </c>
      <c r="H9" s="184">
        <f t="shared" si="23"/>
        <v>-4</v>
      </c>
      <c r="I9" s="220" t="s">
        <v>39</v>
      </c>
      <c r="J9" s="188">
        <v>4</v>
      </c>
      <c r="K9" s="184" t="str">
        <f t="shared" si="0"/>
        <v/>
      </c>
      <c r="L9" s="220" t="s">
        <v>38</v>
      </c>
      <c r="M9" s="188">
        <v>3</v>
      </c>
      <c r="N9" s="184">
        <f t="shared" si="1"/>
        <v>-3</v>
      </c>
      <c r="O9" s="220" t="s">
        <v>38</v>
      </c>
      <c r="P9" s="188">
        <v>4</v>
      </c>
      <c r="Q9" s="184">
        <f t="shared" si="2"/>
        <v>-4</v>
      </c>
      <c r="R9" s="220" t="s">
        <v>39</v>
      </c>
      <c r="S9" s="188">
        <v>5</v>
      </c>
      <c r="T9" s="184" t="str">
        <f t="shared" si="3"/>
        <v/>
      </c>
      <c r="U9" s="220" t="s">
        <v>39</v>
      </c>
      <c r="V9" s="188">
        <v>5</v>
      </c>
      <c r="W9" s="184" t="str">
        <f t="shared" si="4"/>
        <v/>
      </c>
      <c r="X9" s="220" t="s">
        <v>38</v>
      </c>
      <c r="Y9" s="188">
        <v>7</v>
      </c>
      <c r="Z9" s="184">
        <f t="shared" si="5"/>
        <v>-7</v>
      </c>
      <c r="AA9" s="220" t="s">
        <v>38</v>
      </c>
      <c r="AB9" s="188">
        <v>5</v>
      </c>
      <c r="AC9" s="184">
        <f t="shared" si="6"/>
        <v>-5</v>
      </c>
      <c r="AD9" s="220" t="s">
        <v>38</v>
      </c>
      <c r="AE9" s="188">
        <v>4</v>
      </c>
      <c r="AF9" s="184">
        <f t="shared" si="7"/>
        <v>-4</v>
      </c>
      <c r="AG9" s="220" t="s">
        <v>38</v>
      </c>
      <c r="AH9" s="188">
        <v>4</v>
      </c>
      <c r="AI9" s="184">
        <f t="shared" si="8"/>
        <v>-4</v>
      </c>
      <c r="AJ9" s="220" t="s">
        <v>38</v>
      </c>
      <c r="AK9" s="188">
        <v>8</v>
      </c>
      <c r="AL9" s="184">
        <f t="shared" si="9"/>
        <v>-8</v>
      </c>
      <c r="AM9" s="220" t="s">
        <v>39</v>
      </c>
      <c r="AN9" s="188">
        <v>8</v>
      </c>
      <c r="AO9" s="186" t="str">
        <f t="shared" si="10"/>
        <v/>
      </c>
      <c r="AT9" s="187" t="str">
        <f t="shared" ca="1" si="11"/>
        <v>H</v>
      </c>
      <c r="AU9" s="188">
        <f t="shared" ca="1" si="12"/>
        <v>2</v>
      </c>
      <c r="AV9" s="186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2">
        <f ca="1">$S$21</f>
        <v>6</v>
      </c>
      <c r="BF9" s="81" t="str">
        <f>$R$2</f>
        <v>DH</v>
      </c>
      <c r="BG9" s="82">
        <f ca="1">$T$21</f>
        <v>89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3"/>
      <c r="BN9" s="343">
        <f t="shared" ca="1" si="18"/>
        <v>6</v>
      </c>
      <c r="BO9" s="66" t="str">
        <f>$F$2</f>
        <v>BM</v>
      </c>
      <c r="BP9" s="344">
        <f t="shared" ca="1" si="19"/>
        <v>-12</v>
      </c>
      <c r="BQ9" s="345">
        <f ca="1">-$AR$3*'Season Summary'!$AO$3</f>
        <v>-12</v>
      </c>
      <c r="BR9" s="346" t="str">
        <f ca="1">IF(COUNTIF('Season Summary'!E$3:OFFSET('Season Summary'!E$3,$C$2+$AR$2,0),"=1")&gt;0,COUNTIF('Season Summary'!E$3:OFFSET('Season Summary'!E$3,$C$2+$AR$2,0),"=1"),"")</f>
        <v/>
      </c>
      <c r="BS9" s="347" t="str">
        <f ca="1">IF(BR9="","",BR9*'Season Summary'!$AO$6)</f>
        <v/>
      </c>
      <c r="BT9" s="348" t="str">
        <f ca="1">IF($G$22=1,"✓","")</f>
        <v/>
      </c>
      <c r="BU9" s="347" t="str">
        <f t="shared" ca="1" si="20"/>
        <v/>
      </c>
      <c r="BV9" s="348" t="str">
        <f ca="1">IF($G$22=2,"✓","")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Browns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Vikings</v>
      </c>
      <c r="E10" s="361" t="s">
        <v>39</v>
      </c>
      <c r="F10" s="217" t="s">
        <v>39</v>
      </c>
      <c r="G10" s="188">
        <v>5</v>
      </c>
      <c r="H10" s="184" t="str">
        <f t="shared" si="23"/>
        <v/>
      </c>
      <c r="I10" s="220" t="s">
        <v>39</v>
      </c>
      <c r="J10" s="188">
        <v>10</v>
      </c>
      <c r="K10" s="184" t="str">
        <f t="shared" si="0"/>
        <v/>
      </c>
      <c r="L10" s="220" t="s">
        <v>39</v>
      </c>
      <c r="M10" s="188">
        <v>4</v>
      </c>
      <c r="N10" s="184" t="str">
        <f t="shared" si="1"/>
        <v/>
      </c>
      <c r="O10" s="220" t="s">
        <v>39</v>
      </c>
      <c r="P10" s="188">
        <v>3</v>
      </c>
      <c r="Q10" s="184" t="str">
        <f t="shared" si="2"/>
        <v/>
      </c>
      <c r="R10" s="220" t="s">
        <v>38</v>
      </c>
      <c r="S10" s="188">
        <v>4</v>
      </c>
      <c r="T10" s="184">
        <f t="shared" si="3"/>
        <v>-4</v>
      </c>
      <c r="U10" s="220" t="s">
        <v>39</v>
      </c>
      <c r="V10" s="188">
        <v>13</v>
      </c>
      <c r="W10" s="184" t="str">
        <f t="shared" si="4"/>
        <v/>
      </c>
      <c r="X10" s="220" t="s">
        <v>39</v>
      </c>
      <c r="Y10" s="188">
        <v>16</v>
      </c>
      <c r="Z10" s="184" t="str">
        <f t="shared" si="5"/>
        <v/>
      </c>
      <c r="AA10" s="220" t="s">
        <v>39</v>
      </c>
      <c r="AB10" s="188">
        <v>4</v>
      </c>
      <c r="AC10" s="184" t="str">
        <f t="shared" si="6"/>
        <v/>
      </c>
      <c r="AD10" s="220" t="s">
        <v>38</v>
      </c>
      <c r="AE10" s="188">
        <v>9</v>
      </c>
      <c r="AF10" s="184">
        <f t="shared" si="7"/>
        <v>-9</v>
      </c>
      <c r="AG10" s="220" t="s">
        <v>39</v>
      </c>
      <c r="AH10" s="188">
        <v>3</v>
      </c>
      <c r="AI10" s="184" t="str">
        <f t="shared" si="8"/>
        <v/>
      </c>
      <c r="AJ10" s="220" t="s">
        <v>39</v>
      </c>
      <c r="AK10" s="188">
        <v>7</v>
      </c>
      <c r="AL10" s="184" t="str">
        <f t="shared" si="9"/>
        <v/>
      </c>
      <c r="AM10" s="220" t="s">
        <v>38</v>
      </c>
      <c r="AN10" s="188">
        <v>9</v>
      </c>
      <c r="AO10" s="186">
        <f t="shared" si="10"/>
        <v>-9</v>
      </c>
      <c r="AT10" s="187" t="str">
        <f t="shared" ca="1" si="11"/>
        <v>V</v>
      </c>
      <c r="AU10" s="188">
        <f t="shared" ca="1" si="12"/>
        <v>6</v>
      </c>
      <c r="AV10" s="186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2">
        <f ca="1">$P$21</f>
        <v>7</v>
      </c>
      <c r="BF10" s="81" t="str">
        <f>$O$2</f>
        <v>DC</v>
      </c>
      <c r="BG10" s="82">
        <f ca="1">$Q$21</f>
        <v>88</v>
      </c>
      <c r="BH10" s="156"/>
      <c r="BI10" s="343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3"/>
      <c r="BN10" s="343">
        <f t="shared" ca="1" si="18"/>
        <v>6</v>
      </c>
      <c r="BO10" s="66" t="str">
        <f>$I$2</f>
        <v>CK</v>
      </c>
      <c r="BP10" s="344">
        <f t="shared" ca="1" si="19"/>
        <v>-12</v>
      </c>
      <c r="BQ10" s="345">
        <f ca="1">-$AR$3*'Season Summary'!$AO$3</f>
        <v>-12</v>
      </c>
      <c r="BR10" s="346" t="str">
        <f ca="1">IF(COUNTIF('Season Summary'!H$3:OFFSET('Season Summary'!H$3,$C$2+$AR$2,0),"=1")&gt;0,COUNTIF('Season Summary'!H$3:OFFSET('Season Summary'!H$3,$C$2+$AR$2,0),"=1"),"")</f>
        <v/>
      </c>
      <c r="BS10" s="347" t="str">
        <f ca="1">IF(BR10="","",BR10*'Season Summary'!$AO$6)</f>
        <v/>
      </c>
      <c r="BT10" s="348" t="str">
        <f ca="1">IF($J$22=1,"✓","")</f>
        <v/>
      </c>
      <c r="BU10" s="347" t="str">
        <f t="shared" ca="1" si="20"/>
        <v/>
      </c>
      <c r="BV10" s="348" t="str">
        <f ca="1">IF($J$22=2,"✓","")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Giants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Saints</v>
      </c>
      <c r="E11" s="361" t="s">
        <v>39</v>
      </c>
      <c r="F11" s="217" t="s">
        <v>38</v>
      </c>
      <c r="G11" s="188">
        <v>14</v>
      </c>
      <c r="H11" s="184">
        <f t="shared" si="23"/>
        <v>-14</v>
      </c>
      <c r="I11" s="220" t="s">
        <v>38</v>
      </c>
      <c r="J11" s="188">
        <v>15</v>
      </c>
      <c r="K11" s="184">
        <f t="shared" si="0"/>
        <v>-15</v>
      </c>
      <c r="L11" s="220" t="s">
        <v>38</v>
      </c>
      <c r="M11" s="188">
        <v>14</v>
      </c>
      <c r="N11" s="184">
        <f t="shared" si="1"/>
        <v>-14</v>
      </c>
      <c r="O11" s="220" t="s">
        <v>38</v>
      </c>
      <c r="P11" s="188">
        <v>15</v>
      </c>
      <c r="Q11" s="184">
        <f t="shared" si="2"/>
        <v>-15</v>
      </c>
      <c r="R11" s="220" t="s">
        <v>38</v>
      </c>
      <c r="S11" s="188">
        <v>13</v>
      </c>
      <c r="T11" s="184">
        <f t="shared" si="3"/>
        <v>-13</v>
      </c>
      <c r="U11" s="220" t="s">
        <v>39</v>
      </c>
      <c r="V11" s="188">
        <v>4</v>
      </c>
      <c r="W11" s="184" t="str">
        <f t="shared" si="4"/>
        <v/>
      </c>
      <c r="X11" s="220" t="s">
        <v>38</v>
      </c>
      <c r="Y11" s="188">
        <v>13</v>
      </c>
      <c r="Z11" s="184">
        <f t="shared" si="5"/>
        <v>-13</v>
      </c>
      <c r="AA11" s="220" t="s">
        <v>38</v>
      </c>
      <c r="AB11" s="188">
        <v>16</v>
      </c>
      <c r="AC11" s="184">
        <f t="shared" si="6"/>
        <v>-16</v>
      </c>
      <c r="AD11" s="220" t="s">
        <v>38</v>
      </c>
      <c r="AE11" s="188">
        <v>2</v>
      </c>
      <c r="AF11" s="184">
        <f t="shared" si="7"/>
        <v>-2</v>
      </c>
      <c r="AG11" s="220" t="s">
        <v>38</v>
      </c>
      <c r="AH11" s="188">
        <v>14</v>
      </c>
      <c r="AI11" s="184">
        <f t="shared" si="8"/>
        <v>-14</v>
      </c>
      <c r="AJ11" s="220" t="s">
        <v>38</v>
      </c>
      <c r="AK11" s="188">
        <v>9</v>
      </c>
      <c r="AL11" s="184">
        <f t="shared" si="9"/>
        <v>-9</v>
      </c>
      <c r="AM11" s="220" t="s">
        <v>38</v>
      </c>
      <c r="AN11" s="188">
        <v>15</v>
      </c>
      <c r="AO11" s="186">
        <f t="shared" si="10"/>
        <v>-15</v>
      </c>
      <c r="AT11" s="187" t="str">
        <f t="shared" ca="1" si="11"/>
        <v>H</v>
      </c>
      <c r="AU11" s="188">
        <f t="shared" ca="1" si="12"/>
        <v>15</v>
      </c>
      <c r="AV11" s="186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2">
        <f ca="1">$M$21</f>
        <v>8</v>
      </c>
      <c r="BF11" s="81" t="str">
        <f>$L$2</f>
        <v>CP</v>
      </c>
      <c r="BG11" s="82">
        <f ca="1">$N$21</f>
        <v>87</v>
      </c>
      <c r="BH11" s="156"/>
      <c r="BI11" s="343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3"/>
      <c r="BN11" s="343">
        <f t="shared" ca="1" si="18"/>
        <v>6</v>
      </c>
      <c r="BO11" s="66" t="str">
        <f>$R$2</f>
        <v>DH</v>
      </c>
      <c r="BP11" s="344">
        <f t="shared" ca="1" si="19"/>
        <v>-12</v>
      </c>
      <c r="BQ11" s="345">
        <f ca="1">-$AR$3*'Season Summary'!$AO$3</f>
        <v>-12</v>
      </c>
      <c r="BR11" s="346" t="str">
        <f ca="1">IF(COUNTIF('Season Summary'!Q$3:OFFSET('Season Summary'!Q$3,$C$2+$AR$2,0),"=1")&gt;0,COUNTIF('Season Summary'!Q$3:OFFSET('Season Summary'!Q$3,$C$2+$AR$2,0),"=1"),"")</f>
        <v/>
      </c>
      <c r="BS11" s="347" t="str">
        <f ca="1">IF(BR11="","",BR11*'Season Summary'!$AO$6)</f>
        <v/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Titans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Jets</v>
      </c>
      <c r="E12" s="361" t="s">
        <v>38</v>
      </c>
      <c r="F12" s="217" t="s">
        <v>39</v>
      </c>
      <c r="G12" s="188">
        <v>13</v>
      </c>
      <c r="H12" s="184">
        <f t="shared" si="23"/>
        <v>-13</v>
      </c>
      <c r="I12" s="220" t="s">
        <v>39</v>
      </c>
      <c r="J12" s="188">
        <v>12</v>
      </c>
      <c r="K12" s="184">
        <f t="shared" si="0"/>
        <v>-12</v>
      </c>
      <c r="L12" s="220" t="s">
        <v>39</v>
      </c>
      <c r="M12" s="188">
        <v>12</v>
      </c>
      <c r="N12" s="184">
        <f t="shared" si="1"/>
        <v>-12</v>
      </c>
      <c r="O12" s="220" t="s">
        <v>39</v>
      </c>
      <c r="P12" s="188">
        <v>13</v>
      </c>
      <c r="Q12" s="184">
        <f t="shared" si="2"/>
        <v>-13</v>
      </c>
      <c r="R12" s="220" t="s">
        <v>39</v>
      </c>
      <c r="S12" s="188">
        <v>16</v>
      </c>
      <c r="T12" s="184">
        <f t="shared" si="3"/>
        <v>-16</v>
      </c>
      <c r="U12" s="220" t="s">
        <v>39</v>
      </c>
      <c r="V12" s="188">
        <v>3</v>
      </c>
      <c r="W12" s="184">
        <f t="shared" si="4"/>
        <v>-3</v>
      </c>
      <c r="X12" s="220" t="s">
        <v>39</v>
      </c>
      <c r="Y12" s="188">
        <v>12</v>
      </c>
      <c r="Z12" s="184">
        <f t="shared" si="5"/>
        <v>-12</v>
      </c>
      <c r="AA12" s="220" t="s">
        <v>39</v>
      </c>
      <c r="AB12" s="188">
        <v>10</v>
      </c>
      <c r="AC12" s="184">
        <f t="shared" si="6"/>
        <v>-10</v>
      </c>
      <c r="AD12" s="220" t="s">
        <v>38</v>
      </c>
      <c r="AE12" s="188">
        <v>15</v>
      </c>
      <c r="AF12" s="184" t="str">
        <f t="shared" si="7"/>
        <v/>
      </c>
      <c r="AG12" s="220" t="s">
        <v>39</v>
      </c>
      <c r="AH12" s="188">
        <v>12</v>
      </c>
      <c r="AI12" s="184">
        <f t="shared" si="8"/>
        <v>-12</v>
      </c>
      <c r="AJ12" s="220" t="s">
        <v>39</v>
      </c>
      <c r="AK12" s="188">
        <v>12</v>
      </c>
      <c r="AL12" s="184">
        <f t="shared" si="9"/>
        <v>-12</v>
      </c>
      <c r="AM12" s="220" t="s">
        <v>39</v>
      </c>
      <c r="AN12" s="188">
        <v>7</v>
      </c>
      <c r="AO12" s="186">
        <f t="shared" si="10"/>
        <v>-7</v>
      </c>
      <c r="AT12" s="187" t="str">
        <f t="shared" ca="1" si="11"/>
        <v>V</v>
      </c>
      <c r="AU12" s="188">
        <f t="shared" ca="1" si="12"/>
        <v>11</v>
      </c>
      <c r="AV12" s="186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2">
        <f ca="1">$AN$21</f>
        <v>9</v>
      </c>
      <c r="BF12" s="81" t="str">
        <f>$AM$2</f>
        <v>RR</v>
      </c>
      <c r="BG12" s="82">
        <f ca="1">$AO$21</f>
        <v>81</v>
      </c>
      <c r="BH12" s="156"/>
      <c r="BI12" s="343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3"/>
      <c r="BN12" s="343">
        <f t="shared" ca="1" si="18"/>
        <v>6</v>
      </c>
      <c r="BO12" s="66" t="str">
        <f>$U$2</f>
        <v>JG</v>
      </c>
      <c r="BP12" s="344">
        <f t="shared" ca="1" si="19"/>
        <v>-12</v>
      </c>
      <c r="BQ12" s="345">
        <f ca="1">-$AR$3*'Season Summary'!$AO$3</f>
        <v>-12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Chiefs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Eagles</v>
      </c>
      <c r="E13" s="361" t="s">
        <v>39</v>
      </c>
      <c r="F13" s="217" t="s">
        <v>39</v>
      </c>
      <c r="G13" s="188">
        <v>12</v>
      </c>
      <c r="H13" s="184" t="str">
        <f t="shared" si="23"/>
        <v/>
      </c>
      <c r="I13" s="220" t="s">
        <v>39</v>
      </c>
      <c r="J13" s="188">
        <v>13</v>
      </c>
      <c r="K13" s="184" t="str">
        <f t="shared" si="0"/>
        <v/>
      </c>
      <c r="L13" s="220" t="s">
        <v>39</v>
      </c>
      <c r="M13" s="188">
        <v>11</v>
      </c>
      <c r="N13" s="184" t="str">
        <f t="shared" si="1"/>
        <v/>
      </c>
      <c r="O13" s="220" t="s">
        <v>39</v>
      </c>
      <c r="P13" s="188">
        <v>11</v>
      </c>
      <c r="Q13" s="184" t="str">
        <f t="shared" si="2"/>
        <v/>
      </c>
      <c r="R13" s="220" t="s">
        <v>39</v>
      </c>
      <c r="S13" s="188">
        <v>9</v>
      </c>
      <c r="T13" s="184" t="str">
        <f t="shared" si="3"/>
        <v/>
      </c>
      <c r="U13" s="220" t="s">
        <v>39</v>
      </c>
      <c r="V13" s="188">
        <v>12</v>
      </c>
      <c r="W13" s="184" t="str">
        <f t="shared" si="4"/>
        <v/>
      </c>
      <c r="X13" s="220" t="s">
        <v>39</v>
      </c>
      <c r="Y13" s="188">
        <v>6</v>
      </c>
      <c r="Z13" s="184" t="str">
        <f t="shared" si="5"/>
        <v/>
      </c>
      <c r="AA13" s="220" t="s">
        <v>39</v>
      </c>
      <c r="AB13" s="188">
        <v>14</v>
      </c>
      <c r="AC13" s="184" t="str">
        <f t="shared" si="6"/>
        <v/>
      </c>
      <c r="AD13" s="220" t="s">
        <v>39</v>
      </c>
      <c r="AE13" s="188">
        <v>5</v>
      </c>
      <c r="AF13" s="184" t="str">
        <f t="shared" si="7"/>
        <v/>
      </c>
      <c r="AG13" s="220" t="s">
        <v>39</v>
      </c>
      <c r="AH13" s="188">
        <v>16</v>
      </c>
      <c r="AI13" s="184" t="str">
        <f t="shared" si="8"/>
        <v/>
      </c>
      <c r="AJ13" s="220" t="s">
        <v>39</v>
      </c>
      <c r="AK13" s="188">
        <v>14</v>
      </c>
      <c r="AL13" s="184" t="str">
        <f t="shared" si="9"/>
        <v/>
      </c>
      <c r="AM13" s="220" t="s">
        <v>39</v>
      </c>
      <c r="AN13" s="188">
        <v>11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13</v>
      </c>
      <c r="AV13" s="186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2">
        <f ca="1">$AB$21</f>
        <v>10</v>
      </c>
      <c r="BF13" s="81" t="str">
        <f>$AA$2</f>
        <v>JL</v>
      </c>
      <c r="BG13" s="82">
        <f ca="1">$AC$21</f>
        <v>78</v>
      </c>
      <c r="BH13" s="156"/>
      <c r="BI13" s="343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3"/>
      <c r="BN13" s="343">
        <f t="shared" ca="1" si="18"/>
        <v>6</v>
      </c>
      <c r="BO13" s="66" t="str">
        <f>$AA$2</f>
        <v>JL</v>
      </c>
      <c r="BP13" s="344">
        <f t="shared" ca="1" si="19"/>
        <v>-12</v>
      </c>
      <c r="BQ13" s="345">
        <f ca="1">-$AR$3*'Season Summary'!$AO$3</f>
        <v>-12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Cardinals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Rams</v>
      </c>
      <c r="E14" s="361" t="s">
        <v>39</v>
      </c>
      <c r="F14" s="217" t="s">
        <v>38</v>
      </c>
      <c r="G14" s="188">
        <v>9</v>
      </c>
      <c r="H14" s="184">
        <f t="shared" si="23"/>
        <v>-9</v>
      </c>
      <c r="I14" s="220" t="s">
        <v>38</v>
      </c>
      <c r="J14" s="188">
        <v>11</v>
      </c>
      <c r="K14" s="184">
        <f t="shared" si="0"/>
        <v>-11</v>
      </c>
      <c r="L14" s="220" t="s">
        <v>38</v>
      </c>
      <c r="M14" s="188">
        <v>8</v>
      </c>
      <c r="N14" s="184">
        <f t="shared" si="1"/>
        <v>-8</v>
      </c>
      <c r="O14" s="220" t="s">
        <v>38</v>
      </c>
      <c r="P14" s="188">
        <v>9</v>
      </c>
      <c r="Q14" s="184">
        <f t="shared" si="2"/>
        <v>-9</v>
      </c>
      <c r="R14" s="220" t="s">
        <v>38</v>
      </c>
      <c r="S14" s="188">
        <v>1</v>
      </c>
      <c r="T14" s="184">
        <f t="shared" si="3"/>
        <v>-1</v>
      </c>
      <c r="U14" s="220" t="s">
        <v>38</v>
      </c>
      <c r="V14" s="188">
        <v>14</v>
      </c>
      <c r="W14" s="184">
        <f t="shared" si="4"/>
        <v>-14</v>
      </c>
      <c r="X14" s="220" t="s">
        <v>39</v>
      </c>
      <c r="Y14" s="188">
        <v>5</v>
      </c>
      <c r="Z14" s="184" t="str">
        <f t="shared" si="5"/>
        <v/>
      </c>
      <c r="AA14" s="220" t="s">
        <v>38</v>
      </c>
      <c r="AB14" s="188">
        <v>8</v>
      </c>
      <c r="AC14" s="184">
        <f t="shared" si="6"/>
        <v>-8</v>
      </c>
      <c r="AD14" s="220" t="s">
        <v>38</v>
      </c>
      <c r="AE14" s="188">
        <v>10</v>
      </c>
      <c r="AF14" s="184">
        <f t="shared" si="7"/>
        <v>-10</v>
      </c>
      <c r="AG14" s="220" t="s">
        <v>38</v>
      </c>
      <c r="AH14" s="188">
        <v>8</v>
      </c>
      <c r="AI14" s="184">
        <f t="shared" si="8"/>
        <v>-8</v>
      </c>
      <c r="AJ14" s="220" t="s">
        <v>38</v>
      </c>
      <c r="AK14" s="188">
        <v>13</v>
      </c>
      <c r="AL14" s="184">
        <f t="shared" si="9"/>
        <v>-13</v>
      </c>
      <c r="AM14" s="220" t="s">
        <v>38</v>
      </c>
      <c r="AN14" s="188">
        <v>1</v>
      </c>
      <c r="AO14" s="186">
        <f t="shared" si="10"/>
        <v>-1</v>
      </c>
      <c r="AT14" s="187" t="str">
        <f t="shared" ca="1" si="11"/>
        <v>H</v>
      </c>
      <c r="AU14" s="188">
        <f t="shared" ca="1" si="12"/>
        <v>10</v>
      </c>
      <c r="AV14" s="186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2">
        <f ca="1">$V$21</f>
        <v>11</v>
      </c>
      <c r="BF14" s="81" t="str">
        <f>$U$2</f>
        <v>JG</v>
      </c>
      <c r="BG14" s="82">
        <f ca="1">$W$21</f>
        <v>76</v>
      </c>
      <c r="BH14" s="156"/>
      <c r="BI14" s="343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3"/>
      <c r="BN14" s="343">
        <f t="shared" ca="1" si="18"/>
        <v>6</v>
      </c>
      <c r="BO14" s="66" t="str">
        <f>$AG$2</f>
        <v>KK</v>
      </c>
      <c r="BP14" s="344">
        <f t="shared" ca="1" si="19"/>
        <v>-12</v>
      </c>
      <c r="BQ14" s="345">
        <f ca="1">-$AR$3*'Season Summary'!$AO$3</f>
        <v>-12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Seahawks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49ers</v>
      </c>
      <c r="E15" s="361" t="s">
        <v>39</v>
      </c>
      <c r="F15" s="217" t="s">
        <v>38</v>
      </c>
      <c r="G15" s="188">
        <v>3</v>
      </c>
      <c r="H15" s="184">
        <f t="shared" si="23"/>
        <v>-3</v>
      </c>
      <c r="I15" s="220" t="s">
        <v>38</v>
      </c>
      <c r="J15" s="188">
        <v>5</v>
      </c>
      <c r="K15" s="184">
        <f t="shared" si="0"/>
        <v>-5</v>
      </c>
      <c r="L15" s="220" t="s">
        <v>38</v>
      </c>
      <c r="M15" s="188">
        <v>5</v>
      </c>
      <c r="N15" s="184">
        <f t="shared" si="1"/>
        <v>-5</v>
      </c>
      <c r="O15" s="220" t="s">
        <v>38</v>
      </c>
      <c r="P15" s="188">
        <v>5</v>
      </c>
      <c r="Q15" s="184">
        <f t="shared" si="2"/>
        <v>-5</v>
      </c>
      <c r="R15" s="220" t="s">
        <v>39</v>
      </c>
      <c r="S15" s="188">
        <v>2</v>
      </c>
      <c r="T15" s="184" t="str">
        <f t="shared" si="3"/>
        <v/>
      </c>
      <c r="U15" s="220" t="s">
        <v>38</v>
      </c>
      <c r="V15" s="188">
        <v>11</v>
      </c>
      <c r="W15" s="184">
        <f t="shared" si="4"/>
        <v>-11</v>
      </c>
      <c r="X15" s="220" t="s">
        <v>39</v>
      </c>
      <c r="Y15" s="188">
        <v>4</v>
      </c>
      <c r="Z15" s="184" t="str">
        <f t="shared" si="5"/>
        <v/>
      </c>
      <c r="AA15" s="220" t="s">
        <v>38</v>
      </c>
      <c r="AB15" s="188">
        <v>7</v>
      </c>
      <c r="AC15" s="184">
        <f t="shared" si="6"/>
        <v>-7</v>
      </c>
      <c r="AD15" s="220" t="s">
        <v>38</v>
      </c>
      <c r="AE15" s="188">
        <v>11</v>
      </c>
      <c r="AF15" s="184">
        <f t="shared" si="7"/>
        <v>-11</v>
      </c>
      <c r="AG15" s="220" t="s">
        <v>38</v>
      </c>
      <c r="AH15" s="188">
        <v>5</v>
      </c>
      <c r="AI15" s="184">
        <f t="shared" si="8"/>
        <v>-5</v>
      </c>
      <c r="AJ15" s="220" t="s">
        <v>39</v>
      </c>
      <c r="AK15" s="188">
        <v>5</v>
      </c>
      <c r="AL15" s="184" t="str">
        <f t="shared" si="9"/>
        <v/>
      </c>
      <c r="AM15" s="220" t="s">
        <v>38</v>
      </c>
      <c r="AN15" s="188">
        <v>3</v>
      </c>
      <c r="AO15" s="186">
        <f t="shared" si="10"/>
        <v>-3</v>
      </c>
      <c r="AT15" s="187" t="str">
        <f t="shared" ca="1" si="11"/>
        <v>H</v>
      </c>
      <c r="AU15" s="188">
        <f t="shared" ca="1" si="12"/>
        <v>7</v>
      </c>
      <c r="AV15" s="186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0">
        <f ca="1">$AE$21</f>
        <v>12</v>
      </c>
      <c r="BF15" s="83" t="str">
        <f>$AD$2</f>
        <v>KC</v>
      </c>
      <c r="BG15" s="84">
        <f ca="1">$AF$21</f>
        <v>75</v>
      </c>
      <c r="BH15" s="156"/>
      <c r="BI15" s="351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3"/>
      <c r="BN15" s="351">
        <f t="shared" ca="1" si="18"/>
        <v>6</v>
      </c>
      <c r="BO15" s="67" t="str">
        <f>$AJ$2</f>
        <v>MB</v>
      </c>
      <c r="BP15" s="352">
        <f t="shared" ca="1" si="19"/>
        <v>-12</v>
      </c>
      <c r="BQ15" s="353">
        <f ca="1">-$AR$3*'Season Summary'!$AO$3</f>
        <v>-12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Ravens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Broncos</v>
      </c>
      <c r="E16" s="361" t="s">
        <v>39</v>
      </c>
      <c r="F16" s="217" t="s">
        <v>39</v>
      </c>
      <c r="G16" s="188">
        <v>7</v>
      </c>
      <c r="H16" s="184" t="str">
        <f t="shared" si="23"/>
        <v/>
      </c>
      <c r="I16" s="220" t="s">
        <v>39</v>
      </c>
      <c r="J16" s="188">
        <v>2</v>
      </c>
      <c r="K16" s="184" t="str">
        <f t="shared" si="0"/>
        <v/>
      </c>
      <c r="L16" s="220" t="s">
        <v>39</v>
      </c>
      <c r="M16" s="188">
        <v>1</v>
      </c>
      <c r="N16" s="184" t="str">
        <f t="shared" si="1"/>
        <v/>
      </c>
      <c r="O16" s="220" t="s">
        <v>38</v>
      </c>
      <c r="P16" s="188">
        <v>2</v>
      </c>
      <c r="Q16" s="184">
        <f t="shared" si="2"/>
        <v>-2</v>
      </c>
      <c r="R16" s="220" t="s">
        <v>39</v>
      </c>
      <c r="S16" s="188">
        <v>8</v>
      </c>
      <c r="T16" s="184" t="str">
        <f t="shared" si="3"/>
        <v/>
      </c>
      <c r="U16" s="220" t="s">
        <v>38</v>
      </c>
      <c r="V16" s="188">
        <v>1</v>
      </c>
      <c r="W16" s="184">
        <f t="shared" si="4"/>
        <v>-1</v>
      </c>
      <c r="X16" s="220" t="s">
        <v>39</v>
      </c>
      <c r="Y16" s="188">
        <v>3</v>
      </c>
      <c r="Z16" s="184" t="str">
        <f t="shared" si="5"/>
        <v/>
      </c>
      <c r="AA16" s="220" t="s">
        <v>39</v>
      </c>
      <c r="AB16" s="188">
        <v>9</v>
      </c>
      <c r="AC16" s="184" t="str">
        <f t="shared" si="6"/>
        <v/>
      </c>
      <c r="AD16" s="220" t="s">
        <v>39</v>
      </c>
      <c r="AE16" s="188">
        <v>3</v>
      </c>
      <c r="AF16" s="184" t="str">
        <f t="shared" si="7"/>
        <v/>
      </c>
      <c r="AG16" s="220" t="s">
        <v>38</v>
      </c>
      <c r="AH16" s="188">
        <v>1</v>
      </c>
      <c r="AI16" s="184">
        <f t="shared" si="8"/>
        <v>-1</v>
      </c>
      <c r="AJ16" s="220" t="s">
        <v>39</v>
      </c>
      <c r="AK16" s="188">
        <v>6</v>
      </c>
      <c r="AL16" s="184" t="str">
        <f t="shared" si="9"/>
        <v/>
      </c>
      <c r="AM16" s="220" t="s">
        <v>38</v>
      </c>
      <c r="AN16" s="188">
        <v>4</v>
      </c>
      <c r="AO16" s="186">
        <f t="shared" si="10"/>
        <v>-4</v>
      </c>
      <c r="AT16" s="187" t="str">
        <f t="shared" ca="1" si="11"/>
        <v>V</v>
      </c>
      <c r="AU16" s="188">
        <f t="shared" ca="1" si="12"/>
        <v>5</v>
      </c>
      <c r="AV16" s="186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Steelers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Packers</v>
      </c>
      <c r="E17" s="361" t="s">
        <v>38</v>
      </c>
      <c r="F17" s="217" t="s">
        <v>38</v>
      </c>
      <c r="G17" s="188">
        <v>10</v>
      </c>
      <c r="H17" s="184" t="str">
        <f t="shared" si="23"/>
        <v/>
      </c>
      <c r="I17" s="220" t="s">
        <v>38</v>
      </c>
      <c r="J17" s="188">
        <v>9</v>
      </c>
      <c r="K17" s="184" t="str">
        <f t="shared" si="0"/>
        <v/>
      </c>
      <c r="L17" s="220" t="s">
        <v>38</v>
      </c>
      <c r="M17" s="188">
        <v>10</v>
      </c>
      <c r="N17" s="184" t="str">
        <f t="shared" si="1"/>
        <v/>
      </c>
      <c r="O17" s="220" t="s">
        <v>38</v>
      </c>
      <c r="P17" s="188">
        <v>12</v>
      </c>
      <c r="Q17" s="184" t="str">
        <f t="shared" si="2"/>
        <v/>
      </c>
      <c r="R17" s="220" t="s">
        <v>38</v>
      </c>
      <c r="S17" s="188">
        <v>12</v>
      </c>
      <c r="T17" s="184" t="str">
        <f t="shared" si="3"/>
        <v/>
      </c>
      <c r="U17" s="220" t="s">
        <v>39</v>
      </c>
      <c r="V17" s="188">
        <v>16</v>
      </c>
      <c r="W17" s="184">
        <f t="shared" si="4"/>
        <v>-16</v>
      </c>
      <c r="X17" s="220" t="s">
        <v>38</v>
      </c>
      <c r="Y17" s="188">
        <v>2</v>
      </c>
      <c r="Z17" s="184" t="str">
        <f t="shared" si="5"/>
        <v/>
      </c>
      <c r="AA17" s="220" t="s">
        <v>38</v>
      </c>
      <c r="AB17" s="188">
        <v>12</v>
      </c>
      <c r="AC17" s="184" t="str">
        <f t="shared" si="6"/>
        <v/>
      </c>
      <c r="AD17" s="220" t="s">
        <v>38</v>
      </c>
      <c r="AE17" s="188">
        <v>13</v>
      </c>
      <c r="AF17" s="184" t="str">
        <f t="shared" si="7"/>
        <v/>
      </c>
      <c r="AG17" s="220" t="s">
        <v>38</v>
      </c>
      <c r="AH17" s="188">
        <v>10</v>
      </c>
      <c r="AI17" s="184" t="str">
        <f t="shared" si="8"/>
        <v/>
      </c>
      <c r="AJ17" s="220" t="s">
        <v>38</v>
      </c>
      <c r="AK17" s="188">
        <v>4</v>
      </c>
      <c r="AL17" s="184" t="str">
        <f t="shared" si="9"/>
        <v/>
      </c>
      <c r="AM17" s="220" t="s">
        <v>38</v>
      </c>
      <c r="AN17" s="188">
        <v>5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8</v>
      </c>
      <c r="AV17" s="186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Buccaneers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Patriots</v>
      </c>
      <c r="E18" s="361" t="s">
        <v>39</v>
      </c>
      <c r="F18" s="217" t="s">
        <v>39</v>
      </c>
      <c r="G18" s="188">
        <v>11</v>
      </c>
      <c r="H18" s="184" t="str">
        <f t="shared" si="23"/>
        <v/>
      </c>
      <c r="I18" s="220" t="s">
        <v>39</v>
      </c>
      <c r="J18" s="188">
        <v>7</v>
      </c>
      <c r="K18" s="184" t="str">
        <f t="shared" si="0"/>
        <v/>
      </c>
      <c r="L18" s="220" t="s">
        <v>39</v>
      </c>
      <c r="M18" s="188">
        <v>13</v>
      </c>
      <c r="N18" s="184" t="str">
        <f t="shared" si="1"/>
        <v/>
      </c>
      <c r="O18" s="220" t="s">
        <v>39</v>
      </c>
      <c r="P18" s="188">
        <v>10</v>
      </c>
      <c r="Q18" s="184" t="str">
        <f t="shared" si="2"/>
        <v/>
      </c>
      <c r="R18" s="220" t="s">
        <v>39</v>
      </c>
      <c r="S18" s="188">
        <v>11</v>
      </c>
      <c r="T18" s="184" t="str">
        <f t="shared" si="3"/>
        <v/>
      </c>
      <c r="U18" s="220" t="s">
        <v>39</v>
      </c>
      <c r="V18" s="188">
        <v>15</v>
      </c>
      <c r="W18" s="184" t="str">
        <f t="shared" si="4"/>
        <v/>
      </c>
      <c r="X18" s="220" t="s">
        <v>39</v>
      </c>
      <c r="Y18" s="188">
        <v>14</v>
      </c>
      <c r="Z18" s="184" t="str">
        <f t="shared" si="5"/>
        <v/>
      </c>
      <c r="AA18" s="220" t="s">
        <v>39</v>
      </c>
      <c r="AB18" s="188">
        <v>13</v>
      </c>
      <c r="AC18" s="184" t="str">
        <f t="shared" si="6"/>
        <v/>
      </c>
      <c r="AD18" s="220" t="s">
        <v>38</v>
      </c>
      <c r="AE18" s="188">
        <v>1</v>
      </c>
      <c r="AF18" s="184">
        <f t="shared" si="7"/>
        <v>-1</v>
      </c>
      <c r="AG18" s="220" t="s">
        <v>39</v>
      </c>
      <c r="AH18" s="188">
        <v>11</v>
      </c>
      <c r="AI18" s="184" t="str">
        <f t="shared" si="8"/>
        <v/>
      </c>
      <c r="AJ18" s="220" t="s">
        <v>39</v>
      </c>
      <c r="AK18" s="188">
        <v>3</v>
      </c>
      <c r="AL18" s="184" t="str">
        <f t="shared" si="9"/>
        <v/>
      </c>
      <c r="AM18" s="220" t="s">
        <v>39</v>
      </c>
      <c r="AN18" s="188">
        <v>12</v>
      </c>
      <c r="AO18" s="186" t="str">
        <f t="shared" si="10"/>
        <v/>
      </c>
      <c r="AT18" s="187" t="str">
        <f ca="1">IF($B18="","",IF(AX18&lt;0,"V","H"))</f>
        <v>V</v>
      </c>
      <c r="AU18" s="188">
        <f ca="1">IF($B18="","",RANK(BA18,BA$4:BA$19,1))</f>
        <v>12</v>
      </c>
      <c r="AV18" s="186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Raiders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Chargers</v>
      </c>
      <c r="E19" s="361" t="s">
        <v>38</v>
      </c>
      <c r="F19" s="217" t="s">
        <v>38</v>
      </c>
      <c r="G19" s="188">
        <v>1</v>
      </c>
      <c r="H19" s="184" t="str">
        <f t="shared" si="23"/>
        <v/>
      </c>
      <c r="I19" s="220" t="s">
        <v>38</v>
      </c>
      <c r="J19" s="188">
        <v>3</v>
      </c>
      <c r="K19" s="184" t="str">
        <f t="shared" si="0"/>
        <v/>
      </c>
      <c r="L19" s="220" t="s">
        <v>38</v>
      </c>
      <c r="M19" s="188">
        <v>6</v>
      </c>
      <c r="N19" s="184" t="str">
        <f t="shared" si="1"/>
        <v/>
      </c>
      <c r="O19" s="220" t="s">
        <v>38</v>
      </c>
      <c r="P19" s="188">
        <v>7</v>
      </c>
      <c r="Q19" s="184" t="str">
        <f t="shared" si="2"/>
        <v/>
      </c>
      <c r="R19" s="220" t="s">
        <v>38</v>
      </c>
      <c r="S19" s="188">
        <v>3</v>
      </c>
      <c r="T19" s="184" t="str">
        <f t="shared" si="3"/>
        <v/>
      </c>
      <c r="U19" s="220" t="s">
        <v>38</v>
      </c>
      <c r="V19" s="188">
        <v>2</v>
      </c>
      <c r="W19" s="184" t="str">
        <f t="shared" si="4"/>
        <v/>
      </c>
      <c r="X19" s="220" t="s">
        <v>38</v>
      </c>
      <c r="Y19" s="188">
        <v>1</v>
      </c>
      <c r="Z19" s="184" t="str">
        <f t="shared" si="5"/>
        <v/>
      </c>
      <c r="AA19" s="220" t="s">
        <v>39</v>
      </c>
      <c r="AB19" s="188">
        <v>6</v>
      </c>
      <c r="AC19" s="184">
        <f t="shared" si="6"/>
        <v>-6</v>
      </c>
      <c r="AD19" s="220" t="s">
        <v>39</v>
      </c>
      <c r="AE19" s="188">
        <v>16</v>
      </c>
      <c r="AF19" s="184">
        <f t="shared" si="7"/>
        <v>-16</v>
      </c>
      <c r="AG19" s="220" t="s">
        <v>38</v>
      </c>
      <c r="AH19" s="188">
        <v>6</v>
      </c>
      <c r="AI19" s="184" t="str">
        <f t="shared" si="8"/>
        <v/>
      </c>
      <c r="AJ19" s="220" t="s">
        <v>38</v>
      </c>
      <c r="AK19" s="188">
        <v>10</v>
      </c>
      <c r="AL19" s="184" t="str">
        <f t="shared" si="9"/>
        <v/>
      </c>
      <c r="AM19" s="220" t="s">
        <v>38</v>
      </c>
      <c r="AN19" s="188">
        <v>2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3</v>
      </c>
      <c r="AV19" s="186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"Raiders at Chargers" Total Points:  </v>
      </c>
      <c r="F20" s="358" t="s">
        <v>782</v>
      </c>
      <c r="G20" s="91">
        <v>54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48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53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51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45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50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13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53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69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63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2</v>
      </c>
      <c r="H21" s="197">
        <f ca="1">IF(SUM(G4:G19)&gt;0,SUM(H4:H19)+$F$31,0)</f>
        <v>93</v>
      </c>
      <c r="I21" s="198"/>
      <c r="J21" s="196">
        <f ca="1">RANK(K21,$H34:$AO34,0)+J52</f>
        <v>3</v>
      </c>
      <c r="K21" s="197">
        <f ca="1">IF(SUM(J4:J19)&gt;0,SUM(K4:K19)+$F$31,0)</f>
        <v>92</v>
      </c>
      <c r="L21" s="198"/>
      <c r="M21" s="196">
        <f ca="1">RANK(N21,$H34:$AO34,0)+M52</f>
        <v>8</v>
      </c>
      <c r="N21" s="197">
        <f ca="1">IF(SUM(M4:M19)&gt;0,SUM(N4:N19)+$F$31,0)</f>
        <v>87</v>
      </c>
      <c r="O21" s="198"/>
      <c r="P21" s="196">
        <f ca="1">RANK(Q21,$H34:$AO34,0)+P52</f>
        <v>7</v>
      </c>
      <c r="Q21" s="197">
        <f ca="1">IF(SUM(P4:P19)&gt;0,SUM(Q4:Q19)+$F$31,0)</f>
        <v>88</v>
      </c>
      <c r="R21" s="198"/>
      <c r="S21" s="196">
        <f ca="1">RANK(T21,$H34:$AO34,0)+S52</f>
        <v>6</v>
      </c>
      <c r="T21" s="197">
        <f ca="1">IF(SUM(S4:S19)&gt;0,SUM(T4:T19)+$F$31,0)</f>
        <v>89</v>
      </c>
      <c r="U21" s="198"/>
      <c r="V21" s="196">
        <f ca="1">RANK(W21,$H34:$AO34,0)+V52</f>
        <v>11</v>
      </c>
      <c r="W21" s="197">
        <f ca="1">IF(SUM(V4:V19)&gt;0,SUM(W4:W19)+$F$31,0)</f>
        <v>76</v>
      </c>
      <c r="X21" s="198"/>
      <c r="Y21" s="196">
        <f ca="1">RANK(Z21,$H34:$AO34,0)+Y52</f>
        <v>1</v>
      </c>
      <c r="Z21" s="197">
        <f ca="1">IF(SUM(Y4:Y19)&gt;0,SUM(Z4:Z19)+$F$31,0)</f>
        <v>104</v>
      </c>
      <c r="AA21" s="198"/>
      <c r="AB21" s="196">
        <f ca="1">RANK(AC21,$H34:$AO34,0)+AB52</f>
        <v>10</v>
      </c>
      <c r="AC21" s="197">
        <f ca="1">IF(SUM(AB4:AB19)&gt;0,SUM(AC4:AC19)+$F$31,0)</f>
        <v>78</v>
      </c>
      <c r="AD21" s="198"/>
      <c r="AE21" s="196">
        <f ca="1">RANK(AF21,$H34:$AO34,0)+AE52</f>
        <v>12</v>
      </c>
      <c r="AF21" s="197">
        <f ca="1">IF(SUM(AE4:AE19)&gt;0,SUM(AF4:AF19)+$F$31,0)</f>
        <v>75</v>
      </c>
      <c r="AG21" s="198"/>
      <c r="AH21" s="196">
        <f ca="1">RANK(AI21,$H34:$AO34,0)+AH52</f>
        <v>3</v>
      </c>
      <c r="AI21" s="197">
        <f ca="1">IF(SUM(AH4:AH19)&gt;0,SUM(AI4:AI19)+$F$31,0)</f>
        <v>92</v>
      </c>
      <c r="AJ21" s="198"/>
      <c r="AK21" s="196">
        <f ca="1">RANK(AL21,$H34:$AO34,0)+AK52</f>
        <v>3</v>
      </c>
      <c r="AL21" s="197">
        <f ca="1">IF(SUM(AK4:AK19)&gt;0,SUM(AL4:AL19)+$F$31,0)</f>
        <v>92</v>
      </c>
      <c r="AM21" s="198"/>
      <c r="AN21" s="196">
        <f ca="1">RANK(AO21,$H34:$AO34,0)+AN52</f>
        <v>9</v>
      </c>
      <c r="AO21" s="199">
        <f ca="1">IF(SUM(AN4:AN19)&gt;0,SUM(AO4:AO19)+$F$31,0)</f>
        <v>81</v>
      </c>
      <c r="AP21" s="3"/>
      <c r="AT21" s="200"/>
      <c r="AU21" s="201">
        <f ca="1">RANK(AV34,$H34:$AV34,0)</f>
        <v>6</v>
      </c>
      <c r="AV21" s="202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98</v>
      </c>
      <c r="I22" s="134"/>
      <c r="J22" s="132">
        <f ca="1">RANK(K35,($H35:$AO35),0)</f>
        <v>9</v>
      </c>
      <c r="K22" s="133">
        <f ca="1">IF($AR$3&lt;3,K23,K23/($AR$3-1))</f>
        <v>91.666666666666671</v>
      </c>
      <c r="L22" s="134"/>
      <c r="M22" s="132">
        <f ca="1">RANK(N35,($H35:$AO35),0)</f>
        <v>1</v>
      </c>
      <c r="N22" s="133">
        <f ca="1">IF($AR$3&lt;3,N23,N23/($AR$3-1))</f>
        <v>103</v>
      </c>
      <c r="O22" s="134"/>
      <c r="P22" s="132">
        <f ca="1">RANK(Q35,($H35:$AO35),0)</f>
        <v>3</v>
      </c>
      <c r="Q22" s="133">
        <f ca="1">IF($AR$3&lt;3,Q23,Q23/($AR$3-1))</f>
        <v>100.33333333333333</v>
      </c>
      <c r="R22" s="134"/>
      <c r="S22" s="132">
        <f ca="1">RANK(T35,($H35:$AO35),0)</f>
        <v>5</v>
      </c>
      <c r="T22" s="133">
        <f ca="1">IF($AR$3&lt;3,T23,T23/($AR$3-1))</f>
        <v>96.666666666666671</v>
      </c>
      <c r="U22" s="134"/>
      <c r="V22" s="132">
        <f ca="1">RANK(W35,($H35:$AO35),0)</f>
        <v>12</v>
      </c>
      <c r="W22" s="133">
        <f ca="1">IF($AR$3&lt;3,W23,W23/($AR$3-1))</f>
        <v>81.333333333333329</v>
      </c>
      <c r="X22" s="134"/>
      <c r="Y22" s="132">
        <f ca="1">RANK(Z35,($H35:$AO35),0)</f>
        <v>7</v>
      </c>
      <c r="Z22" s="133">
        <f ca="1">IF($AR$3&lt;3,Z23,Z23/($AR$3-1))</f>
        <v>92.333333333333329</v>
      </c>
      <c r="AA22" s="134"/>
      <c r="AB22" s="132">
        <f ca="1">RANK(AC35,($H35:$AO35),0)</f>
        <v>10</v>
      </c>
      <c r="AC22" s="133">
        <f ca="1">IF($AR$3&lt;3,AC23,AC23/($AR$3-1))</f>
        <v>86.333333333333329</v>
      </c>
      <c r="AD22" s="134"/>
      <c r="AE22" s="132">
        <f ca="1">RANK(AF35,($H35:$AO35),0)</f>
        <v>11</v>
      </c>
      <c r="AF22" s="133">
        <f ca="1">IF($AR$3&lt;3,AF23,AF23/($AR$3-1))</f>
        <v>84.333333333333329</v>
      </c>
      <c r="AG22" s="134"/>
      <c r="AH22" s="132">
        <f ca="1">RANK(AI35,($H35:$AO35),0)</f>
        <v>6</v>
      </c>
      <c r="AI22" s="133">
        <f ca="1">IF($AR$3&lt;3,AI23,AI23/($AR$3-1))</f>
        <v>94.333333333333329</v>
      </c>
      <c r="AJ22" s="134"/>
      <c r="AK22" s="132">
        <f ca="1">RANK(AL35,($H35:$AO35),0)</f>
        <v>8</v>
      </c>
      <c r="AL22" s="133">
        <f ca="1">IF($AR$3&lt;3,AL23,AL23/($AR$3-1))</f>
        <v>92</v>
      </c>
      <c r="AM22" s="134"/>
      <c r="AN22" s="132">
        <f ca="1">RANK(AO35,($H35:$AO35),0)</f>
        <v>2</v>
      </c>
      <c r="AO22" s="135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294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275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309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301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290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244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277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259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253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283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276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52</v>
      </c>
      <c r="AG24" s="142"/>
      <c r="AH24" s="140"/>
      <c r="AI24" s="141">
        <f ca="1">IF($AR$3&lt;2,"",MIN('Season Summary'!AH3:OFFSET('Season Summary'!AH3,$C$2+$AR$2,0)))</f>
        <v>85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0.6875</v>
      </c>
      <c r="H25" s="141">
        <f>IF(SUM(G4:G19)&gt;0,COUNTBLANK(H4:H19)-COUNTBLANK($E4:$E19),0)</f>
        <v>11</v>
      </c>
      <c r="I25" s="142"/>
      <c r="J25" s="144">
        <f ca="1">IF($AR$2=0,K25/OFFSET('Season Summary'!$D$3,$C$2,0),0)</f>
        <v>0.6875</v>
      </c>
      <c r="K25" s="141">
        <f>IF(SUM(J4:J19)&gt;0,COUNTBLANK(K4:K19)-COUNTBLANK($E4:$E19),0)</f>
        <v>11</v>
      </c>
      <c r="L25" s="142"/>
      <c r="M25" s="144">
        <f ca="1">IF($AR$2=0,N25/OFFSET('Season Summary'!$D$3,$C$2,0),0)</f>
        <v>0.625</v>
      </c>
      <c r="N25" s="141">
        <f>IF(SUM(M4:M19)&gt;0,COUNTBLANK(N4:N19)-COUNTBLANK($E4:$E19),0)</f>
        <v>10</v>
      </c>
      <c r="O25" s="142"/>
      <c r="P25" s="144">
        <f ca="1">IF($AR$2=0,Q25/OFFSET('Season Summary'!$D$3,$C$2,0),0)</f>
        <v>0.625</v>
      </c>
      <c r="Q25" s="141">
        <f>IF(SUM(P4:P19)&gt;0,COUNTBLANK(Q4:Q19)-COUNTBLANK($E4:$E19),0)</f>
        <v>10</v>
      </c>
      <c r="R25" s="142"/>
      <c r="S25" s="144">
        <f ca="1">IF($AR$2=0,T25/OFFSET('Season Summary'!$D$3,$C$2,0),0)</f>
        <v>0.625</v>
      </c>
      <c r="T25" s="141">
        <f>IF(SUM(S4:S19)&gt;0,COUNTBLANK(T4:T19)-COUNTBLANK($E4:$E19),0)</f>
        <v>10</v>
      </c>
      <c r="U25" s="142"/>
      <c r="V25" s="144">
        <f ca="1">IF($AR$2=0,W25/OFFSET('Season Summary'!$D$3,$C$2,0),0)</f>
        <v>0.5625</v>
      </c>
      <c r="W25" s="141">
        <f>IF(SUM(V4:V19)&gt;0,COUNTBLANK(W4:W19)-COUNTBLANK($E4:$E19),0)</f>
        <v>9</v>
      </c>
      <c r="X25" s="142"/>
      <c r="Y25" s="144">
        <f ca="1">IF($AR$2=0,Z25/OFFSET('Season Summary'!$D$3,$C$2,0),0)</f>
        <v>0.8125</v>
      </c>
      <c r="Z25" s="141">
        <f>IF(SUM(Y4:Y19)&gt;0,COUNTBLANK(Z4:Z19)-COUNTBLANK($E4:$E19),0)</f>
        <v>13</v>
      </c>
      <c r="AA25" s="142"/>
      <c r="AB25" s="144">
        <f ca="1">IF($AR$2=0,AC25/OFFSET('Season Summary'!$D$3,$C$2,0),0)</f>
        <v>0.4375</v>
      </c>
      <c r="AC25" s="141">
        <f>IF(SUM(AB4:AB19)&gt;0,COUNTBLANK(AC4:AC19)-COUNTBLANK($E4:$E19),0)</f>
        <v>7</v>
      </c>
      <c r="AD25" s="142"/>
      <c r="AE25" s="144">
        <f ca="1">IF($AR$2=0,AF25/OFFSET('Season Summary'!$D$3,$C$2,0),0)</f>
        <v>0.5</v>
      </c>
      <c r="AF25" s="141">
        <f>IF(SUM(AE4:AE19)&gt;0,COUNTBLANK(AF4:AF19)-COUNTBLANK($E4:$E19),0)</f>
        <v>8</v>
      </c>
      <c r="AG25" s="142"/>
      <c r="AH25" s="144">
        <f ca="1">IF($AR$2=0,AI25/OFFSET('Season Summary'!$D$3,$C$2,0),0)</f>
        <v>0.625</v>
      </c>
      <c r="AI25" s="141">
        <f>IF(SUM(AH4:AH19)&gt;0,COUNTBLANK(AI4:AI19)-COUNTBLANK($E4:$E19),0)</f>
        <v>10</v>
      </c>
      <c r="AJ25" s="142"/>
      <c r="AK25" s="144">
        <f ca="1">IF($AR$2=0,AL25/OFFSET('Season Summary'!$D$3,$C$2,0),0)</f>
        <v>0.6875</v>
      </c>
      <c r="AL25" s="141">
        <f>IF(SUM(AK4:AK19)&gt;0,COUNTBLANK(AL4:AL19)-COUNTBLANK($E4:$E19),0)</f>
        <v>11</v>
      </c>
      <c r="AM25" s="142"/>
      <c r="AN25" s="144">
        <f ca="1">IF($AR$2=0,AO25/OFFSET('Season Summary'!$D$3,$C$2,0),0)</f>
        <v>0.5</v>
      </c>
      <c r="AO25" s="143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0.578125</v>
      </c>
      <c r="H26" s="150">
        <f ca="1">SUM('Season Summary'!F3:OFFSET('Season Summary'!F3,$C$2+$AR$2,0))</f>
        <v>37</v>
      </c>
      <c r="I26" s="151"/>
      <c r="J26" s="149">
        <f ca="1">IF($AR$3=0,0,K26/SUM('Season Summary'!$D3:OFFSET('Season Summary'!$D3,$C$2+$AR$2,0)))</f>
        <v>0.609375</v>
      </c>
      <c r="K26" s="150">
        <f ca="1">SUM('Season Summary'!I3:OFFSET('Season Summary'!I3,$C$2+$AR$2,0))</f>
        <v>39</v>
      </c>
      <c r="L26" s="151"/>
      <c r="M26" s="149">
        <f ca="1">IF($AR$3=0,0,N26/SUM('Season Summary'!$D3:OFFSET('Season Summary'!$D3,$C$2+$AR$2,0)))</f>
        <v>0.640625</v>
      </c>
      <c r="N26" s="150">
        <f ca="1">SUM('Season Summary'!L3:OFFSET('Season Summary'!L3,$C$2+$AR$2,0))</f>
        <v>41</v>
      </c>
      <c r="O26" s="151"/>
      <c r="P26" s="149">
        <f ca="1">IF($AR$3=0,0,Q26/SUM('Season Summary'!$D3:OFFSET('Season Summary'!$D3,$C$2+$AR$2,0)))</f>
        <v>0.65625</v>
      </c>
      <c r="Q26" s="150">
        <f ca="1">SUM('Season Summary'!O3:OFFSET('Season Summary'!O3,$C$2+$AR$2,0))</f>
        <v>42</v>
      </c>
      <c r="R26" s="151"/>
      <c r="S26" s="149">
        <f ca="1">IF($AR$3=0,0,T26/SUM('Season Summary'!$D3:OFFSET('Season Summary'!$D3,$C$2+$AR$2,0)))</f>
        <v>0.609375</v>
      </c>
      <c r="T26" s="150">
        <f ca="1">SUM('Season Summary'!R3:OFFSET('Season Summary'!R3,$C$2+$AR$2,0))</f>
        <v>39</v>
      </c>
      <c r="U26" s="151"/>
      <c r="V26" s="149">
        <f ca="1">IF($AR$3=0,0,W26/SUM('Season Summary'!$D3:OFFSET('Season Summary'!$D3,$C$2+$AR$2,0)))</f>
        <v>0.578125</v>
      </c>
      <c r="W26" s="150">
        <f ca="1">SUM('Season Summary'!U3:OFFSET('Season Summary'!U3,$C$2+$AR$2,0))</f>
        <v>37</v>
      </c>
      <c r="X26" s="151"/>
      <c r="Y26" s="149">
        <f ca="1">IF($AR$3=0,0,Z26/SUM('Season Summary'!$D3:OFFSET('Season Summary'!$D3,$C$2+$AR$2,0)))</f>
        <v>0.578125</v>
      </c>
      <c r="Z26" s="150">
        <f ca="1">SUM('Season Summary'!X3:OFFSET('Season Summary'!X3,$C$2+$AR$2,0))</f>
        <v>37</v>
      </c>
      <c r="AA26" s="151"/>
      <c r="AB26" s="149">
        <f ca="1">IF($AR$3=0,0,AC26/SUM('Season Summary'!$D3:OFFSET('Season Summary'!$D3,$C$2+$AR$2,0)))</f>
        <v>0.546875</v>
      </c>
      <c r="AC26" s="150">
        <f ca="1">SUM('Season Summary'!AA3:OFFSET('Season Summary'!AA3,$C$2+$AR$2,0))</f>
        <v>35</v>
      </c>
      <c r="AD26" s="151"/>
      <c r="AE26" s="149">
        <f ca="1">IF($AR$3=0,0,AF26/SUM('Season Summary'!$D3:OFFSET('Season Summary'!$D3,$C$2+$AR$2,0)))</f>
        <v>0.515625</v>
      </c>
      <c r="AF26" s="150">
        <f ca="1">SUM('Season Summary'!AD3:OFFSET('Season Summary'!AD3,$C$2+$AR$2,0))</f>
        <v>33</v>
      </c>
      <c r="AG26" s="151"/>
      <c r="AH26" s="149">
        <f ca="1">IF($AR$3=0,0,AI26/SUM('Season Summary'!$D3:OFFSET('Season Summary'!$D3,$C$2+$AR$2,0)))</f>
        <v>0.609375</v>
      </c>
      <c r="AI26" s="150">
        <f ca="1">SUM('Season Summary'!AG3:OFFSET('Season Summary'!AG3,$C$2+$AR$2,0))</f>
        <v>39</v>
      </c>
      <c r="AJ26" s="151"/>
      <c r="AK26" s="149">
        <f ca="1">IF($AR$3=0,0,AL26/SUM('Season Summary'!$D3:OFFSET('Season Summary'!$D3,$C$2+$AR$2,0)))</f>
        <v>0.59375</v>
      </c>
      <c r="AL26" s="150">
        <f ca="1">SUM('Season Summary'!AJ3:OFFSET('Season Summary'!AJ3,$C$2+$AR$2,0))</f>
        <v>38</v>
      </c>
      <c r="AM26" s="151"/>
      <c r="AN26" s="149">
        <f ca="1">IF($AR$3=0,0,AO26/SUM('Season Summary'!$D3:OFFSET('Season Summary'!$D3,$C$2+$AR$2,0)))</f>
        <v>0.625</v>
      </c>
      <c r="AO26" s="152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64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12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8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w4_actual_mn_points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59"/>
      <c r="AV34" s="41">
        <f ca="1">AV21</f>
        <v>91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98</v>
      </c>
      <c r="I35" s="159"/>
      <c r="J35" s="159"/>
      <c r="K35" s="386">
        <f t="shared" ca="1" si="25"/>
        <v>91.666666666666671</v>
      </c>
      <c r="L35" s="159"/>
      <c r="M35" s="159"/>
      <c r="N35" s="386">
        <f t="shared" ca="1" si="26"/>
        <v>103</v>
      </c>
      <c r="Q35" s="386">
        <f t="shared" ca="1" si="27"/>
        <v>100.33333333333333</v>
      </c>
      <c r="T35" s="386">
        <f t="shared" ca="1" si="28"/>
        <v>96.666666666666671</v>
      </c>
      <c r="W35" s="386">
        <f t="shared" ca="1" si="29"/>
        <v>81.333333333333329</v>
      </c>
      <c r="Z35" s="386">
        <f t="shared" ca="1" si="30"/>
        <v>92.333333333333329</v>
      </c>
      <c r="AC35" s="386">
        <f t="shared" ca="1" si="31"/>
        <v>86.333333333333329</v>
      </c>
      <c r="AF35" s="386">
        <f t="shared" ca="1" si="32"/>
        <v>84.333333333333329</v>
      </c>
      <c r="AI35" s="386">
        <f t="shared" ca="1" si="33"/>
        <v>94.333333333333329</v>
      </c>
      <c r="AL35" s="386">
        <f t="shared" ca="1" si="34"/>
        <v>92</v>
      </c>
      <c r="AO35" s="386">
        <f t="shared" ca="1" si="35"/>
        <v>102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294</v>
      </c>
      <c r="I36" s="159"/>
      <c r="J36" s="159"/>
      <c r="K36" s="386">
        <f t="shared" ca="1" si="25"/>
        <v>275</v>
      </c>
      <c r="L36" s="159"/>
      <c r="M36" s="159"/>
      <c r="N36" s="386">
        <f t="shared" ca="1" si="26"/>
        <v>309</v>
      </c>
      <c r="Q36" s="386">
        <f t="shared" ca="1" si="27"/>
        <v>301</v>
      </c>
      <c r="T36" s="386">
        <f t="shared" ca="1" si="28"/>
        <v>290</v>
      </c>
      <c r="W36" s="386">
        <f t="shared" ca="1" si="29"/>
        <v>244</v>
      </c>
      <c r="Z36" s="386">
        <f t="shared" ca="1" si="30"/>
        <v>277</v>
      </c>
      <c r="AC36" s="386">
        <f t="shared" ca="1" si="31"/>
        <v>259</v>
      </c>
      <c r="AF36" s="386">
        <f t="shared" ca="1" si="32"/>
        <v>253</v>
      </c>
      <c r="AI36" s="386">
        <f t="shared" ca="1" si="33"/>
        <v>283</v>
      </c>
      <c r="AL36" s="386">
        <f t="shared" ca="1" si="34"/>
        <v>276</v>
      </c>
      <c r="AO36" s="386">
        <f t="shared" ca="1" si="35"/>
        <v>306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52</v>
      </c>
      <c r="AI37" s="386">
        <f t="shared" ca="1" si="33"/>
        <v>85</v>
      </c>
      <c r="AL37" s="386">
        <f t="shared" ca="1" si="34"/>
        <v>66</v>
      </c>
      <c r="AO37" s="386">
        <f t="shared" ca="1" si="35"/>
        <v>81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11</v>
      </c>
      <c r="I38" s="159"/>
      <c r="J38" s="159"/>
      <c r="K38" s="386">
        <f t="shared" si="25"/>
        <v>11</v>
      </c>
      <c r="L38" s="159"/>
      <c r="M38" s="159"/>
      <c r="N38" s="386">
        <f t="shared" si="26"/>
        <v>10</v>
      </c>
      <c r="Q38" s="386">
        <f t="shared" si="27"/>
        <v>10</v>
      </c>
      <c r="T38" s="386">
        <f t="shared" si="28"/>
        <v>10</v>
      </c>
      <c r="W38" s="386">
        <f t="shared" si="29"/>
        <v>9</v>
      </c>
      <c r="Z38" s="386">
        <f t="shared" si="30"/>
        <v>13</v>
      </c>
      <c r="AC38" s="386">
        <f t="shared" si="31"/>
        <v>7</v>
      </c>
      <c r="AF38" s="386">
        <f t="shared" si="32"/>
        <v>8</v>
      </c>
      <c r="AI38" s="386">
        <f t="shared" si="33"/>
        <v>10</v>
      </c>
      <c r="AL38" s="386">
        <f t="shared" si="34"/>
        <v>11</v>
      </c>
      <c r="AO38" s="386">
        <f t="shared" si="35"/>
        <v>8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37</v>
      </c>
      <c r="I39" s="159"/>
      <c r="J39" s="159"/>
      <c r="K39" s="386">
        <f t="shared" ca="1" si="25"/>
        <v>39</v>
      </c>
      <c r="L39" s="159"/>
      <c r="M39" s="159"/>
      <c r="N39" s="386">
        <f t="shared" ca="1" si="26"/>
        <v>41</v>
      </c>
      <c r="Q39" s="386">
        <f t="shared" ca="1" si="27"/>
        <v>42</v>
      </c>
      <c r="T39" s="386">
        <f t="shared" ca="1" si="28"/>
        <v>39</v>
      </c>
      <c r="W39" s="386">
        <f t="shared" ca="1" si="29"/>
        <v>37</v>
      </c>
      <c r="Z39" s="386">
        <f t="shared" ca="1" si="30"/>
        <v>37</v>
      </c>
      <c r="AC39" s="386">
        <f t="shared" ca="1" si="31"/>
        <v>35</v>
      </c>
      <c r="AF39" s="386">
        <f t="shared" ca="1" si="32"/>
        <v>33</v>
      </c>
      <c r="AI39" s="386">
        <f t="shared" ca="1" si="33"/>
        <v>39</v>
      </c>
      <c r="AL39" s="386">
        <f t="shared" ca="1" si="34"/>
        <v>38</v>
      </c>
      <c r="AO39" s="386">
        <f t="shared" ca="1" si="35"/>
        <v>40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9</v>
      </c>
      <c r="K40" s="386"/>
      <c r="L40" s="159"/>
      <c r="M40" s="385">
        <f ca="1">M22</f>
        <v>1</v>
      </c>
      <c r="N40" s="386"/>
      <c r="P40" s="385">
        <f ca="1">P22</f>
        <v>3</v>
      </c>
      <c r="Q40" s="386"/>
      <c r="S40" s="385">
        <f ca="1">S22</f>
        <v>5</v>
      </c>
      <c r="T40" s="386"/>
      <c r="V40" s="385">
        <f ca="1">V22</f>
        <v>12</v>
      </c>
      <c r="W40" s="386"/>
      <c r="Y40" s="385">
        <f ca="1">Y22</f>
        <v>7</v>
      </c>
      <c r="Z40" s="386"/>
      <c r="AB40" s="385">
        <f ca="1">AB22</f>
        <v>10</v>
      </c>
      <c r="AC40" s="386"/>
      <c r="AE40" s="385">
        <f ca="1">AE22</f>
        <v>11</v>
      </c>
      <c r="AF40" s="386"/>
      <c r="AH40" s="385">
        <f ca="1">AH22</f>
        <v>6</v>
      </c>
      <c r="AI40" s="386"/>
      <c r="AK40" s="385">
        <f ca="1">AK22</f>
        <v>8</v>
      </c>
      <c r="AL40" s="386"/>
      <c r="AN40" s="385">
        <f ca="1">AN22</f>
        <v>2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0.6875</v>
      </c>
      <c r="H41" s="159"/>
      <c r="I41" s="159"/>
      <c r="J41" s="385">
        <f ca="1">J25</f>
        <v>0.6875</v>
      </c>
      <c r="K41" s="159"/>
      <c r="L41" s="159"/>
      <c r="M41" s="385">
        <f ca="1">M25</f>
        <v>0.625</v>
      </c>
      <c r="P41" s="385">
        <f ca="1">P25</f>
        <v>0.625</v>
      </c>
      <c r="S41" s="385">
        <f ca="1">S25</f>
        <v>0.625</v>
      </c>
      <c r="V41" s="385">
        <f ca="1">V25</f>
        <v>0.5625</v>
      </c>
      <c r="Y41" s="385">
        <f ca="1">Y25</f>
        <v>0.8125</v>
      </c>
      <c r="AB41" s="385">
        <f ca="1">AB25</f>
        <v>0.4375</v>
      </c>
      <c r="AE41" s="385">
        <f ca="1">AE25</f>
        <v>0.5</v>
      </c>
      <c r="AH41" s="385">
        <f ca="1">AH25</f>
        <v>0.625</v>
      </c>
      <c r="AK41" s="385">
        <f ca="1">AK25</f>
        <v>0.6875</v>
      </c>
      <c r="AN41" s="385">
        <f ca="1">AN25</f>
        <v>0.5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0.578125</v>
      </c>
      <c r="H42" s="159"/>
      <c r="I42" s="159"/>
      <c r="J42" s="385">
        <f ca="1">J26</f>
        <v>0.609375</v>
      </c>
      <c r="K42" s="159"/>
      <c r="L42" s="159"/>
      <c r="M42" s="385">
        <f ca="1">M26</f>
        <v>0.640625</v>
      </c>
      <c r="P42" s="385">
        <f ca="1">P26</f>
        <v>0.65625</v>
      </c>
      <c r="S42" s="385">
        <f ca="1">S26</f>
        <v>0.609375</v>
      </c>
      <c r="V42" s="385">
        <f ca="1">V26</f>
        <v>0.578125</v>
      </c>
      <c r="Y42" s="385">
        <f ca="1">Y26</f>
        <v>0.578125</v>
      </c>
      <c r="AB42" s="385">
        <f ca="1">AB26</f>
        <v>0.546875</v>
      </c>
      <c r="AE42" s="385">
        <f ca="1">AE26</f>
        <v>0.515625</v>
      </c>
      <c r="AH42" s="385">
        <f ca="1">AH26</f>
        <v>0.609375</v>
      </c>
      <c r="AK42" s="385">
        <f ca="1">AK26</f>
        <v>0.59375</v>
      </c>
      <c r="AN42" s="385">
        <f ca="1">AN26</f>
        <v>0.625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"Raiders at Chargers"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5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5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5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Rams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Seahawks</v>
      </c>
      <c r="E4" s="360" t="s">
        <v>39</v>
      </c>
      <c r="F4" s="208" t="s">
        <v>39</v>
      </c>
      <c r="G4" s="177">
        <v>5</v>
      </c>
      <c r="H4" s="173" t="str">
        <f>IF(G4&gt;0,IF(ISTEXT($E4),IF($E4&lt;&gt;F4,G4-2*G4,""),""),"")</f>
        <v/>
      </c>
      <c r="I4" s="211" t="s">
        <v>39</v>
      </c>
      <c r="J4" s="177">
        <v>3</v>
      </c>
      <c r="K4" s="173" t="str">
        <f t="shared" ref="K4:K19" si="0">IF(J4&gt;0,IF(ISTEXT($E4),IF($E4&lt;&gt;I4,J4-2*J4,""),""),"")</f>
        <v/>
      </c>
      <c r="L4" s="211" t="s">
        <v>39</v>
      </c>
      <c r="M4" s="177">
        <v>5</v>
      </c>
      <c r="N4" s="173" t="str">
        <f t="shared" ref="N4:N19" si="1">IF(M4&gt;0,IF(ISTEXT($E4),IF($E4&lt;&gt;L4,M4-2*M4,""),""),"")</f>
        <v/>
      </c>
      <c r="O4" s="211" t="s">
        <v>39</v>
      </c>
      <c r="P4" s="177">
        <v>3</v>
      </c>
      <c r="Q4" s="173" t="str">
        <f t="shared" ref="Q4:Q19" si="2">IF(P4&gt;0,IF(ISTEXT($E4),IF($E4&lt;&gt;O4,P4-2*P4,""),""),"")</f>
        <v/>
      </c>
      <c r="R4" s="211" t="s">
        <v>38</v>
      </c>
      <c r="S4" s="177">
        <v>2</v>
      </c>
      <c r="T4" s="173">
        <f t="shared" ref="T4:T19" si="3">IF(S4&gt;0,IF(ISTEXT($E4),IF($E4&lt;&gt;R4,S4-2*S4,""),""),"")</f>
        <v>-2</v>
      </c>
      <c r="U4" s="211" t="s">
        <v>39</v>
      </c>
      <c r="V4" s="177">
        <v>8</v>
      </c>
      <c r="W4" s="173" t="str">
        <f t="shared" ref="W4:W19" si="4">IF(V4&gt;0,IF(ISTEXT($E4),IF($E4&lt;&gt;U4,V4-2*V4,""),""),"")</f>
        <v/>
      </c>
      <c r="X4" s="211" t="s">
        <v>39</v>
      </c>
      <c r="Y4" s="177">
        <v>3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5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16</v>
      </c>
      <c r="AF4" s="173" t="str">
        <f t="shared" ref="AF4:AF19" si="7">IF(AE4&gt;0,IF(ISTEXT($E4),IF($E4&lt;&gt;AD4,AE4-2*AE4,""),""),"")</f>
        <v/>
      </c>
      <c r="AG4" s="211" t="s">
        <v>38</v>
      </c>
      <c r="AH4" s="177">
        <v>2</v>
      </c>
      <c r="AI4" s="173">
        <f t="shared" ref="AI4:AI19" si="8">IF(AH4&gt;0,IF(ISTEXT($E4),IF($E4&lt;&gt;AG4,AH4-2*AH4,""),""),"")</f>
        <v>-2</v>
      </c>
      <c r="AJ4" s="211" t="s">
        <v>38</v>
      </c>
      <c r="AK4" s="177">
        <v>10</v>
      </c>
      <c r="AL4" s="173">
        <f t="shared" ref="AL4:AL19" si="9">IF(AK4&gt;0,IF(ISTEXT($E4),IF($E4&lt;&gt;AJ4,AK4-2*AK4,""),""),"")</f>
        <v>-10</v>
      </c>
      <c r="AM4" s="211" t="s">
        <v>38</v>
      </c>
      <c r="AN4" s="177">
        <v>1</v>
      </c>
      <c r="AO4" s="175">
        <f t="shared" ref="AO4:AO19" si="10">IF(AN4&gt;0,IF(ISTEXT($E4),IF($E4&lt;&gt;AM4,AN4-2*AN4,""),""),"")</f>
        <v>-1</v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3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2">
        <f ca="1">$AN$21</f>
        <v>1</v>
      </c>
      <c r="BF4" s="79" t="str">
        <f>$AM$2</f>
        <v>RR</v>
      </c>
      <c r="BG4" s="80">
        <f ca="1">$AO$21</f>
        <v>119</v>
      </c>
      <c r="BH4" s="156"/>
      <c r="BI4" s="333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3"/>
      <c r="BN4" s="334">
        <f t="shared" ref="BN4:BN15" ca="1" si="18">RANK(BP4,BP$4:BP$15,0)</f>
        <v>1</v>
      </c>
      <c r="BO4" s="65" t="str">
        <f>$AM$2</f>
        <v>RR</v>
      </c>
      <c r="BP4" s="335">
        <f t="shared" ref="BP4:BP15" ca="1" si="19">SUM(BQ4,BS4,BU4,BW4)</f>
        <v>31</v>
      </c>
      <c r="BQ4" s="336">
        <f ca="1">-$AR$3*'Season Summary'!$AO$3</f>
        <v>-15</v>
      </c>
      <c r="BR4" s="337">
        <f ca="1">IF(COUNTIF('Season Summary'!AL$3:OFFSET('Season Summary'!AL$3,$C$2+$AR$2,0),"=1")&gt;0,COUNTIF('Season Summary'!AL$3:OFFSET('Season Summary'!AL$3,$C$2+$AR$2,0),"=1"),"")</f>
        <v>1</v>
      </c>
      <c r="BS4" s="338">
        <f ca="1">IF(BR4="","",BR4*'Season Summary'!$AO$6)</f>
        <v>31</v>
      </c>
      <c r="BT4" s="339" t="str">
        <f ca="1">IF($AN$22=1,"✓","")</f>
        <v>✓</v>
      </c>
      <c r="BU4" s="338">
        <f t="shared" ref="BU4:BU15" ca="1" si="20">IF(BT4="✓",IF(COUNTIF(BT$4:BT$15,"✓")&gt;1,($Y$27+$AH$27)/COUNTIF(BT$4:BT$15,"✓"),$Y$27  ),"")</f>
        <v>15</v>
      </c>
      <c r="BV4" s="339" t="str">
        <f ca="1">IF($AN$22=2,"✓","")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Jets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Falcons</v>
      </c>
      <c r="E5" s="361" t="s">
        <v>38</v>
      </c>
      <c r="F5" s="217" t="s">
        <v>38</v>
      </c>
      <c r="G5" s="188">
        <v>6</v>
      </c>
      <c r="H5" s="184" t="str">
        <f>IF(G5&gt;0,IF(ISTEXT($E5),IF($E5&lt;&gt;F5,G5-2*G5,""),""),"")</f>
        <v/>
      </c>
      <c r="I5" s="220" t="s">
        <v>38</v>
      </c>
      <c r="J5" s="188">
        <v>10</v>
      </c>
      <c r="K5" s="184" t="str">
        <f>IF(J5&gt;0,IF(ISTEXT($E5),IF($E5&lt;&gt;I5,J5-2*J5,""),""),"")</f>
        <v/>
      </c>
      <c r="L5" s="220" t="s">
        <v>38</v>
      </c>
      <c r="M5" s="188">
        <v>6</v>
      </c>
      <c r="N5" s="184" t="str">
        <f>IF(M5&gt;0,IF(ISTEXT($E5),IF($E5&lt;&gt;L5,M5-2*M5,""),""),"")</f>
        <v/>
      </c>
      <c r="O5" s="220" t="s">
        <v>38</v>
      </c>
      <c r="P5" s="188">
        <v>8</v>
      </c>
      <c r="Q5" s="184" t="str">
        <f>IF(P5&gt;0,IF(ISTEXT($E5),IF($E5&lt;&gt;O5,P5-2*P5,""),""),"")</f>
        <v/>
      </c>
      <c r="R5" s="220" t="s">
        <v>38</v>
      </c>
      <c r="S5" s="188">
        <v>15</v>
      </c>
      <c r="T5" s="184" t="str">
        <f>IF(S5&gt;0,IF(ISTEXT($E5),IF($E5&lt;&gt;R5,S5-2*S5,""),""),"")</f>
        <v/>
      </c>
      <c r="U5" s="220" t="s">
        <v>38</v>
      </c>
      <c r="V5" s="188">
        <v>1</v>
      </c>
      <c r="W5" s="184" t="str">
        <f>IF(V5&gt;0,IF(ISTEXT($E5),IF($E5&lt;&gt;U5,V5-2*V5,""),""),"")</f>
        <v/>
      </c>
      <c r="X5" s="220" t="s">
        <v>38</v>
      </c>
      <c r="Y5" s="188">
        <v>5</v>
      </c>
      <c r="Z5" s="184" t="str">
        <f>IF(Y5&gt;0,IF(ISTEXT($E5),IF($E5&lt;&gt;X5,Y5-2*Y5,""),""),"")</f>
        <v/>
      </c>
      <c r="AA5" s="220" t="s">
        <v>38</v>
      </c>
      <c r="AB5" s="188">
        <v>12</v>
      </c>
      <c r="AC5" s="184" t="str">
        <f>IF(AB5&gt;0,IF(ISTEXT($E5),IF($E5&lt;&gt;AA5,AB5-2*AB5,""),""),"")</f>
        <v/>
      </c>
      <c r="AD5" s="220" t="s">
        <v>39</v>
      </c>
      <c r="AE5" s="188">
        <v>11</v>
      </c>
      <c r="AF5" s="184">
        <f>IF(AE5&gt;0,IF(ISTEXT($E5),IF($E5&lt;&gt;AD5,AE5-2*AE5,""),""),"")</f>
        <v>-11</v>
      </c>
      <c r="AG5" s="220" t="s">
        <v>38</v>
      </c>
      <c r="AH5" s="188">
        <v>3</v>
      </c>
      <c r="AI5" s="184" t="str">
        <f>IF(AH5&gt;0,IF(ISTEXT($E5),IF($E5&lt;&gt;AG5,AH5-2*AH5,""),""),"")</f>
        <v/>
      </c>
      <c r="AJ5" s="220" t="s">
        <v>38</v>
      </c>
      <c r="AK5" s="188">
        <v>1</v>
      </c>
      <c r="AL5" s="184" t="str">
        <f>IF(AK5&gt;0,IF(ISTEXT($E5),IF($E5&lt;&gt;AJ5,AK5-2*AK5,""),""),"")</f>
        <v/>
      </c>
      <c r="AM5" s="220" t="s">
        <v>38</v>
      </c>
      <c r="AN5" s="188">
        <v>14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5</v>
      </c>
      <c r="AT5" s="187" t="str">
        <f ca="1">IF($B5="","",IF(AX5&lt;0,"V","H"))</f>
        <v>H</v>
      </c>
      <c r="AU5" s="188">
        <f ca="1">IF($B5="","",RANK(BA5,BA$4:BA$19,1))</f>
        <v>7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2">
        <f ca="1">$AB$21</f>
        <v>2</v>
      </c>
      <c r="BF5" s="81" t="str">
        <f>$AA$2</f>
        <v>JL</v>
      </c>
      <c r="BG5" s="82">
        <f ca="1">$AC$21</f>
        <v>115</v>
      </c>
      <c r="BH5" s="156"/>
      <c r="BI5" s="343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3"/>
      <c r="BN5" s="343">
        <f t="shared" ca="1" si="18"/>
        <v>2</v>
      </c>
      <c r="BO5" s="66" t="str">
        <f>$L$2</f>
        <v>CP</v>
      </c>
      <c r="BP5" s="344">
        <f t="shared" ca="1" si="19"/>
        <v>26</v>
      </c>
      <c r="BQ5" s="345">
        <f ca="1">-$AR$3*'Season Summary'!$AO$3</f>
        <v>-15</v>
      </c>
      <c r="BR5" s="346">
        <f ca="1">IF(COUNTIF('Season Summary'!K$3:OFFSET('Season Summary'!K$3,$C$2+$AR$2,0),"=1")&gt;0,COUNTIF('Season Summary'!K$3:OFFSET('Season Summary'!K$3,$C$2+$AR$2,0),"=1"),"")</f>
        <v>1</v>
      </c>
      <c r="BS5" s="347">
        <f ca="1">IF(BR5="","",BR5*'Season Summary'!$AO$6)</f>
        <v>31</v>
      </c>
      <c r="BT5" s="348" t="str">
        <f ca="1">IF($M$22=1,"✓","")</f>
        <v/>
      </c>
      <c r="BU5" s="347" t="str">
        <f t="shared" ca="1" si="20"/>
        <v/>
      </c>
      <c r="BV5" s="348" t="str">
        <f ca="1">IF($M$22=2,"✓","")</f>
        <v>✓</v>
      </c>
      <c r="BW5" s="349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Eagles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Panthers</v>
      </c>
      <c r="E6" s="361" t="s">
        <v>39</v>
      </c>
      <c r="F6" s="217" t="s">
        <v>38</v>
      </c>
      <c r="G6" s="188">
        <v>8</v>
      </c>
      <c r="H6" s="184">
        <f t="shared" ref="H6:H19" si="23">IF(G6&gt;0,IF(ISTEXT($E6),IF($E6&lt;&gt;F6,G6-2*G6,""),""),"")</f>
        <v>-8</v>
      </c>
      <c r="I6" s="220" t="s">
        <v>38</v>
      </c>
      <c r="J6" s="188">
        <v>14</v>
      </c>
      <c r="K6" s="184">
        <f t="shared" si="0"/>
        <v>-14</v>
      </c>
      <c r="L6" s="220" t="s">
        <v>38</v>
      </c>
      <c r="M6" s="188">
        <v>8</v>
      </c>
      <c r="N6" s="184">
        <f t="shared" si="1"/>
        <v>-8</v>
      </c>
      <c r="O6" s="220" t="s">
        <v>38</v>
      </c>
      <c r="P6" s="188">
        <v>9</v>
      </c>
      <c r="Q6" s="184">
        <f t="shared" si="2"/>
        <v>-9</v>
      </c>
      <c r="R6" s="220" t="s">
        <v>38</v>
      </c>
      <c r="S6" s="188">
        <v>7</v>
      </c>
      <c r="T6" s="184">
        <f t="shared" si="3"/>
        <v>-7</v>
      </c>
      <c r="U6" s="220" t="s">
        <v>38</v>
      </c>
      <c r="V6" s="188">
        <v>9</v>
      </c>
      <c r="W6" s="184">
        <f t="shared" si="4"/>
        <v>-9</v>
      </c>
      <c r="X6" s="220" t="s">
        <v>38</v>
      </c>
      <c r="Y6" s="188">
        <v>13</v>
      </c>
      <c r="Z6" s="184">
        <f t="shared" si="5"/>
        <v>-13</v>
      </c>
      <c r="AA6" s="220" t="s">
        <v>38</v>
      </c>
      <c r="AB6" s="188">
        <v>13</v>
      </c>
      <c r="AC6" s="184">
        <f t="shared" si="6"/>
        <v>-13</v>
      </c>
      <c r="AD6" s="220" t="s">
        <v>38</v>
      </c>
      <c r="AE6" s="188">
        <v>2</v>
      </c>
      <c r="AF6" s="184">
        <f t="shared" si="7"/>
        <v>-2</v>
      </c>
      <c r="AG6" s="220" t="s">
        <v>38</v>
      </c>
      <c r="AH6" s="188">
        <v>9</v>
      </c>
      <c r="AI6" s="184">
        <f t="shared" si="8"/>
        <v>-9</v>
      </c>
      <c r="AJ6" s="220" t="s">
        <v>38</v>
      </c>
      <c r="AK6" s="188">
        <v>8</v>
      </c>
      <c r="AL6" s="184">
        <f t="shared" si="9"/>
        <v>-8</v>
      </c>
      <c r="AM6" s="220" t="s">
        <v>38</v>
      </c>
      <c r="AN6" s="188">
        <v>9</v>
      </c>
      <c r="AO6" s="186">
        <f t="shared" si="10"/>
        <v>-9</v>
      </c>
      <c r="AR6" s="8"/>
      <c r="AS6" s="341" t="str">
        <f ca="1">RIGHT($AS$5,LEN($AS$5)-SEARCH(" ",$AS$5))</f>
        <v>5</v>
      </c>
      <c r="AT6" s="187" t="str">
        <f t="shared" ca="1" si="11"/>
        <v>H</v>
      </c>
      <c r="AU6" s="188">
        <f t="shared" ca="1" si="12"/>
        <v>13</v>
      </c>
      <c r="AV6" s="186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2">
        <f ca="1">$M$21</f>
        <v>3</v>
      </c>
      <c r="BF6" s="81" t="str">
        <f>$L$2</f>
        <v>CP</v>
      </c>
      <c r="BG6" s="82">
        <f ca="1">$N$21</f>
        <v>114</v>
      </c>
      <c r="BH6" s="156"/>
      <c r="BI6" s="343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3"/>
      <c r="BN6" s="343">
        <f t="shared" ca="1" si="18"/>
        <v>3</v>
      </c>
      <c r="BO6" s="66" t="str">
        <f>$O$2</f>
        <v>DC</v>
      </c>
      <c r="BP6" s="344">
        <f t="shared" ca="1" si="19"/>
        <v>16</v>
      </c>
      <c r="BQ6" s="345">
        <f ca="1">-$AR$3*'Season Summary'!$AO$3</f>
        <v>-15</v>
      </c>
      <c r="BR6" s="346">
        <f ca="1">IF(COUNTIF('Season Summary'!N$3:OFFSET('Season Summary'!N$3,$C$2+$AR$2,0),"=1")&gt;0,COUNTIF('Season Summary'!N$3:OFFSET('Season Summary'!N$3,$C$2+$AR$2,0),"=1"),"")</f>
        <v>1</v>
      </c>
      <c r="BS6" s="347">
        <f ca="1">IF(BR6="","",BR6*'Season Summary'!$AO$6)</f>
        <v>31</v>
      </c>
      <c r="BT6" s="348" t="str">
        <f ca="1">IF($P$22=1,"✓","")</f>
        <v/>
      </c>
      <c r="BU6" s="347" t="str">
        <f t="shared" ca="1" si="20"/>
        <v/>
      </c>
      <c r="BV6" s="348" t="str">
        <f ca="1">IF($P$22=2,"✓","")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Packers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Bengals</v>
      </c>
      <c r="E7" s="361" t="s">
        <v>39</v>
      </c>
      <c r="F7" s="217" t="s">
        <v>39</v>
      </c>
      <c r="G7" s="188">
        <v>7</v>
      </c>
      <c r="H7" s="184" t="str">
        <f t="shared" si="23"/>
        <v/>
      </c>
      <c r="I7" s="220" t="s">
        <v>38</v>
      </c>
      <c r="J7" s="188">
        <v>4</v>
      </c>
      <c r="K7" s="184">
        <f t="shared" si="0"/>
        <v>-4</v>
      </c>
      <c r="L7" s="220" t="s">
        <v>39</v>
      </c>
      <c r="M7" s="188">
        <v>7</v>
      </c>
      <c r="N7" s="184" t="str">
        <f t="shared" si="1"/>
        <v/>
      </c>
      <c r="O7" s="220" t="s">
        <v>39</v>
      </c>
      <c r="P7" s="188">
        <v>6</v>
      </c>
      <c r="Q7" s="184" t="str">
        <f t="shared" si="2"/>
        <v/>
      </c>
      <c r="R7" s="220" t="s">
        <v>39</v>
      </c>
      <c r="S7" s="188">
        <v>8</v>
      </c>
      <c r="T7" s="184" t="str">
        <f t="shared" si="3"/>
        <v/>
      </c>
      <c r="U7" s="220" t="s">
        <v>39</v>
      </c>
      <c r="V7" s="188">
        <v>15</v>
      </c>
      <c r="W7" s="184" t="str">
        <f t="shared" si="4"/>
        <v/>
      </c>
      <c r="X7" s="220" t="s">
        <v>38</v>
      </c>
      <c r="Y7" s="188">
        <v>9</v>
      </c>
      <c r="Z7" s="184">
        <f t="shared" si="5"/>
        <v>-9</v>
      </c>
      <c r="AA7" s="220" t="s">
        <v>39</v>
      </c>
      <c r="AB7" s="188">
        <v>6</v>
      </c>
      <c r="AC7" s="184" t="str">
        <f t="shared" si="6"/>
        <v/>
      </c>
      <c r="AD7" s="220" t="s">
        <v>38</v>
      </c>
      <c r="AE7" s="188">
        <v>4</v>
      </c>
      <c r="AF7" s="184">
        <f t="shared" si="7"/>
        <v>-4</v>
      </c>
      <c r="AG7" s="220" t="s">
        <v>39</v>
      </c>
      <c r="AH7" s="188">
        <v>8</v>
      </c>
      <c r="AI7" s="184" t="str">
        <f t="shared" si="8"/>
        <v/>
      </c>
      <c r="AJ7" s="220" t="s">
        <v>39</v>
      </c>
      <c r="AK7" s="188">
        <v>9</v>
      </c>
      <c r="AL7" s="184" t="str">
        <f t="shared" si="9"/>
        <v/>
      </c>
      <c r="AM7" s="220" t="s">
        <v>39</v>
      </c>
      <c r="AN7" s="188">
        <v>12</v>
      </c>
      <c r="AO7" s="186" t="str">
        <f t="shared" si="10"/>
        <v/>
      </c>
      <c r="AS7" s="341" t="str">
        <f ca="1">"week_"&amp;$AS$6&amp;"_schedule"</f>
        <v>week_5_schedule</v>
      </c>
      <c r="AT7" s="187" t="str">
        <f t="shared" ca="1" si="11"/>
        <v>V</v>
      </c>
      <c r="AU7" s="188">
        <f t="shared" ca="1" si="12"/>
        <v>6</v>
      </c>
      <c r="AV7" s="186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2">
        <f ca="1">$G$21</f>
        <v>4</v>
      </c>
      <c r="BF7" s="81" t="str">
        <f>$F$2</f>
        <v>BM</v>
      </c>
      <c r="BG7" s="82">
        <f ca="1">$H$21</f>
        <v>113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3"/>
      <c r="BN7" s="343">
        <f t="shared" ca="1" si="18"/>
        <v>3</v>
      </c>
      <c r="BO7" s="66" t="str">
        <f>$X$2</f>
        <v>JH</v>
      </c>
      <c r="BP7" s="344">
        <f t="shared" ca="1" si="19"/>
        <v>16</v>
      </c>
      <c r="BQ7" s="345">
        <f ca="1">-$AR$3*'Season Summary'!$AO$3</f>
        <v>-15</v>
      </c>
      <c r="BR7" s="346">
        <f ca="1">IF(COUNTIF('Season Summary'!W$3:OFFSET('Season Summary'!W$3,$C$2+$AR$2,0),"=1")&gt;0,COUNTIF('Season Summary'!W$3:OFFSET('Season Summary'!W$3,$C$2+$AR$2,0),"=1"),"")</f>
        <v>1</v>
      </c>
      <c r="BS7" s="347">
        <f ca="1">IF(BR7="","",BR7*'Season Summary'!$AO$6)</f>
        <v>31</v>
      </c>
      <c r="BT7" s="348" t="str">
        <f ca="1">IF($Y$22=1,"✓","")</f>
        <v/>
      </c>
      <c r="BU7" s="347" t="str">
        <f t="shared" ca="1" si="20"/>
        <v/>
      </c>
      <c r="BV7" s="348" t="str">
        <f ca="1">IF($Y$22=2,"✓","")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Patriots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Texans</v>
      </c>
      <c r="E8" s="361" t="s">
        <v>39</v>
      </c>
      <c r="F8" s="217" t="s">
        <v>39</v>
      </c>
      <c r="G8" s="188">
        <v>15</v>
      </c>
      <c r="H8" s="184" t="str">
        <f t="shared" si="23"/>
        <v/>
      </c>
      <c r="I8" s="220" t="s">
        <v>39</v>
      </c>
      <c r="J8" s="188">
        <v>5</v>
      </c>
      <c r="K8" s="184" t="str">
        <f t="shared" si="0"/>
        <v/>
      </c>
      <c r="L8" s="220" t="s">
        <v>39</v>
      </c>
      <c r="M8" s="188">
        <v>14</v>
      </c>
      <c r="N8" s="184" t="str">
        <f t="shared" si="1"/>
        <v/>
      </c>
      <c r="O8" s="220" t="s">
        <v>39</v>
      </c>
      <c r="P8" s="188">
        <v>14</v>
      </c>
      <c r="Q8" s="184" t="str">
        <f t="shared" si="2"/>
        <v/>
      </c>
      <c r="R8" s="220" t="s">
        <v>39</v>
      </c>
      <c r="S8" s="188">
        <v>13</v>
      </c>
      <c r="T8" s="184" t="str">
        <f t="shared" si="3"/>
        <v/>
      </c>
      <c r="U8" s="220" t="s">
        <v>39</v>
      </c>
      <c r="V8" s="188">
        <v>11</v>
      </c>
      <c r="W8" s="184" t="str">
        <f t="shared" si="4"/>
        <v/>
      </c>
      <c r="X8" s="220" t="s">
        <v>39</v>
      </c>
      <c r="Y8" s="188">
        <v>2</v>
      </c>
      <c r="Z8" s="184" t="str">
        <f t="shared" si="5"/>
        <v/>
      </c>
      <c r="AA8" s="220" t="s">
        <v>39</v>
      </c>
      <c r="AB8" s="188">
        <v>10</v>
      </c>
      <c r="AC8" s="184" t="str">
        <f t="shared" si="6"/>
        <v/>
      </c>
      <c r="AD8" s="220" t="s">
        <v>38</v>
      </c>
      <c r="AE8" s="188">
        <v>14</v>
      </c>
      <c r="AF8" s="184">
        <f t="shared" si="7"/>
        <v>-14</v>
      </c>
      <c r="AG8" s="220" t="s">
        <v>39</v>
      </c>
      <c r="AH8" s="188">
        <v>11</v>
      </c>
      <c r="AI8" s="184" t="str">
        <f t="shared" si="8"/>
        <v/>
      </c>
      <c r="AJ8" s="220" t="s">
        <v>39</v>
      </c>
      <c r="AK8" s="188">
        <v>7</v>
      </c>
      <c r="AL8" s="184" t="str">
        <f t="shared" si="9"/>
        <v/>
      </c>
      <c r="AM8" s="220" t="s">
        <v>39</v>
      </c>
      <c r="AN8" s="188">
        <v>8</v>
      </c>
      <c r="AO8" s="186" t="str">
        <f t="shared" si="10"/>
        <v/>
      </c>
      <c r="AS8" s="341" t="str">
        <f ca="1">"week_"&amp;$AS$6&amp;"_byes"</f>
        <v>week_5_byes</v>
      </c>
      <c r="AT8" s="187" t="str">
        <f t="shared" ca="1" si="11"/>
        <v>V</v>
      </c>
      <c r="AU8" s="188">
        <f t="shared" ca="1" si="12"/>
        <v>9</v>
      </c>
      <c r="AV8" s="186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2">
        <f ca="1">$V$21</f>
        <v>4</v>
      </c>
      <c r="BF8" s="81" t="str">
        <f>$U$2</f>
        <v>JG</v>
      </c>
      <c r="BG8" s="82">
        <f ca="1">$W$21</f>
        <v>113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3"/>
      <c r="BN8" s="343">
        <f t="shared" ca="1" si="18"/>
        <v>3</v>
      </c>
      <c r="BO8" s="66" t="str">
        <f>$AD$2</f>
        <v>KC</v>
      </c>
      <c r="BP8" s="344">
        <f t="shared" ca="1" si="19"/>
        <v>16</v>
      </c>
      <c r="BQ8" s="345">
        <f ca="1">-$AR$3*'Season Summary'!$AO$3</f>
        <v>-15</v>
      </c>
      <c r="BR8" s="346">
        <f ca="1">IF(COUNTIF('Season Summary'!AC$3:OFFSET('Season Summary'!AC$3,$C$2+$AR$2,0),"=1")&gt;0,COUNTIF('Season Summary'!AC$3:OFFSET('Season Summary'!AC$3,$C$2+$AR$2,0),"=1"),"")</f>
        <v>1</v>
      </c>
      <c r="BS8" s="347">
        <f ca="1">IF(BR8="","",BR8*'Season Summary'!$AO$6)</f>
        <v>31</v>
      </c>
      <c r="BT8" s="348" t="str">
        <f ca="1">IF($AE$22=1,"✓","")</f>
        <v/>
      </c>
      <c r="BU8" s="347" t="str">
        <f t="shared" ca="1" si="20"/>
        <v/>
      </c>
      <c r="BV8" s="348" t="str">
        <f ca="1">IF($AE$22=2,"✓","")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Titans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Jaguars</v>
      </c>
      <c r="E9" s="361" t="s">
        <v>39</v>
      </c>
      <c r="F9" s="217" t="s">
        <v>39</v>
      </c>
      <c r="G9" s="188">
        <v>9</v>
      </c>
      <c r="H9" s="184" t="str">
        <f t="shared" si="23"/>
        <v/>
      </c>
      <c r="I9" s="220" t="s">
        <v>39</v>
      </c>
      <c r="J9" s="188">
        <v>7</v>
      </c>
      <c r="K9" s="184" t="str">
        <f t="shared" si="0"/>
        <v/>
      </c>
      <c r="L9" s="220" t="s">
        <v>39</v>
      </c>
      <c r="M9" s="188">
        <v>9</v>
      </c>
      <c r="N9" s="184" t="str">
        <f t="shared" si="1"/>
        <v/>
      </c>
      <c r="O9" s="220" t="s">
        <v>39</v>
      </c>
      <c r="P9" s="188">
        <v>7</v>
      </c>
      <c r="Q9" s="184" t="str">
        <f t="shared" si="2"/>
        <v/>
      </c>
      <c r="R9" s="220" t="s">
        <v>39</v>
      </c>
      <c r="S9" s="188">
        <v>14</v>
      </c>
      <c r="T9" s="184" t="str">
        <f t="shared" si="3"/>
        <v/>
      </c>
      <c r="U9" s="220" t="s">
        <v>39</v>
      </c>
      <c r="V9" s="188">
        <v>10</v>
      </c>
      <c r="W9" s="184" t="str">
        <f t="shared" si="4"/>
        <v/>
      </c>
      <c r="X9" s="220" t="s">
        <v>39</v>
      </c>
      <c r="Y9" s="188">
        <v>7</v>
      </c>
      <c r="Z9" s="184" t="str">
        <f t="shared" si="5"/>
        <v/>
      </c>
      <c r="AA9" s="220" t="s">
        <v>39</v>
      </c>
      <c r="AB9" s="188">
        <v>7</v>
      </c>
      <c r="AC9" s="184" t="str">
        <f t="shared" si="6"/>
        <v/>
      </c>
      <c r="AD9" s="220" t="s">
        <v>39</v>
      </c>
      <c r="AE9" s="188">
        <v>6</v>
      </c>
      <c r="AF9" s="184" t="str">
        <f t="shared" si="7"/>
        <v/>
      </c>
      <c r="AG9" s="220" t="s">
        <v>38</v>
      </c>
      <c r="AH9" s="188">
        <v>4</v>
      </c>
      <c r="AI9" s="184">
        <f t="shared" si="8"/>
        <v>-4</v>
      </c>
      <c r="AJ9" s="220" t="s">
        <v>39</v>
      </c>
      <c r="AK9" s="188">
        <v>3</v>
      </c>
      <c r="AL9" s="184" t="str">
        <f t="shared" si="9"/>
        <v/>
      </c>
      <c r="AM9" s="220" t="s">
        <v>39</v>
      </c>
      <c r="AN9" s="188">
        <v>7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8</v>
      </c>
      <c r="AV9" s="186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2">
        <f ca="1">$P$21</f>
        <v>6</v>
      </c>
      <c r="BF9" s="81" t="str">
        <f>$O$2</f>
        <v>DC</v>
      </c>
      <c r="BG9" s="82">
        <f ca="1">$Q$21</f>
        <v>112</v>
      </c>
      <c r="BH9" s="156"/>
      <c r="BI9" s="343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3"/>
      <c r="BN9" s="343">
        <f t="shared" ca="1" si="18"/>
        <v>6</v>
      </c>
      <c r="BO9" s="66" t="str">
        <f>$F$2</f>
        <v>BM</v>
      </c>
      <c r="BP9" s="344">
        <f t="shared" ca="1" si="19"/>
        <v>-15</v>
      </c>
      <c r="BQ9" s="345">
        <f ca="1">-$AR$3*'Season Summary'!$AO$3</f>
        <v>-15</v>
      </c>
      <c r="BR9" s="346" t="str">
        <f ca="1">IF(COUNTIF('Season Summary'!E$3:OFFSET('Season Summary'!E$3,$C$2+$AR$2,0),"=1")&gt;0,COUNTIF('Season Summary'!E$3:OFFSET('Season Summary'!E$3,$C$2+$AR$2,0),"=1"),"")</f>
        <v/>
      </c>
      <c r="BS9" s="347" t="str">
        <f ca="1">IF(BR9="","",BR9*'Season Summary'!$AO$6)</f>
        <v/>
      </c>
      <c r="BT9" s="348" t="str">
        <f ca="1">IF($G$22=1,"✓","")</f>
        <v/>
      </c>
      <c r="BU9" s="347" t="str">
        <f t="shared" ca="1" si="20"/>
        <v/>
      </c>
      <c r="BV9" s="348" t="str">
        <f ca="1">IF($G$22=2,"✓","")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Lions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Vikings</v>
      </c>
      <c r="E10" s="361" t="s">
        <v>38</v>
      </c>
      <c r="F10" s="217" t="s">
        <v>38</v>
      </c>
      <c r="G10" s="188">
        <v>12</v>
      </c>
      <c r="H10" s="184" t="str">
        <f t="shared" si="23"/>
        <v/>
      </c>
      <c r="I10" s="220" t="s">
        <v>38</v>
      </c>
      <c r="J10" s="188">
        <v>15</v>
      </c>
      <c r="K10" s="184" t="str">
        <f t="shared" si="0"/>
        <v/>
      </c>
      <c r="L10" s="220" t="s">
        <v>38</v>
      </c>
      <c r="M10" s="188">
        <v>15</v>
      </c>
      <c r="N10" s="184" t="str">
        <f t="shared" si="1"/>
        <v/>
      </c>
      <c r="O10" s="220" t="s">
        <v>38</v>
      </c>
      <c r="P10" s="188">
        <v>15</v>
      </c>
      <c r="Q10" s="184" t="str">
        <f t="shared" si="2"/>
        <v/>
      </c>
      <c r="R10" s="220" t="s">
        <v>38</v>
      </c>
      <c r="S10" s="188">
        <v>11</v>
      </c>
      <c r="T10" s="184" t="str">
        <f t="shared" si="3"/>
        <v/>
      </c>
      <c r="U10" s="220" t="s">
        <v>38</v>
      </c>
      <c r="V10" s="188">
        <v>4</v>
      </c>
      <c r="W10" s="184" t="str">
        <f t="shared" si="4"/>
        <v/>
      </c>
      <c r="X10" s="220" t="s">
        <v>38</v>
      </c>
      <c r="Y10" s="188">
        <v>8</v>
      </c>
      <c r="Z10" s="184" t="str">
        <f t="shared" si="5"/>
        <v/>
      </c>
      <c r="AA10" s="220" t="s">
        <v>38</v>
      </c>
      <c r="AB10" s="188">
        <v>11</v>
      </c>
      <c r="AC10" s="184" t="str">
        <f t="shared" si="6"/>
        <v/>
      </c>
      <c r="AD10" s="220" t="s">
        <v>39</v>
      </c>
      <c r="AE10" s="188">
        <v>12</v>
      </c>
      <c r="AF10" s="184">
        <f t="shared" si="7"/>
        <v>-12</v>
      </c>
      <c r="AG10" s="220" t="s">
        <v>38</v>
      </c>
      <c r="AH10" s="188">
        <v>5</v>
      </c>
      <c r="AI10" s="184" t="str">
        <f t="shared" si="8"/>
        <v/>
      </c>
      <c r="AJ10" s="220" t="s">
        <v>38</v>
      </c>
      <c r="AK10" s="188">
        <v>2</v>
      </c>
      <c r="AL10" s="184" t="str">
        <f t="shared" si="9"/>
        <v/>
      </c>
      <c r="AM10" s="220" t="s">
        <v>38</v>
      </c>
      <c r="AN10" s="188">
        <v>10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10</v>
      </c>
      <c r="AV10" s="186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2">
        <f ca="1">$S$21</f>
        <v>7</v>
      </c>
      <c r="BF10" s="81" t="str">
        <f>$R$2</f>
        <v>DH</v>
      </c>
      <c r="BG10" s="82">
        <f ca="1">$T$21</f>
        <v>111</v>
      </c>
      <c r="BH10" s="156"/>
      <c r="BI10" s="343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3"/>
      <c r="BN10" s="343">
        <f t="shared" ca="1" si="18"/>
        <v>6</v>
      </c>
      <c r="BO10" s="66" t="str">
        <f>$I$2</f>
        <v>CK</v>
      </c>
      <c r="BP10" s="344">
        <f t="shared" ca="1" si="19"/>
        <v>-15</v>
      </c>
      <c r="BQ10" s="345">
        <f ca="1">-$AR$3*'Season Summary'!$AO$3</f>
        <v>-15</v>
      </c>
      <c r="BR10" s="346" t="str">
        <f ca="1">IF(COUNTIF('Season Summary'!H$3:OFFSET('Season Summary'!H$3,$C$2+$AR$2,0),"=1")&gt;0,COUNTIF('Season Summary'!H$3:OFFSET('Season Summary'!H$3,$C$2+$AR$2,0),"=1"),"")</f>
        <v/>
      </c>
      <c r="BS10" s="347" t="str">
        <f ca="1">IF(BR10="","",BR10*'Season Summary'!$AO$6)</f>
        <v/>
      </c>
      <c r="BT10" s="348" t="str">
        <f ca="1">IF($J$22=1,"✓","")</f>
        <v/>
      </c>
      <c r="BU10" s="347" t="str">
        <f t="shared" ca="1" si="20"/>
        <v/>
      </c>
      <c r="BV10" s="348" t="str">
        <f ca="1">IF($J$22=2,"✓","")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Broncos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Steelers</v>
      </c>
      <c r="E11" s="361" t="s">
        <v>38</v>
      </c>
      <c r="F11" s="217" t="s">
        <v>38</v>
      </c>
      <c r="G11" s="188">
        <v>1</v>
      </c>
      <c r="H11" s="184" t="str">
        <f t="shared" si="23"/>
        <v/>
      </c>
      <c r="I11" s="220" t="s">
        <v>39</v>
      </c>
      <c r="J11" s="188">
        <v>2</v>
      </c>
      <c r="K11" s="184">
        <f t="shared" si="0"/>
        <v>-2</v>
      </c>
      <c r="L11" s="220" t="s">
        <v>38</v>
      </c>
      <c r="M11" s="188">
        <v>1</v>
      </c>
      <c r="N11" s="184" t="str">
        <f t="shared" si="1"/>
        <v/>
      </c>
      <c r="O11" s="220" t="s">
        <v>38</v>
      </c>
      <c r="P11" s="188">
        <v>2</v>
      </c>
      <c r="Q11" s="184" t="str">
        <f t="shared" si="2"/>
        <v/>
      </c>
      <c r="R11" s="220" t="s">
        <v>38</v>
      </c>
      <c r="S11" s="188">
        <v>6</v>
      </c>
      <c r="T11" s="184" t="str">
        <f t="shared" si="3"/>
        <v/>
      </c>
      <c r="U11" s="220" t="s">
        <v>38</v>
      </c>
      <c r="V11" s="188">
        <v>16</v>
      </c>
      <c r="W11" s="184" t="str">
        <f t="shared" si="4"/>
        <v/>
      </c>
      <c r="X11" s="220" t="s">
        <v>38</v>
      </c>
      <c r="Y11" s="188">
        <v>1</v>
      </c>
      <c r="Z11" s="184" t="str">
        <f t="shared" si="5"/>
        <v/>
      </c>
      <c r="AA11" s="220" t="s">
        <v>38</v>
      </c>
      <c r="AB11" s="188">
        <v>2</v>
      </c>
      <c r="AC11" s="184" t="str">
        <f t="shared" si="6"/>
        <v/>
      </c>
      <c r="AD11" s="220" t="s">
        <v>39</v>
      </c>
      <c r="AE11" s="188">
        <v>13</v>
      </c>
      <c r="AF11" s="184">
        <f t="shared" si="7"/>
        <v>-13</v>
      </c>
      <c r="AG11" s="220" t="s">
        <v>39</v>
      </c>
      <c r="AH11" s="188">
        <v>10</v>
      </c>
      <c r="AI11" s="184">
        <f t="shared" si="8"/>
        <v>-10</v>
      </c>
      <c r="AJ11" s="220" t="s">
        <v>38</v>
      </c>
      <c r="AK11" s="188">
        <v>4</v>
      </c>
      <c r="AL11" s="184" t="str">
        <f t="shared" si="9"/>
        <v/>
      </c>
      <c r="AM11" s="220" t="s">
        <v>38</v>
      </c>
      <c r="AN11" s="188">
        <v>3</v>
      </c>
      <c r="AO11" s="186" t="str">
        <f t="shared" si="10"/>
        <v/>
      </c>
      <c r="AT11" s="187" t="str">
        <f t="shared" ca="1" si="11"/>
        <v>H</v>
      </c>
      <c r="AU11" s="188">
        <f t="shared" ca="1" si="12"/>
        <v>2</v>
      </c>
      <c r="AV11" s="186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2">
        <f ca="1">$AK$21</f>
        <v>8</v>
      </c>
      <c r="BF11" s="81" t="str">
        <f>$AJ$2</f>
        <v>MB</v>
      </c>
      <c r="BG11" s="82">
        <f ca="1">$AL$21</f>
        <v>89</v>
      </c>
      <c r="BH11" s="156"/>
      <c r="BI11" s="343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3"/>
      <c r="BN11" s="343">
        <f t="shared" ca="1" si="18"/>
        <v>6</v>
      </c>
      <c r="BO11" s="66" t="str">
        <f>$R$2</f>
        <v>DH</v>
      </c>
      <c r="BP11" s="344">
        <f t="shared" ca="1" si="19"/>
        <v>-15</v>
      </c>
      <c r="BQ11" s="345">
        <f ca="1">-$AR$3*'Season Summary'!$AO$3</f>
        <v>-15</v>
      </c>
      <c r="BR11" s="346" t="str">
        <f ca="1">IF(COUNTIF('Season Summary'!Q$3:OFFSET('Season Summary'!Q$3,$C$2+$AR$2,0),"=1")&gt;0,COUNTIF('Season Summary'!Q$3:OFFSET('Season Summary'!Q$3,$C$2+$AR$2,0),"=1"),"")</f>
        <v/>
      </c>
      <c r="BS11" s="347" t="str">
        <f ca="1">IF(BR11="","",BR11*'Season Summary'!$AO$6)</f>
        <v/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Dolphins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Buccaneers</v>
      </c>
      <c r="E12" s="361" t="s">
        <v>38</v>
      </c>
      <c r="F12" s="217" t="s">
        <v>38</v>
      </c>
      <c r="G12" s="188">
        <v>16</v>
      </c>
      <c r="H12" s="184" t="str">
        <f t="shared" si="23"/>
        <v/>
      </c>
      <c r="I12" s="220" t="s">
        <v>38</v>
      </c>
      <c r="J12" s="188">
        <v>16</v>
      </c>
      <c r="K12" s="184" t="str">
        <f t="shared" si="0"/>
        <v/>
      </c>
      <c r="L12" s="220" t="s">
        <v>38</v>
      </c>
      <c r="M12" s="188">
        <v>16</v>
      </c>
      <c r="N12" s="184" t="str">
        <f t="shared" si="1"/>
        <v/>
      </c>
      <c r="O12" s="220" t="s">
        <v>38</v>
      </c>
      <c r="P12" s="188">
        <v>16</v>
      </c>
      <c r="Q12" s="184" t="str">
        <f t="shared" si="2"/>
        <v/>
      </c>
      <c r="R12" s="220" t="s">
        <v>38</v>
      </c>
      <c r="S12" s="188">
        <v>12</v>
      </c>
      <c r="T12" s="184" t="str">
        <f t="shared" si="3"/>
        <v/>
      </c>
      <c r="U12" s="220" t="s">
        <v>38</v>
      </c>
      <c r="V12" s="188">
        <v>13</v>
      </c>
      <c r="W12" s="184" t="str">
        <f t="shared" si="4"/>
        <v/>
      </c>
      <c r="X12" s="220" t="s">
        <v>38</v>
      </c>
      <c r="Y12" s="188">
        <v>6</v>
      </c>
      <c r="Z12" s="184" t="str">
        <f t="shared" si="5"/>
        <v/>
      </c>
      <c r="AA12" s="220" t="s">
        <v>38</v>
      </c>
      <c r="AB12" s="188">
        <v>16</v>
      </c>
      <c r="AC12" s="184" t="str">
        <f t="shared" si="6"/>
        <v/>
      </c>
      <c r="AD12" s="220" t="s">
        <v>38</v>
      </c>
      <c r="AE12" s="188">
        <v>3</v>
      </c>
      <c r="AF12" s="184" t="str">
        <f t="shared" si="7"/>
        <v/>
      </c>
      <c r="AG12" s="220" t="s">
        <v>38</v>
      </c>
      <c r="AH12" s="188">
        <v>12</v>
      </c>
      <c r="AI12" s="184" t="str">
        <f t="shared" si="8"/>
        <v/>
      </c>
      <c r="AJ12" s="220" t="s">
        <v>38</v>
      </c>
      <c r="AK12" s="188">
        <v>6</v>
      </c>
      <c r="AL12" s="184" t="str">
        <f t="shared" si="9"/>
        <v/>
      </c>
      <c r="AM12" s="220" t="s">
        <v>38</v>
      </c>
      <c r="AN12" s="188">
        <v>16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16</v>
      </c>
      <c r="AV12" s="186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2">
        <f ca="1">$J$21</f>
        <v>9</v>
      </c>
      <c r="BF12" s="81" t="str">
        <f>$I$2</f>
        <v>CK</v>
      </c>
      <c r="BG12" s="82">
        <f ca="1">$K$21</f>
        <v>88</v>
      </c>
      <c r="BH12" s="156"/>
      <c r="BI12" s="343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3"/>
      <c r="BN12" s="343">
        <f t="shared" ca="1" si="18"/>
        <v>6</v>
      </c>
      <c r="BO12" s="66" t="str">
        <f>$U$2</f>
        <v>JG</v>
      </c>
      <c r="BP12" s="344">
        <f t="shared" ca="1" si="19"/>
        <v>-15</v>
      </c>
      <c r="BQ12" s="345">
        <f ca="1">-$AR$3*'Season Summary'!$AO$3</f>
        <v>-15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Saints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Football Team</v>
      </c>
      <c r="E13" s="361" t="s">
        <v>39</v>
      </c>
      <c r="F13" s="217" t="s">
        <v>39</v>
      </c>
      <c r="G13" s="188">
        <v>3</v>
      </c>
      <c r="H13" s="184" t="str">
        <f t="shared" si="23"/>
        <v/>
      </c>
      <c r="I13" s="220" t="s">
        <v>38</v>
      </c>
      <c r="J13" s="188">
        <v>9</v>
      </c>
      <c r="K13" s="184">
        <f t="shared" si="0"/>
        <v>-9</v>
      </c>
      <c r="L13" s="220" t="s">
        <v>39</v>
      </c>
      <c r="M13" s="188">
        <v>3</v>
      </c>
      <c r="N13" s="184" t="str">
        <f t="shared" si="1"/>
        <v/>
      </c>
      <c r="O13" s="220" t="s">
        <v>39</v>
      </c>
      <c r="P13" s="188">
        <v>4</v>
      </c>
      <c r="Q13" s="184" t="str">
        <f t="shared" si="2"/>
        <v/>
      </c>
      <c r="R13" s="220" t="s">
        <v>38</v>
      </c>
      <c r="S13" s="188">
        <v>5</v>
      </c>
      <c r="T13" s="184">
        <f t="shared" si="3"/>
        <v>-5</v>
      </c>
      <c r="U13" s="220" t="s">
        <v>38</v>
      </c>
      <c r="V13" s="188">
        <v>5</v>
      </c>
      <c r="W13" s="184">
        <f t="shared" si="4"/>
        <v>-5</v>
      </c>
      <c r="X13" s="220" t="s">
        <v>38</v>
      </c>
      <c r="Y13" s="188">
        <v>10</v>
      </c>
      <c r="Z13" s="184">
        <f t="shared" si="5"/>
        <v>-10</v>
      </c>
      <c r="AA13" s="220" t="s">
        <v>39</v>
      </c>
      <c r="AB13" s="188">
        <v>4</v>
      </c>
      <c r="AC13" s="184" t="str">
        <f t="shared" si="6"/>
        <v/>
      </c>
      <c r="AD13" s="220" t="s">
        <v>39</v>
      </c>
      <c r="AE13" s="188">
        <v>8</v>
      </c>
      <c r="AF13" s="184" t="str">
        <f t="shared" si="7"/>
        <v/>
      </c>
      <c r="AG13" s="220" t="s">
        <v>39</v>
      </c>
      <c r="AH13" s="188">
        <v>1</v>
      </c>
      <c r="AI13" s="184" t="str">
        <f t="shared" si="8"/>
        <v/>
      </c>
      <c r="AJ13" s="220" t="s">
        <v>39</v>
      </c>
      <c r="AK13" s="188">
        <v>5</v>
      </c>
      <c r="AL13" s="184" t="str">
        <f t="shared" si="9"/>
        <v/>
      </c>
      <c r="AM13" s="220" t="s">
        <v>39</v>
      </c>
      <c r="AN13" s="188">
        <v>6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1</v>
      </c>
      <c r="AV13" s="186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2">
        <f ca="1">$AH$21</f>
        <v>9</v>
      </c>
      <c r="BF13" s="81" t="str">
        <f>$AG$2</f>
        <v>KK</v>
      </c>
      <c r="BG13" s="82">
        <f ca="1">$AI$21</f>
        <v>88</v>
      </c>
      <c r="BH13" s="156"/>
      <c r="BI13" s="343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3"/>
      <c r="BN13" s="343">
        <f t="shared" ca="1" si="18"/>
        <v>6</v>
      </c>
      <c r="BO13" s="66" t="str">
        <f>$AA$2</f>
        <v>JL</v>
      </c>
      <c r="BP13" s="344">
        <f t="shared" ca="1" si="19"/>
        <v>-15</v>
      </c>
      <c r="BQ13" s="345">
        <f ca="1">-$AR$3*'Season Summary'!$AO$3</f>
        <v>-15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Browns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Chargers</v>
      </c>
      <c r="E14" s="361" t="s">
        <v>38</v>
      </c>
      <c r="F14" s="217" t="s">
        <v>39</v>
      </c>
      <c r="G14" s="188">
        <v>4</v>
      </c>
      <c r="H14" s="184">
        <f t="shared" si="23"/>
        <v>-4</v>
      </c>
      <c r="I14" s="220" t="s">
        <v>38</v>
      </c>
      <c r="J14" s="188">
        <v>8</v>
      </c>
      <c r="K14" s="184" t="str">
        <f t="shared" si="0"/>
        <v/>
      </c>
      <c r="L14" s="220" t="s">
        <v>38</v>
      </c>
      <c r="M14" s="188">
        <v>2</v>
      </c>
      <c r="N14" s="184" t="str">
        <f t="shared" si="1"/>
        <v/>
      </c>
      <c r="O14" s="220" t="s">
        <v>38</v>
      </c>
      <c r="P14" s="188">
        <v>1</v>
      </c>
      <c r="Q14" s="184" t="str">
        <f t="shared" si="2"/>
        <v/>
      </c>
      <c r="R14" s="220" t="s">
        <v>38</v>
      </c>
      <c r="S14" s="188">
        <v>4</v>
      </c>
      <c r="T14" s="184" t="str">
        <f t="shared" si="3"/>
        <v/>
      </c>
      <c r="U14" s="220" t="s">
        <v>38</v>
      </c>
      <c r="V14" s="188">
        <v>3</v>
      </c>
      <c r="W14" s="184" t="str">
        <f t="shared" si="4"/>
        <v/>
      </c>
      <c r="X14" s="220" t="s">
        <v>39</v>
      </c>
      <c r="Y14" s="188">
        <v>11</v>
      </c>
      <c r="Z14" s="184">
        <f t="shared" si="5"/>
        <v>-11</v>
      </c>
      <c r="AA14" s="220" t="s">
        <v>38</v>
      </c>
      <c r="AB14" s="188">
        <v>3</v>
      </c>
      <c r="AC14" s="184" t="str">
        <f t="shared" si="6"/>
        <v/>
      </c>
      <c r="AD14" s="220" t="s">
        <v>38</v>
      </c>
      <c r="AE14" s="188">
        <v>5</v>
      </c>
      <c r="AF14" s="184" t="str">
        <f t="shared" si="7"/>
        <v/>
      </c>
      <c r="AG14" s="220" t="s">
        <v>38</v>
      </c>
      <c r="AH14" s="188">
        <v>6</v>
      </c>
      <c r="AI14" s="184" t="str">
        <f t="shared" si="8"/>
        <v/>
      </c>
      <c r="AJ14" s="220" t="s">
        <v>38</v>
      </c>
      <c r="AK14" s="188">
        <v>11</v>
      </c>
      <c r="AL14" s="184" t="str">
        <f t="shared" si="9"/>
        <v/>
      </c>
      <c r="AM14" s="220" t="s">
        <v>38</v>
      </c>
      <c r="AN14" s="188">
        <v>13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5</v>
      </c>
      <c r="AV14" s="186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2">
        <f ca="1">$Y$21</f>
        <v>11</v>
      </c>
      <c r="BF14" s="81" t="str">
        <f>$X$2</f>
        <v>JH</v>
      </c>
      <c r="BG14" s="82">
        <f ca="1">$Z$21</f>
        <v>81</v>
      </c>
      <c r="BH14" s="156"/>
      <c r="BI14" s="343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3"/>
      <c r="BN14" s="343">
        <f t="shared" ca="1" si="18"/>
        <v>6</v>
      </c>
      <c r="BO14" s="66" t="str">
        <f>$AG$2</f>
        <v>KK</v>
      </c>
      <c r="BP14" s="344">
        <f t="shared" ca="1" si="19"/>
        <v>-15</v>
      </c>
      <c r="BQ14" s="345">
        <f ca="1">-$AR$3*'Season Summary'!$AO$3</f>
        <v>-15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Bears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Raiders</v>
      </c>
      <c r="E15" s="361" t="s">
        <v>39</v>
      </c>
      <c r="F15" s="217" t="s">
        <v>38</v>
      </c>
      <c r="G15" s="188">
        <v>11</v>
      </c>
      <c r="H15" s="184">
        <f t="shared" si="23"/>
        <v>-11</v>
      </c>
      <c r="I15" s="220" t="s">
        <v>38</v>
      </c>
      <c r="J15" s="188">
        <v>12</v>
      </c>
      <c r="K15" s="184">
        <f t="shared" si="0"/>
        <v>-12</v>
      </c>
      <c r="L15" s="220" t="s">
        <v>38</v>
      </c>
      <c r="M15" s="188">
        <v>10</v>
      </c>
      <c r="N15" s="184">
        <f t="shared" si="1"/>
        <v>-10</v>
      </c>
      <c r="O15" s="220" t="s">
        <v>38</v>
      </c>
      <c r="P15" s="188">
        <v>10</v>
      </c>
      <c r="Q15" s="184">
        <f t="shared" si="2"/>
        <v>-10</v>
      </c>
      <c r="R15" s="220" t="s">
        <v>38</v>
      </c>
      <c r="S15" s="188">
        <v>10</v>
      </c>
      <c r="T15" s="184">
        <f t="shared" si="3"/>
        <v>-10</v>
      </c>
      <c r="U15" s="220" t="s">
        <v>38</v>
      </c>
      <c r="V15" s="188">
        <v>7</v>
      </c>
      <c r="W15" s="184">
        <f t="shared" si="4"/>
        <v>-7</v>
      </c>
      <c r="X15" s="220" t="s">
        <v>38</v>
      </c>
      <c r="Y15" s="188">
        <v>12</v>
      </c>
      <c r="Z15" s="184">
        <f t="shared" si="5"/>
        <v>-12</v>
      </c>
      <c r="AA15" s="220" t="s">
        <v>38</v>
      </c>
      <c r="AB15" s="188">
        <v>8</v>
      </c>
      <c r="AC15" s="184">
        <f t="shared" si="6"/>
        <v>-8</v>
      </c>
      <c r="AD15" s="220" t="s">
        <v>39</v>
      </c>
      <c r="AE15" s="188">
        <v>1</v>
      </c>
      <c r="AF15" s="184" t="str">
        <f t="shared" si="7"/>
        <v/>
      </c>
      <c r="AG15" s="220" t="s">
        <v>38</v>
      </c>
      <c r="AH15" s="188">
        <v>7</v>
      </c>
      <c r="AI15" s="184">
        <f t="shared" si="8"/>
        <v>-7</v>
      </c>
      <c r="AJ15" s="220" t="s">
        <v>38</v>
      </c>
      <c r="AK15" s="188">
        <v>14</v>
      </c>
      <c r="AL15" s="184">
        <f t="shared" si="9"/>
        <v>-14</v>
      </c>
      <c r="AM15" s="220" t="s">
        <v>38</v>
      </c>
      <c r="AN15" s="188">
        <v>5</v>
      </c>
      <c r="AO15" s="186">
        <f t="shared" si="10"/>
        <v>-5</v>
      </c>
      <c r="AT15" s="187" t="str">
        <f t="shared" ca="1" si="11"/>
        <v>H</v>
      </c>
      <c r="AU15" s="188">
        <f t="shared" ca="1" si="12"/>
        <v>11</v>
      </c>
      <c r="AV15" s="186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0">
        <f ca="1">$AE$21</f>
        <v>12</v>
      </c>
      <c r="BF15" s="83" t="str">
        <f>$AD$2</f>
        <v>KC</v>
      </c>
      <c r="BG15" s="84">
        <f ca="1">$AF$21</f>
        <v>48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3"/>
      <c r="BN15" s="351">
        <f t="shared" ca="1" si="18"/>
        <v>6</v>
      </c>
      <c r="BO15" s="67" t="str">
        <f>$AJ$2</f>
        <v>MB</v>
      </c>
      <c r="BP15" s="352">
        <f t="shared" ca="1" si="19"/>
        <v>-15</v>
      </c>
      <c r="BQ15" s="353">
        <f ca="1">-$AR$3*'Season Summary'!$AO$3</f>
        <v>-15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49ers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Cardinals</v>
      </c>
      <c r="E16" s="361" t="s">
        <v>38</v>
      </c>
      <c r="F16" s="217" t="s">
        <v>38</v>
      </c>
      <c r="G16" s="188">
        <v>10</v>
      </c>
      <c r="H16" s="184" t="str">
        <f t="shared" si="23"/>
        <v/>
      </c>
      <c r="I16" s="220" t="s">
        <v>38</v>
      </c>
      <c r="J16" s="188">
        <v>13</v>
      </c>
      <c r="K16" s="184" t="str">
        <f t="shared" si="0"/>
        <v/>
      </c>
      <c r="L16" s="220" t="s">
        <v>38</v>
      </c>
      <c r="M16" s="188">
        <v>11</v>
      </c>
      <c r="N16" s="184" t="str">
        <f t="shared" si="1"/>
        <v/>
      </c>
      <c r="O16" s="220" t="s">
        <v>38</v>
      </c>
      <c r="P16" s="188">
        <v>11</v>
      </c>
      <c r="Q16" s="184" t="str">
        <f t="shared" si="2"/>
        <v/>
      </c>
      <c r="R16" s="220" t="s">
        <v>38</v>
      </c>
      <c r="S16" s="188">
        <v>3</v>
      </c>
      <c r="T16" s="184" t="str">
        <f t="shared" si="3"/>
        <v/>
      </c>
      <c r="U16" s="220" t="s">
        <v>38</v>
      </c>
      <c r="V16" s="188">
        <v>12</v>
      </c>
      <c r="W16" s="184" t="str">
        <f t="shared" si="4"/>
        <v/>
      </c>
      <c r="X16" s="220" t="s">
        <v>38</v>
      </c>
      <c r="Y16" s="188">
        <v>14</v>
      </c>
      <c r="Z16" s="184" t="str">
        <f t="shared" si="5"/>
        <v/>
      </c>
      <c r="AA16" s="220" t="s">
        <v>38</v>
      </c>
      <c r="AB16" s="188">
        <v>9</v>
      </c>
      <c r="AC16" s="184" t="str">
        <f t="shared" si="6"/>
        <v/>
      </c>
      <c r="AD16" s="220" t="s">
        <v>39</v>
      </c>
      <c r="AE16" s="188">
        <v>10</v>
      </c>
      <c r="AF16" s="184">
        <f t="shared" si="7"/>
        <v>-10</v>
      </c>
      <c r="AG16" s="220" t="s">
        <v>38</v>
      </c>
      <c r="AH16" s="188">
        <v>13</v>
      </c>
      <c r="AI16" s="184" t="str">
        <f t="shared" si="8"/>
        <v/>
      </c>
      <c r="AJ16" s="220" t="s">
        <v>38</v>
      </c>
      <c r="AK16" s="188">
        <v>16</v>
      </c>
      <c r="AL16" s="184" t="str">
        <f t="shared" si="9"/>
        <v/>
      </c>
      <c r="AM16" s="220" t="s">
        <v>38</v>
      </c>
      <c r="AN16" s="188">
        <v>4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12</v>
      </c>
      <c r="AV16" s="186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Giants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Cowboys</v>
      </c>
      <c r="E17" s="361" t="s">
        <v>38</v>
      </c>
      <c r="F17" s="217" t="s">
        <v>38</v>
      </c>
      <c r="G17" s="188">
        <v>14</v>
      </c>
      <c r="H17" s="184" t="str">
        <f t="shared" si="23"/>
        <v/>
      </c>
      <c r="I17" s="220" t="s">
        <v>39</v>
      </c>
      <c r="J17" s="188">
        <v>1</v>
      </c>
      <c r="K17" s="184">
        <f t="shared" si="0"/>
        <v>-1</v>
      </c>
      <c r="L17" s="220" t="s">
        <v>38</v>
      </c>
      <c r="M17" s="188">
        <v>12</v>
      </c>
      <c r="N17" s="184" t="str">
        <f t="shared" si="1"/>
        <v/>
      </c>
      <c r="O17" s="220" t="s">
        <v>38</v>
      </c>
      <c r="P17" s="188">
        <v>12</v>
      </c>
      <c r="Q17" s="184" t="str">
        <f t="shared" si="2"/>
        <v/>
      </c>
      <c r="R17" s="220" t="s">
        <v>38</v>
      </c>
      <c r="S17" s="188">
        <v>16</v>
      </c>
      <c r="T17" s="184" t="str">
        <f t="shared" si="3"/>
        <v/>
      </c>
      <c r="U17" s="220" t="s">
        <v>38</v>
      </c>
      <c r="V17" s="188">
        <v>6</v>
      </c>
      <c r="W17" s="184" t="str">
        <f t="shared" si="4"/>
        <v/>
      </c>
      <c r="X17" s="220" t="s">
        <v>38</v>
      </c>
      <c r="Y17" s="188">
        <v>16</v>
      </c>
      <c r="Z17" s="184" t="str">
        <f t="shared" si="5"/>
        <v/>
      </c>
      <c r="AA17" s="220" t="s">
        <v>38</v>
      </c>
      <c r="AB17" s="188">
        <v>15</v>
      </c>
      <c r="AC17" s="184" t="str">
        <f t="shared" si="6"/>
        <v/>
      </c>
      <c r="AD17" s="220" t="s">
        <v>39</v>
      </c>
      <c r="AE17" s="188">
        <v>7</v>
      </c>
      <c r="AF17" s="184">
        <f t="shared" si="7"/>
        <v>-7</v>
      </c>
      <c r="AG17" s="220" t="s">
        <v>38</v>
      </c>
      <c r="AH17" s="188">
        <v>14</v>
      </c>
      <c r="AI17" s="184" t="str">
        <f t="shared" si="8"/>
        <v/>
      </c>
      <c r="AJ17" s="220" t="s">
        <v>38</v>
      </c>
      <c r="AK17" s="188">
        <v>13</v>
      </c>
      <c r="AL17" s="184" t="str">
        <f t="shared" si="9"/>
        <v/>
      </c>
      <c r="AM17" s="220" t="s">
        <v>38</v>
      </c>
      <c r="AN17" s="188">
        <v>15</v>
      </c>
      <c r="AO17" s="186" t="str">
        <f t="shared" si="10"/>
        <v/>
      </c>
      <c r="AT17" s="187" t="str">
        <f t="shared" ca="1" si="11"/>
        <v>H</v>
      </c>
      <c r="AU17" s="188">
        <f t="shared" ca="1" si="12"/>
        <v>14</v>
      </c>
      <c r="AV17" s="186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>Bills</v>
      </c>
      <c r="C18" s="180" t="str">
        <f ca="1">IF(OFFSET(INDIRECT($AS$7),ROWS($B$4:C18),COLUMNS($B$4:C18)-1)="","",OFFSET(INDIRECT($AS$7),ROWS($B$4:C18),COLUMNS($B$4:C18)-1))</f>
        <v>at</v>
      </c>
      <c r="D18" s="180" t="str">
        <f ca="1">IF(OFFSET(INDIRECT($AS$7),ROWS($B$4:D18),COLUMNS($B$4:D18)-1)="","",OFFSET(INDIRECT($AS$7),ROWS($B$4:D18),COLUMNS($B$4:D18)-1))</f>
        <v>Chiefs</v>
      </c>
      <c r="E18" s="361" t="s">
        <v>39</v>
      </c>
      <c r="F18" s="217" t="s">
        <v>39</v>
      </c>
      <c r="G18" s="188">
        <v>2</v>
      </c>
      <c r="H18" s="184" t="str">
        <f t="shared" si="23"/>
        <v/>
      </c>
      <c r="I18" s="220" t="s">
        <v>38</v>
      </c>
      <c r="J18" s="188">
        <v>6</v>
      </c>
      <c r="K18" s="184">
        <f t="shared" si="0"/>
        <v>-6</v>
      </c>
      <c r="L18" s="220" t="s">
        <v>38</v>
      </c>
      <c r="M18" s="188">
        <v>4</v>
      </c>
      <c r="N18" s="184">
        <f t="shared" si="1"/>
        <v>-4</v>
      </c>
      <c r="O18" s="220" t="s">
        <v>38</v>
      </c>
      <c r="P18" s="188">
        <v>5</v>
      </c>
      <c r="Q18" s="184">
        <f t="shared" si="2"/>
        <v>-5</v>
      </c>
      <c r="R18" s="220" t="s">
        <v>38</v>
      </c>
      <c r="S18" s="188">
        <v>1</v>
      </c>
      <c r="T18" s="184">
        <f t="shared" si="3"/>
        <v>-1</v>
      </c>
      <c r="U18" s="220" t="s">
        <v>38</v>
      </c>
      <c r="V18" s="188">
        <v>2</v>
      </c>
      <c r="W18" s="184">
        <f t="shared" si="4"/>
        <v>-2</v>
      </c>
      <c r="X18" s="220" t="s">
        <v>39</v>
      </c>
      <c r="Y18" s="188">
        <v>4</v>
      </c>
      <c r="Z18" s="184" t="str">
        <f t="shared" si="5"/>
        <v/>
      </c>
      <c r="AA18" s="220" t="s">
        <v>39</v>
      </c>
      <c r="AB18" s="188">
        <v>1</v>
      </c>
      <c r="AC18" s="184" t="str">
        <f t="shared" si="6"/>
        <v/>
      </c>
      <c r="AD18" s="220" t="s">
        <v>39</v>
      </c>
      <c r="AE18" s="188">
        <v>9</v>
      </c>
      <c r="AF18" s="184" t="str">
        <f t="shared" si="7"/>
        <v/>
      </c>
      <c r="AG18" s="220" t="s">
        <v>38</v>
      </c>
      <c r="AH18" s="188">
        <v>16</v>
      </c>
      <c r="AI18" s="184">
        <f t="shared" si="8"/>
        <v>-16</v>
      </c>
      <c r="AJ18" s="220" t="s">
        <v>38</v>
      </c>
      <c r="AK18" s="188">
        <v>15</v>
      </c>
      <c r="AL18" s="184">
        <f t="shared" si="9"/>
        <v>-15</v>
      </c>
      <c r="AM18" s="220" t="s">
        <v>38</v>
      </c>
      <c r="AN18" s="188">
        <v>2</v>
      </c>
      <c r="AO18" s="186">
        <f t="shared" si="10"/>
        <v>-2</v>
      </c>
      <c r="AT18" s="187" t="str">
        <f ca="1">IF($B18="","",IF(AX18&lt;0,"V","H"))</f>
        <v>H</v>
      </c>
      <c r="AU18" s="188">
        <f ca="1">IF($B18="","",RANK(BA18,BA$4:BA$19,1))</f>
        <v>4</v>
      </c>
      <c r="AV18" s="186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Colts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Ravens</v>
      </c>
      <c r="E19" s="361" t="s">
        <v>38</v>
      </c>
      <c r="F19" s="217" t="s">
        <v>38</v>
      </c>
      <c r="G19" s="188">
        <v>13</v>
      </c>
      <c r="H19" s="184" t="str">
        <f t="shared" si="23"/>
        <v/>
      </c>
      <c r="I19" s="220" t="s">
        <v>38</v>
      </c>
      <c r="J19" s="188">
        <v>11</v>
      </c>
      <c r="K19" s="184" t="str">
        <f t="shared" si="0"/>
        <v/>
      </c>
      <c r="L19" s="220" t="s">
        <v>38</v>
      </c>
      <c r="M19" s="188">
        <v>13</v>
      </c>
      <c r="N19" s="184" t="str">
        <f t="shared" si="1"/>
        <v/>
      </c>
      <c r="O19" s="220" t="s">
        <v>38</v>
      </c>
      <c r="P19" s="188">
        <v>13</v>
      </c>
      <c r="Q19" s="184" t="str">
        <f t="shared" si="2"/>
        <v/>
      </c>
      <c r="R19" s="220" t="s">
        <v>38</v>
      </c>
      <c r="S19" s="188">
        <v>9</v>
      </c>
      <c r="T19" s="184" t="str">
        <f t="shared" si="3"/>
        <v/>
      </c>
      <c r="U19" s="220" t="s">
        <v>38</v>
      </c>
      <c r="V19" s="188">
        <v>14</v>
      </c>
      <c r="W19" s="184" t="str">
        <f t="shared" si="4"/>
        <v/>
      </c>
      <c r="X19" s="220" t="s">
        <v>38</v>
      </c>
      <c r="Y19" s="188">
        <v>15</v>
      </c>
      <c r="Z19" s="184" t="str">
        <f t="shared" si="5"/>
        <v/>
      </c>
      <c r="AA19" s="220" t="s">
        <v>38</v>
      </c>
      <c r="AB19" s="188">
        <v>14</v>
      </c>
      <c r="AC19" s="184" t="str">
        <f t="shared" si="6"/>
        <v/>
      </c>
      <c r="AD19" s="220" t="s">
        <v>39</v>
      </c>
      <c r="AE19" s="188">
        <v>15</v>
      </c>
      <c r="AF19" s="184">
        <f t="shared" si="7"/>
        <v>-15</v>
      </c>
      <c r="AG19" s="220" t="s">
        <v>38</v>
      </c>
      <c r="AH19" s="188">
        <v>15</v>
      </c>
      <c r="AI19" s="184" t="str">
        <f t="shared" si="8"/>
        <v/>
      </c>
      <c r="AJ19" s="220" t="s">
        <v>38</v>
      </c>
      <c r="AK19" s="188">
        <v>12</v>
      </c>
      <c r="AL19" s="184" t="str">
        <f t="shared" si="9"/>
        <v/>
      </c>
      <c r="AM19" s="220" t="s">
        <v>38</v>
      </c>
      <c r="AN19" s="188">
        <v>11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15</v>
      </c>
      <c r="AV19" s="186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"Colts at Ravens" Total Points:  </v>
      </c>
      <c r="F20" s="358" t="s">
        <v>782</v>
      </c>
      <c r="G20" s="91">
        <v>44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46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46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38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44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49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86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56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63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28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4</v>
      </c>
      <c r="H21" s="197">
        <f ca="1">IF(SUM(G4:G19)&gt;0,SUM(H4:H19)+$F$31,0)</f>
        <v>113</v>
      </c>
      <c r="I21" s="198"/>
      <c r="J21" s="196">
        <f ca="1">RANK(K21,$H34:$AO34,0)+J52</f>
        <v>9</v>
      </c>
      <c r="K21" s="197">
        <f ca="1">IF(SUM(J4:J19)&gt;0,SUM(K4:K19)+$F$31,0)</f>
        <v>88</v>
      </c>
      <c r="L21" s="198"/>
      <c r="M21" s="196">
        <f ca="1">RANK(N21,$H34:$AO34,0)+M52</f>
        <v>3</v>
      </c>
      <c r="N21" s="197">
        <f ca="1">IF(SUM(M4:M19)&gt;0,SUM(N4:N19)+$F$31,0)</f>
        <v>114</v>
      </c>
      <c r="O21" s="198"/>
      <c r="P21" s="196">
        <f ca="1">RANK(Q21,$H34:$AO34,0)+P52</f>
        <v>6</v>
      </c>
      <c r="Q21" s="197">
        <f ca="1">IF(SUM(P4:P19)&gt;0,SUM(Q4:Q19)+$F$31,0)</f>
        <v>112</v>
      </c>
      <c r="R21" s="198"/>
      <c r="S21" s="196">
        <f ca="1">RANK(T21,$H34:$AO34,0)+S52</f>
        <v>7</v>
      </c>
      <c r="T21" s="197">
        <f ca="1">IF(SUM(S4:S19)&gt;0,SUM(T4:T19)+$F$31,0)</f>
        <v>111</v>
      </c>
      <c r="U21" s="198"/>
      <c r="V21" s="196">
        <f ca="1">RANK(W21,$H34:$AO34,0)+V52</f>
        <v>4</v>
      </c>
      <c r="W21" s="197">
        <f ca="1">IF(SUM(V4:V19)&gt;0,SUM(W4:W19)+$F$31,0)</f>
        <v>113</v>
      </c>
      <c r="X21" s="198"/>
      <c r="Y21" s="196">
        <f ca="1">RANK(Z21,$H34:$AO34,0)+Y52</f>
        <v>11</v>
      </c>
      <c r="Z21" s="197">
        <f ca="1">IF(SUM(Y4:Y19)&gt;0,SUM(Z4:Z19)+$F$31,0)</f>
        <v>81</v>
      </c>
      <c r="AA21" s="198"/>
      <c r="AB21" s="196">
        <f ca="1">RANK(AC21,$H34:$AO34,0)+AB52</f>
        <v>2</v>
      </c>
      <c r="AC21" s="197">
        <f ca="1">IF(SUM(AB4:AB19)&gt;0,SUM(AC4:AC19)+$F$31,0)</f>
        <v>115</v>
      </c>
      <c r="AD21" s="198"/>
      <c r="AE21" s="196">
        <f ca="1">RANK(AF21,$H34:$AO34,0)+AE52</f>
        <v>12</v>
      </c>
      <c r="AF21" s="197">
        <f ca="1">IF(SUM(AE4:AE19)&gt;0,SUM(AF4:AF19)+$F$31,0)</f>
        <v>48</v>
      </c>
      <c r="AG21" s="198"/>
      <c r="AH21" s="196">
        <f ca="1">RANK(AI21,$H34:$AO34,0)+AH52</f>
        <v>9</v>
      </c>
      <c r="AI21" s="197">
        <f ca="1">IF(SUM(AH4:AH19)&gt;0,SUM(AI4:AI19)+$F$31,0)</f>
        <v>88</v>
      </c>
      <c r="AJ21" s="198"/>
      <c r="AK21" s="196">
        <f ca="1">RANK(AL21,$H34:$AO34,0)+AK52</f>
        <v>8</v>
      </c>
      <c r="AL21" s="197">
        <f ca="1">IF(SUM(AK4:AK19)&gt;0,SUM(AL4:AL19)+$F$31,0)</f>
        <v>89</v>
      </c>
      <c r="AM21" s="198"/>
      <c r="AN21" s="196">
        <f ca="1">RANK(AO21,$H34:$AO34,0)+AN52</f>
        <v>1</v>
      </c>
      <c r="AO21" s="199">
        <f ca="1">IF(SUM(AN4:AN19)&gt;0,SUM(AO4:AO19)+$F$31,0)</f>
        <v>119</v>
      </c>
      <c r="AP21" s="3"/>
      <c r="AT21" s="200"/>
      <c r="AU21" s="201">
        <f ca="1">RANK(AV34,$H34:$AV34,0)</f>
        <v>8</v>
      </c>
      <c r="AV21" s="202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101.75</v>
      </c>
      <c r="I22" s="134"/>
      <c r="J22" s="132">
        <f ca="1">RANK(K35,($H35:$AO35),0)</f>
        <v>9</v>
      </c>
      <c r="K22" s="133">
        <f ca="1">IF($AR$3&lt;3,K23,K23/($AR$3-1))</f>
        <v>90.75</v>
      </c>
      <c r="L22" s="134"/>
      <c r="M22" s="132">
        <f ca="1">RANK(N35,($H35:$AO35),0)</f>
        <v>2</v>
      </c>
      <c r="N22" s="133">
        <f ca="1">IF($AR$3&lt;3,N23,N23/($AR$3-1))</f>
        <v>105.75</v>
      </c>
      <c r="O22" s="134"/>
      <c r="P22" s="132">
        <f ca="1">RANK(Q35,($H35:$AO35),0)</f>
        <v>3</v>
      </c>
      <c r="Q22" s="133">
        <f ca="1">IF($AR$3&lt;3,Q23,Q23/($AR$3-1))</f>
        <v>103.25</v>
      </c>
      <c r="R22" s="134"/>
      <c r="S22" s="132">
        <f ca="1">RANK(T35,($H35:$AO35),0)</f>
        <v>5</v>
      </c>
      <c r="T22" s="133">
        <f ca="1">IF($AR$3&lt;3,T23,T23/($AR$3-1))</f>
        <v>100.25</v>
      </c>
      <c r="U22" s="134"/>
      <c r="V22" s="132">
        <f ca="1">RANK(W35,($H35:$AO35),0)</f>
        <v>11</v>
      </c>
      <c r="W22" s="133">
        <f ca="1">IF($AR$3&lt;3,W23,W23/($AR$3-1))</f>
        <v>89.25</v>
      </c>
      <c r="X22" s="134"/>
      <c r="Y22" s="132">
        <f ca="1">RANK(Z35,($H35:$AO35),0)</f>
        <v>10</v>
      </c>
      <c r="Z22" s="133">
        <f ca="1">IF($AR$3&lt;3,Z23,Z23/($AR$3-1))</f>
        <v>89.5</v>
      </c>
      <c r="AA22" s="134"/>
      <c r="AB22" s="132">
        <f ca="1">RANK(AC35,($H35:$AO35),0)</f>
        <v>6</v>
      </c>
      <c r="AC22" s="133">
        <f ca="1">IF($AR$3&lt;3,AC23,AC23/($AR$3-1))</f>
        <v>93.5</v>
      </c>
      <c r="AD22" s="134"/>
      <c r="AE22" s="132">
        <f ca="1">RANK(AF35,($H35:$AO35),0)</f>
        <v>12</v>
      </c>
      <c r="AF22" s="133">
        <f ca="1">IF($AR$3&lt;3,AF23,AF23/($AR$3-1))</f>
        <v>76.25</v>
      </c>
      <c r="AG22" s="134"/>
      <c r="AH22" s="132">
        <f ca="1">RANK(AI35,($H35:$AO35),0)</f>
        <v>7</v>
      </c>
      <c r="AI22" s="133">
        <f ca="1">IF($AR$3&lt;3,AI23,AI23/($AR$3-1))</f>
        <v>92.75</v>
      </c>
      <c r="AJ22" s="134"/>
      <c r="AK22" s="132">
        <f ca="1">RANK(AL35,($H35:$AO35),0)</f>
        <v>8</v>
      </c>
      <c r="AL22" s="133">
        <f ca="1">IF($AR$3&lt;3,AL23,AL23/($AR$3-1))</f>
        <v>91.25</v>
      </c>
      <c r="AM22" s="134"/>
      <c r="AN22" s="132">
        <f ca="1">RANK(AO35,($H35:$AO35),0)</f>
        <v>1</v>
      </c>
      <c r="AO22" s="135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407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363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423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413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401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357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358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374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305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371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365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48</v>
      </c>
      <c r="AG24" s="142"/>
      <c r="AH24" s="140"/>
      <c r="AI24" s="141">
        <f ca="1">IF($AR$3&lt;2,"",MIN('Season Summary'!AH3:OFFSET('Season Summary'!AH3,$C$2+$AR$2,0)))</f>
        <v>85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0.8125</v>
      </c>
      <c r="H25" s="141">
        <f>IF(SUM(G4:G19)&gt;0,COUNTBLANK(H4:H19)-COUNTBLANK($E4:$E19),0)</f>
        <v>13</v>
      </c>
      <c r="I25" s="142"/>
      <c r="J25" s="144">
        <f ca="1">IF($AR$2=0,K25/OFFSET('Season Summary'!$D$3,$C$2,0),0)</f>
        <v>0.5625</v>
      </c>
      <c r="K25" s="141">
        <f>IF(SUM(J4:J19)&gt;0,COUNTBLANK(K4:K19)-COUNTBLANK($E4:$E19),0)</f>
        <v>9</v>
      </c>
      <c r="L25" s="142"/>
      <c r="M25" s="144">
        <f ca="1">IF($AR$2=0,N25/OFFSET('Season Summary'!$D$3,$C$2,0),0)</f>
        <v>0.8125</v>
      </c>
      <c r="N25" s="141">
        <f>IF(SUM(M4:M19)&gt;0,COUNTBLANK(N4:N19)-COUNTBLANK($E4:$E19),0)</f>
        <v>13</v>
      </c>
      <c r="O25" s="142"/>
      <c r="P25" s="144">
        <f ca="1">IF($AR$2=0,Q25/OFFSET('Season Summary'!$D$3,$C$2,0),0)</f>
        <v>0.8125</v>
      </c>
      <c r="Q25" s="141">
        <f>IF(SUM(P4:P19)&gt;0,COUNTBLANK(Q4:Q19)-COUNTBLANK($E4:$E19),0)</f>
        <v>13</v>
      </c>
      <c r="R25" s="142"/>
      <c r="S25" s="144">
        <f ca="1">IF($AR$2=0,T25/OFFSET('Season Summary'!$D$3,$C$2,0),0)</f>
        <v>0.6875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0.75</v>
      </c>
      <c r="W25" s="141">
        <f>IF(SUM(V4:V19)&gt;0,COUNTBLANK(W4:W19)-COUNTBLANK($E4:$E19),0)</f>
        <v>12</v>
      </c>
      <c r="X25" s="142"/>
      <c r="Y25" s="144">
        <f ca="1">IF($AR$2=0,Z25/OFFSET('Season Summary'!$D$3,$C$2,0),0)</f>
        <v>0.6875</v>
      </c>
      <c r="Z25" s="141">
        <f>IF(SUM(Y4:Y19)&gt;0,COUNTBLANK(Z4:Z19)-COUNTBLANK($E4:$E19),0)</f>
        <v>11</v>
      </c>
      <c r="AA25" s="142"/>
      <c r="AB25" s="144">
        <f ca="1">IF($AR$2=0,AC25/OFFSET('Season Summary'!$D$3,$C$2,0),0)</f>
        <v>0.875</v>
      </c>
      <c r="AC25" s="141">
        <f>IF(SUM(AB4:AB19)&gt;0,COUNTBLANK(AC4:AC19)-COUNTBLANK($E4:$E19),0)</f>
        <v>14</v>
      </c>
      <c r="AD25" s="142"/>
      <c r="AE25" s="144">
        <f ca="1">IF($AR$2=0,AF25/OFFSET('Season Summary'!$D$3,$C$2,0),0)</f>
        <v>0.4375</v>
      </c>
      <c r="AF25" s="141">
        <f>IF(SUM(AE4:AE19)&gt;0,COUNTBLANK(AF4:AF19)-COUNTBLANK($E4:$E19),0)</f>
        <v>7</v>
      </c>
      <c r="AG25" s="142"/>
      <c r="AH25" s="144">
        <f ca="1">IF($AR$2=0,AI25/OFFSET('Season Summary'!$D$3,$C$2,0),0)</f>
        <v>0.625</v>
      </c>
      <c r="AI25" s="141">
        <f>IF(SUM(AH4:AH19)&gt;0,COUNTBLANK(AI4:AI19)-COUNTBLANK($E4:$E19),0)</f>
        <v>10</v>
      </c>
      <c r="AJ25" s="142"/>
      <c r="AK25" s="144">
        <f ca="1">IF($AR$2=0,AL25/OFFSET('Season Summary'!$D$3,$C$2,0),0)</f>
        <v>0.75</v>
      </c>
      <c r="AL25" s="141">
        <f>IF(SUM(AK4:AK19)&gt;0,COUNTBLANK(AL4:AL19)-COUNTBLANK($E4:$E19),0)</f>
        <v>12</v>
      </c>
      <c r="AM25" s="142"/>
      <c r="AN25" s="144">
        <f ca="1">IF($AR$2=0,AO25/OFFSET('Season Summary'!$D$3,$C$2,0),0)</f>
        <v>0.75</v>
      </c>
      <c r="AO25" s="143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0.625</v>
      </c>
      <c r="H26" s="150">
        <f ca="1">SUM('Season Summary'!F3:OFFSET('Season Summary'!F3,$C$2+$AR$2,0))</f>
        <v>50</v>
      </c>
      <c r="I26" s="151"/>
      <c r="J26" s="149">
        <f ca="1">IF($AR$3=0,0,K26/SUM('Season Summary'!$D3:OFFSET('Season Summary'!$D3,$C$2+$AR$2,0)))</f>
        <v>0.6</v>
      </c>
      <c r="K26" s="150">
        <f ca="1">SUM('Season Summary'!I3:OFFSET('Season Summary'!I3,$C$2+$AR$2,0))</f>
        <v>48</v>
      </c>
      <c r="L26" s="151"/>
      <c r="M26" s="149">
        <f ca="1">IF($AR$3=0,0,N26/SUM('Season Summary'!$D3:OFFSET('Season Summary'!$D3,$C$2+$AR$2,0)))</f>
        <v>0.67500000000000004</v>
      </c>
      <c r="N26" s="150">
        <f ca="1">SUM('Season Summary'!L3:OFFSET('Season Summary'!L3,$C$2+$AR$2,0))</f>
        <v>54</v>
      </c>
      <c r="O26" s="151"/>
      <c r="P26" s="149">
        <f ca="1">IF($AR$3=0,0,Q26/SUM('Season Summary'!$D3:OFFSET('Season Summary'!$D3,$C$2+$AR$2,0)))</f>
        <v>0.6875</v>
      </c>
      <c r="Q26" s="150">
        <f ca="1">SUM('Season Summary'!O3:OFFSET('Season Summary'!O3,$C$2+$AR$2,0))</f>
        <v>55</v>
      </c>
      <c r="R26" s="151"/>
      <c r="S26" s="149">
        <f ca="1">IF($AR$3=0,0,T26/SUM('Season Summary'!$D3:OFFSET('Season Summary'!$D3,$C$2+$AR$2,0)))</f>
        <v>0.625</v>
      </c>
      <c r="T26" s="150">
        <f ca="1">SUM('Season Summary'!R3:OFFSET('Season Summary'!R3,$C$2+$AR$2,0))</f>
        <v>50</v>
      </c>
      <c r="U26" s="151"/>
      <c r="V26" s="149">
        <f ca="1">IF($AR$3=0,0,W26/SUM('Season Summary'!$D3:OFFSET('Season Summary'!$D3,$C$2+$AR$2,0)))</f>
        <v>0.61250000000000004</v>
      </c>
      <c r="W26" s="150">
        <f ca="1">SUM('Season Summary'!U3:OFFSET('Season Summary'!U3,$C$2+$AR$2,0))</f>
        <v>49</v>
      </c>
      <c r="X26" s="151"/>
      <c r="Y26" s="149">
        <f ca="1">IF($AR$3=0,0,Z26/SUM('Season Summary'!$D3:OFFSET('Season Summary'!$D3,$C$2+$AR$2,0)))</f>
        <v>0.6</v>
      </c>
      <c r="Z26" s="150">
        <f ca="1">SUM('Season Summary'!X3:OFFSET('Season Summary'!X3,$C$2+$AR$2,0))</f>
        <v>48</v>
      </c>
      <c r="AA26" s="151"/>
      <c r="AB26" s="149">
        <f ca="1">IF($AR$3=0,0,AC26/SUM('Season Summary'!$D3:OFFSET('Season Summary'!$D3,$C$2+$AR$2,0)))</f>
        <v>0.61250000000000004</v>
      </c>
      <c r="AC26" s="150">
        <f ca="1">SUM('Season Summary'!AA3:OFFSET('Season Summary'!AA3,$C$2+$AR$2,0))</f>
        <v>49</v>
      </c>
      <c r="AD26" s="151"/>
      <c r="AE26" s="149">
        <f ca="1">IF($AR$3=0,0,AF26/SUM('Season Summary'!$D3:OFFSET('Season Summary'!$D3,$C$2+$AR$2,0)))</f>
        <v>0.5</v>
      </c>
      <c r="AF26" s="150">
        <f ca="1">SUM('Season Summary'!AD3:OFFSET('Season Summary'!AD3,$C$2+$AR$2,0))</f>
        <v>40</v>
      </c>
      <c r="AG26" s="151"/>
      <c r="AH26" s="149">
        <f ca="1">IF($AR$3=0,0,AI26/SUM('Season Summary'!$D3:OFFSET('Season Summary'!$D3,$C$2+$AR$2,0)))</f>
        <v>0.61250000000000004</v>
      </c>
      <c r="AI26" s="150">
        <f ca="1">SUM('Season Summary'!AG3:OFFSET('Season Summary'!AG3,$C$2+$AR$2,0))</f>
        <v>49</v>
      </c>
      <c r="AJ26" s="151"/>
      <c r="AK26" s="149">
        <f ca="1">IF($AR$3=0,0,AL26/SUM('Season Summary'!$D3:OFFSET('Season Summary'!$D3,$C$2+$AR$2,0)))</f>
        <v>0.625</v>
      </c>
      <c r="AL26" s="150">
        <f ca="1">SUM('Season Summary'!AJ3:OFFSET('Season Summary'!AJ3,$C$2+$AR$2,0))</f>
        <v>50</v>
      </c>
      <c r="AM26" s="151"/>
      <c r="AN26" s="149">
        <f ca="1">IF($AR$3=0,0,AO26/SUM('Season Summary'!$D3:OFFSET('Season Summary'!$D3,$C$2+$AR$2,0)))</f>
        <v>0.65</v>
      </c>
      <c r="AO26" s="152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80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15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10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None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w5_actual_mn_points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136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59"/>
      <c r="AU32" s="5">
        <f ca="1">SUM(AU4:AU19)</f>
        <v>136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59"/>
      <c r="AV34" s="41">
        <f ca="1">AV21</f>
        <v>108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101.75</v>
      </c>
      <c r="I35" s="159"/>
      <c r="J35" s="159"/>
      <c r="K35" s="386">
        <f t="shared" ca="1" si="25"/>
        <v>90.75</v>
      </c>
      <c r="L35" s="159"/>
      <c r="M35" s="159"/>
      <c r="N35" s="386">
        <f t="shared" ca="1" si="26"/>
        <v>105.75</v>
      </c>
      <c r="Q35" s="386">
        <f t="shared" ca="1" si="27"/>
        <v>103.25</v>
      </c>
      <c r="T35" s="386">
        <f t="shared" ca="1" si="28"/>
        <v>100.25</v>
      </c>
      <c r="W35" s="386">
        <f t="shared" ca="1" si="29"/>
        <v>89.25</v>
      </c>
      <c r="Z35" s="386">
        <f t="shared" ca="1" si="30"/>
        <v>89.5</v>
      </c>
      <c r="AC35" s="386">
        <f t="shared" ca="1" si="31"/>
        <v>93.5</v>
      </c>
      <c r="AF35" s="386">
        <f t="shared" ca="1" si="32"/>
        <v>76.25</v>
      </c>
      <c r="AI35" s="386">
        <f t="shared" ca="1" si="33"/>
        <v>92.75</v>
      </c>
      <c r="AL35" s="386">
        <f t="shared" ca="1" si="34"/>
        <v>91.25</v>
      </c>
      <c r="AO35" s="386">
        <f t="shared" ca="1" si="35"/>
        <v>106.25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407</v>
      </c>
      <c r="I36" s="159"/>
      <c r="J36" s="159"/>
      <c r="K36" s="386">
        <f t="shared" ca="1" si="25"/>
        <v>363</v>
      </c>
      <c r="L36" s="159"/>
      <c r="M36" s="159"/>
      <c r="N36" s="386">
        <f t="shared" ca="1" si="26"/>
        <v>423</v>
      </c>
      <c r="Q36" s="386">
        <f t="shared" ca="1" si="27"/>
        <v>413</v>
      </c>
      <c r="T36" s="386">
        <f t="shared" ca="1" si="28"/>
        <v>401</v>
      </c>
      <c r="W36" s="386">
        <f t="shared" ca="1" si="29"/>
        <v>357</v>
      </c>
      <c r="Z36" s="386">
        <f t="shared" ca="1" si="30"/>
        <v>358</v>
      </c>
      <c r="AC36" s="386">
        <f t="shared" ca="1" si="31"/>
        <v>374</v>
      </c>
      <c r="AF36" s="386">
        <f t="shared" ca="1" si="32"/>
        <v>305</v>
      </c>
      <c r="AI36" s="386">
        <f t="shared" ca="1" si="33"/>
        <v>371</v>
      </c>
      <c r="AL36" s="386">
        <f t="shared" ca="1" si="34"/>
        <v>365</v>
      </c>
      <c r="AO36" s="386">
        <f t="shared" ca="1" si="35"/>
        <v>425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48</v>
      </c>
      <c r="AI37" s="386">
        <f t="shared" ca="1" si="33"/>
        <v>85</v>
      </c>
      <c r="AL37" s="386">
        <f t="shared" ca="1" si="34"/>
        <v>66</v>
      </c>
      <c r="AO37" s="386">
        <f t="shared" ca="1" si="35"/>
        <v>81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13</v>
      </c>
      <c r="I38" s="159"/>
      <c r="J38" s="159"/>
      <c r="K38" s="386">
        <f t="shared" si="25"/>
        <v>9</v>
      </c>
      <c r="L38" s="159"/>
      <c r="M38" s="159"/>
      <c r="N38" s="386">
        <f t="shared" si="26"/>
        <v>13</v>
      </c>
      <c r="Q38" s="386">
        <f t="shared" si="27"/>
        <v>13</v>
      </c>
      <c r="T38" s="386">
        <f t="shared" si="28"/>
        <v>11</v>
      </c>
      <c r="W38" s="386">
        <f t="shared" si="29"/>
        <v>12</v>
      </c>
      <c r="Z38" s="386">
        <f t="shared" si="30"/>
        <v>11</v>
      </c>
      <c r="AC38" s="386">
        <f t="shared" si="31"/>
        <v>14</v>
      </c>
      <c r="AF38" s="386">
        <f t="shared" si="32"/>
        <v>7</v>
      </c>
      <c r="AI38" s="386">
        <f t="shared" si="33"/>
        <v>10</v>
      </c>
      <c r="AL38" s="386">
        <f t="shared" si="34"/>
        <v>12</v>
      </c>
      <c r="AO38" s="386">
        <f t="shared" si="35"/>
        <v>12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50</v>
      </c>
      <c r="I39" s="159"/>
      <c r="J39" s="159"/>
      <c r="K39" s="386">
        <f t="shared" ca="1" si="25"/>
        <v>48</v>
      </c>
      <c r="L39" s="159"/>
      <c r="M39" s="159"/>
      <c r="N39" s="386">
        <f t="shared" ca="1" si="26"/>
        <v>54</v>
      </c>
      <c r="Q39" s="386">
        <f t="shared" ca="1" si="27"/>
        <v>55</v>
      </c>
      <c r="T39" s="386">
        <f t="shared" ca="1" si="28"/>
        <v>50</v>
      </c>
      <c r="W39" s="386">
        <f t="shared" ca="1" si="29"/>
        <v>49</v>
      </c>
      <c r="Z39" s="386">
        <f t="shared" ca="1" si="30"/>
        <v>48</v>
      </c>
      <c r="AC39" s="386">
        <f t="shared" ca="1" si="31"/>
        <v>49</v>
      </c>
      <c r="AF39" s="386">
        <f t="shared" ca="1" si="32"/>
        <v>40</v>
      </c>
      <c r="AI39" s="386">
        <f t="shared" ca="1" si="33"/>
        <v>49</v>
      </c>
      <c r="AL39" s="386">
        <f t="shared" ca="1" si="34"/>
        <v>50</v>
      </c>
      <c r="AO39" s="386">
        <f t="shared" ca="1" si="35"/>
        <v>52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9</v>
      </c>
      <c r="K40" s="386"/>
      <c r="L40" s="159"/>
      <c r="M40" s="385">
        <f ca="1">M22</f>
        <v>2</v>
      </c>
      <c r="N40" s="386"/>
      <c r="P40" s="385">
        <f ca="1">P22</f>
        <v>3</v>
      </c>
      <c r="Q40" s="386"/>
      <c r="S40" s="385">
        <f ca="1">S22</f>
        <v>5</v>
      </c>
      <c r="T40" s="386"/>
      <c r="V40" s="385">
        <f ca="1">V22</f>
        <v>11</v>
      </c>
      <c r="W40" s="386"/>
      <c r="Y40" s="385">
        <f ca="1">Y22</f>
        <v>10</v>
      </c>
      <c r="Z40" s="386"/>
      <c r="AB40" s="385">
        <f ca="1">AB22</f>
        <v>6</v>
      </c>
      <c r="AC40" s="386"/>
      <c r="AE40" s="385">
        <f ca="1">AE22</f>
        <v>12</v>
      </c>
      <c r="AF40" s="386"/>
      <c r="AH40" s="385">
        <f ca="1">AH22</f>
        <v>7</v>
      </c>
      <c r="AI40" s="386"/>
      <c r="AK40" s="385">
        <f ca="1">AK22</f>
        <v>8</v>
      </c>
      <c r="AL40" s="386"/>
      <c r="AN40" s="385">
        <f ca="1">AN22</f>
        <v>1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0.8125</v>
      </c>
      <c r="H41" s="159"/>
      <c r="I41" s="159"/>
      <c r="J41" s="385">
        <f ca="1">J25</f>
        <v>0.5625</v>
      </c>
      <c r="K41" s="159"/>
      <c r="L41" s="159"/>
      <c r="M41" s="385">
        <f ca="1">M25</f>
        <v>0.8125</v>
      </c>
      <c r="P41" s="385">
        <f ca="1">P25</f>
        <v>0.8125</v>
      </c>
      <c r="S41" s="385">
        <f ca="1">S25</f>
        <v>0.6875</v>
      </c>
      <c r="V41" s="385">
        <f ca="1">V25</f>
        <v>0.75</v>
      </c>
      <c r="Y41" s="385">
        <f ca="1">Y25</f>
        <v>0.6875</v>
      </c>
      <c r="AB41" s="385">
        <f ca="1">AB25</f>
        <v>0.875</v>
      </c>
      <c r="AE41" s="385">
        <f ca="1">AE25</f>
        <v>0.4375</v>
      </c>
      <c r="AH41" s="385">
        <f ca="1">AH25</f>
        <v>0.625</v>
      </c>
      <c r="AK41" s="385">
        <f ca="1">AK25</f>
        <v>0.75</v>
      </c>
      <c r="AN41" s="385">
        <f ca="1">AN25</f>
        <v>0.75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0.625</v>
      </c>
      <c r="H42" s="159"/>
      <c r="I42" s="159"/>
      <c r="J42" s="385">
        <f ca="1">J26</f>
        <v>0.6</v>
      </c>
      <c r="K42" s="159"/>
      <c r="L42" s="159"/>
      <c r="M42" s="385">
        <f ca="1">M26</f>
        <v>0.67500000000000004</v>
      </c>
      <c r="P42" s="385">
        <f ca="1">P26</f>
        <v>0.6875</v>
      </c>
      <c r="S42" s="385">
        <f ca="1">S26</f>
        <v>0.625</v>
      </c>
      <c r="V42" s="385">
        <f ca="1">V26</f>
        <v>0.61250000000000004</v>
      </c>
      <c r="Y42" s="385">
        <f ca="1">Y26</f>
        <v>0.6</v>
      </c>
      <c r="AB42" s="385">
        <f ca="1">AB26</f>
        <v>0.61250000000000004</v>
      </c>
      <c r="AE42" s="385">
        <f ca="1">AE26</f>
        <v>0.5</v>
      </c>
      <c r="AH42" s="385">
        <f ca="1">AH26</f>
        <v>0.61250000000000004</v>
      </c>
      <c r="AK42" s="385">
        <f ca="1">AK26</f>
        <v>0.625</v>
      </c>
      <c r="AN42" s="385">
        <f ca="1">AN26</f>
        <v>0.65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"Colts at Ravens"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16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$B$60:$Q$60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6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6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6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Buccaneers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Eagles</v>
      </c>
      <c r="E4" s="360" t="s">
        <v>39</v>
      </c>
      <c r="F4" s="208" t="s">
        <v>39</v>
      </c>
      <c r="G4" s="177">
        <v>14</v>
      </c>
      <c r="H4" s="173" t="str">
        <f>IF(G4&gt;0,IF(ISTEXT($E4),IF($E4&lt;&gt;F4,G4-2*G4,""),""),"")</f>
        <v/>
      </c>
      <c r="I4" s="211" t="s">
        <v>39</v>
      </c>
      <c r="J4" s="177">
        <v>12</v>
      </c>
      <c r="K4" s="173" t="str">
        <f t="shared" ref="K4:K19" si="0">IF(J4&gt;0,IF(ISTEXT($E4),IF($E4&lt;&gt;I4,J4-2*J4,""),""),"")</f>
        <v/>
      </c>
      <c r="L4" s="211" t="s">
        <v>39</v>
      </c>
      <c r="M4" s="177">
        <v>14</v>
      </c>
      <c r="N4" s="173" t="str">
        <f t="shared" ref="N4:N19" si="1">IF(M4&gt;0,IF(ISTEXT($E4),IF($E4&lt;&gt;L4,M4-2*M4,""),""),"")</f>
        <v/>
      </c>
      <c r="O4" s="211" t="s">
        <v>39</v>
      </c>
      <c r="P4" s="177">
        <v>14</v>
      </c>
      <c r="Q4" s="173" t="str">
        <f t="shared" ref="Q4:Q19" si="2">IF(P4&gt;0,IF(ISTEXT($E4),IF($E4&lt;&gt;O4,P4-2*P4,""),""),"")</f>
        <v/>
      </c>
      <c r="R4" s="211" t="s">
        <v>39</v>
      </c>
      <c r="S4" s="177">
        <v>12</v>
      </c>
      <c r="T4" s="173" t="str">
        <f t="shared" ref="T4:T19" si="3">IF(S4&gt;0,IF(ISTEXT($E4),IF($E4&lt;&gt;R4,S4-2*S4,""),""),"")</f>
        <v/>
      </c>
      <c r="U4" s="211" t="s">
        <v>39</v>
      </c>
      <c r="V4" s="177">
        <v>14</v>
      </c>
      <c r="W4" s="173" t="str">
        <f t="shared" ref="W4:W19" si="4">IF(V4&gt;0,IF(ISTEXT($E4),IF($E4&lt;&gt;U4,V4-2*V4,""),""),"")</f>
        <v/>
      </c>
      <c r="X4" s="211" t="s">
        <v>39</v>
      </c>
      <c r="Y4" s="177">
        <v>13</v>
      </c>
      <c r="Z4" s="173" t="str">
        <f t="shared" ref="Z4:Z19" si="5">IF(Y4&gt;0,IF(ISTEXT($E4),IF($E4&lt;&gt;X4,Y4-2*Y4,""),""),"")</f>
        <v/>
      </c>
      <c r="AA4" s="211" t="s">
        <v>39</v>
      </c>
      <c r="AB4" s="177">
        <v>9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7</v>
      </c>
      <c r="AF4" s="173">
        <f t="shared" ref="AF4:AF19" si="7">IF(AE4&gt;0,IF(ISTEXT($E4),IF($E4&lt;&gt;AD4,AE4-2*AE4,""),""),"")</f>
        <v>-7</v>
      </c>
      <c r="AG4" s="211" t="s">
        <v>39</v>
      </c>
      <c r="AH4" s="177">
        <v>14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10</v>
      </c>
      <c r="AL4" s="173" t="str">
        <f t="shared" ref="AL4:AL19" si="9">IF(AK4&gt;0,IF(ISTEXT($E4),IF($E4&lt;&gt;AJ4,AK4-2*AK4,""),""),"")</f>
        <v/>
      </c>
      <c r="AM4" s="211" t="s">
        <v>39</v>
      </c>
      <c r="AN4" s="177">
        <v>14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V</v>
      </c>
      <c r="AU4" s="177">
        <f t="shared" ref="AU4:AU17" ca="1" si="12">IF($B4="","",RANK(BA4,BA$4:BA$19,1))</f>
        <v>13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2">
        <f ca="1">$J$21</f>
        <v>1</v>
      </c>
      <c r="BF4" s="79" t="str">
        <f>$I$2</f>
        <v>CK</v>
      </c>
      <c r="BG4" s="80">
        <f ca="1">$K$21</f>
        <v>112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31</v>
      </c>
      <c r="BQ4" s="336">
        <f ca="1">-$AR$3*'Season Summary'!$AO$3</f>
        <v>-18</v>
      </c>
      <c r="BR4" s="337">
        <f ca="1">IF(COUNTIF('Season Summary'!K$3:OFFSET('Season Summary'!K$3,$C$2+$AR$2,0),"=1")&gt;0,COUNTIF('Season Summary'!K$3:OFFSET('Season Summary'!K$3,$C$2+$AR$2,0),"=1"),"")</f>
        <v>1</v>
      </c>
      <c r="BS4" s="338">
        <f ca="1">IF(BR4="","",BR4*'Season Summary'!$AO$6)</f>
        <v>31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18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Dolphins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Jaguars</v>
      </c>
      <c r="E5" s="361" t="s">
        <v>38</v>
      </c>
      <c r="F5" s="217" t="s">
        <v>39</v>
      </c>
      <c r="G5" s="188">
        <v>8</v>
      </c>
      <c r="H5" s="184">
        <f>IF(G5&gt;0,IF(ISTEXT($E5),IF($E5&lt;&gt;F5,G5-2*G5,""),""),"")</f>
        <v>-8</v>
      </c>
      <c r="I5" s="220" t="s">
        <v>38</v>
      </c>
      <c r="J5" s="188">
        <v>5</v>
      </c>
      <c r="K5" s="184" t="str">
        <f>IF(J5&gt;0,IF(ISTEXT($E5),IF($E5&lt;&gt;I5,J5-2*J5,""),""),"")</f>
        <v/>
      </c>
      <c r="L5" s="220" t="s">
        <v>39</v>
      </c>
      <c r="M5" s="188">
        <v>7</v>
      </c>
      <c r="N5" s="184">
        <f>IF(M5&gt;0,IF(ISTEXT($E5),IF($E5&lt;&gt;L5,M5-2*M5,""),""),"")</f>
        <v>-7</v>
      </c>
      <c r="O5" s="220" t="s">
        <v>39</v>
      </c>
      <c r="P5" s="188">
        <v>5</v>
      </c>
      <c r="Q5" s="184">
        <f>IF(P5&gt;0,IF(ISTEXT($E5),IF($E5&lt;&gt;O5,P5-2*P5,""),""),"")</f>
        <v>-5</v>
      </c>
      <c r="R5" s="220" t="s">
        <v>39</v>
      </c>
      <c r="S5" s="188">
        <v>16</v>
      </c>
      <c r="T5" s="184">
        <f>IF(S5&gt;0,IF(ISTEXT($E5),IF($E5&lt;&gt;R5,S5-2*S5,""),""),"")</f>
        <v>-16</v>
      </c>
      <c r="U5" s="220" t="s">
        <v>39</v>
      </c>
      <c r="V5" s="188">
        <v>8</v>
      </c>
      <c r="W5" s="184">
        <f>IF(V5&gt;0,IF(ISTEXT($E5),IF($E5&lt;&gt;U5,V5-2*V5,""),""),"")</f>
        <v>-8</v>
      </c>
      <c r="X5" s="220" t="s">
        <v>39</v>
      </c>
      <c r="Y5" s="188">
        <v>6</v>
      </c>
      <c r="Z5" s="184">
        <f>IF(Y5&gt;0,IF(ISTEXT($E5),IF($E5&lt;&gt;X5,Y5-2*Y5,""),""),"")</f>
        <v>-6</v>
      </c>
      <c r="AA5" s="220" t="s">
        <v>38</v>
      </c>
      <c r="AB5" s="188">
        <v>3</v>
      </c>
      <c r="AC5" s="184" t="str">
        <f>IF(AB5&gt;0,IF(ISTEXT($E5),IF($E5&lt;&gt;AA5,AB5-2*AB5,""),""),"")</f>
        <v/>
      </c>
      <c r="AD5" s="220" t="s">
        <v>38</v>
      </c>
      <c r="AE5" s="188">
        <v>12</v>
      </c>
      <c r="AF5" s="184" t="str">
        <f>IF(AE5&gt;0,IF(ISTEXT($E5),IF($E5&lt;&gt;AD5,AE5-2*AE5,""),""),"")</f>
        <v/>
      </c>
      <c r="AG5" s="220" t="s">
        <v>39</v>
      </c>
      <c r="AH5" s="188">
        <v>13</v>
      </c>
      <c r="AI5" s="184">
        <f>IF(AH5&gt;0,IF(ISTEXT($E5),IF($E5&lt;&gt;AG5,AH5-2*AH5,""),""),"")</f>
        <v>-13</v>
      </c>
      <c r="AJ5" s="220" t="s">
        <v>39</v>
      </c>
      <c r="AK5" s="188">
        <v>8</v>
      </c>
      <c r="AL5" s="184">
        <f>IF(AK5&gt;0,IF(ISTEXT($E5),IF($E5&lt;&gt;AJ5,AK5-2*AK5,""),""),"")</f>
        <v>-8</v>
      </c>
      <c r="AM5" s="220" t="s">
        <v>38</v>
      </c>
      <c r="AN5" s="188">
        <v>3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6</v>
      </c>
      <c r="AT5" s="187" t="str">
        <f ca="1">IF($B5="","",IF(AX5&lt;0,"V","H"))</f>
        <v>V</v>
      </c>
      <c r="AU5" s="188">
        <f ca="1">IF($B5="","",RANK(BA5,BA$4:BA$19,1))</f>
        <v>6</v>
      </c>
      <c r="AV5" s="186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2">
        <f ca="1">$M$21</f>
        <v>2</v>
      </c>
      <c r="BF5" s="81" t="str">
        <f>$L$2</f>
        <v>CP</v>
      </c>
      <c r="BG5" s="82">
        <f ca="1">$N$21</f>
        <v>105</v>
      </c>
      <c r="BH5" s="156"/>
      <c r="BI5" s="343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3"/>
      <c r="BN5" s="343">
        <f t="shared" ca="1" si="18"/>
        <v>2</v>
      </c>
      <c r="BO5" s="66" t="str">
        <f>$AM$2</f>
        <v>RR</v>
      </c>
      <c r="BP5" s="344">
        <f t="shared" ca="1" si="19"/>
        <v>25</v>
      </c>
      <c r="BQ5" s="345">
        <f ca="1">-$AR$3*'Season Summary'!$AO$3</f>
        <v>-18</v>
      </c>
      <c r="BR5" s="346">
        <f ca="1">IF(COUNTIF('Season Summary'!AL$3:OFFSET('Season Summary'!AL$3,$C$2+$AR$2,0),"=1")&gt;0,COUNTIF('Season Summary'!AL$3:OFFSET('Season Summary'!AL$3,$C$2+$AR$2,0),"=1"),"")</f>
        <v>1</v>
      </c>
      <c r="BS5" s="347">
        <f ca="1">IF(BR5="","",BR5*'Season Summary'!$AO$6)</f>
        <v>31</v>
      </c>
      <c r="BT5" s="348" t="str">
        <f ca="1">IF($AN$22=1,"✓","")</f>
        <v/>
      </c>
      <c r="BU5" s="347" t="str">
        <f t="shared" ca="1" si="20"/>
        <v/>
      </c>
      <c r="BV5" s="348" t="str">
        <f ca="1">IF($AN$22=2,"✓","")</f>
        <v>✓</v>
      </c>
      <c r="BW5" s="349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Chargers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Ravens</v>
      </c>
      <c r="E6" s="361" t="s">
        <v>38</v>
      </c>
      <c r="F6" s="217" t="s">
        <v>38</v>
      </c>
      <c r="G6" s="188">
        <v>4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11</v>
      </c>
      <c r="K6" s="184" t="str">
        <f t="shared" si="0"/>
        <v/>
      </c>
      <c r="L6" s="220" t="s">
        <v>38</v>
      </c>
      <c r="M6" s="188">
        <v>5</v>
      </c>
      <c r="N6" s="184" t="str">
        <f t="shared" si="1"/>
        <v/>
      </c>
      <c r="O6" s="220" t="s">
        <v>38</v>
      </c>
      <c r="P6" s="188">
        <v>6</v>
      </c>
      <c r="Q6" s="184" t="str">
        <f t="shared" si="2"/>
        <v/>
      </c>
      <c r="R6" s="220" t="s">
        <v>38</v>
      </c>
      <c r="S6" s="188">
        <v>5</v>
      </c>
      <c r="T6" s="184" t="str">
        <f t="shared" si="3"/>
        <v/>
      </c>
      <c r="U6" s="220" t="s">
        <v>39</v>
      </c>
      <c r="V6" s="188">
        <v>10</v>
      </c>
      <c r="W6" s="184">
        <f t="shared" si="4"/>
        <v>-10</v>
      </c>
      <c r="X6" s="220" t="s">
        <v>38</v>
      </c>
      <c r="Y6" s="188">
        <v>9</v>
      </c>
      <c r="Z6" s="184" t="str">
        <f t="shared" si="5"/>
        <v/>
      </c>
      <c r="AA6" s="220" t="s">
        <v>38</v>
      </c>
      <c r="AB6" s="188">
        <v>6</v>
      </c>
      <c r="AC6" s="184" t="str">
        <f t="shared" si="6"/>
        <v/>
      </c>
      <c r="AD6" s="220" t="s">
        <v>38</v>
      </c>
      <c r="AE6" s="188">
        <v>10</v>
      </c>
      <c r="AF6" s="184" t="str">
        <f t="shared" si="7"/>
        <v/>
      </c>
      <c r="AG6" s="220" t="s">
        <v>38</v>
      </c>
      <c r="AH6" s="188">
        <v>3</v>
      </c>
      <c r="AI6" s="184" t="str">
        <f t="shared" si="8"/>
        <v/>
      </c>
      <c r="AJ6" s="220" t="s">
        <v>39</v>
      </c>
      <c r="AK6" s="188">
        <v>16</v>
      </c>
      <c r="AL6" s="184">
        <f t="shared" si="9"/>
        <v>-16</v>
      </c>
      <c r="AM6" s="220" t="s">
        <v>38</v>
      </c>
      <c r="AN6" s="188">
        <v>4</v>
      </c>
      <c r="AO6" s="186" t="str">
        <f t="shared" si="10"/>
        <v/>
      </c>
      <c r="AR6" s="8"/>
      <c r="AS6" s="341" t="str">
        <f ca="1">RIGHT($AS$5,LEN($AS$5)-SEARCH(" ",$AS$5))</f>
        <v>6</v>
      </c>
      <c r="AT6" s="187" t="str">
        <f t="shared" ca="1" si="11"/>
        <v>H</v>
      </c>
      <c r="AU6" s="188">
        <f t="shared" ca="1" si="12"/>
        <v>5</v>
      </c>
      <c r="AV6" s="186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2">
        <f ca="1">$AB$21</f>
        <v>3</v>
      </c>
      <c r="BF6" s="81" t="str">
        <f>$AA$2</f>
        <v>JL</v>
      </c>
      <c r="BG6" s="82">
        <f ca="1">$AC$21</f>
        <v>103</v>
      </c>
      <c r="BH6" s="156"/>
      <c r="BI6" s="343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3"/>
      <c r="BN6" s="343">
        <f t="shared" ca="1" si="18"/>
        <v>3</v>
      </c>
      <c r="BO6" s="66" t="str">
        <f>$I$2</f>
        <v>CK</v>
      </c>
      <c r="BP6" s="344">
        <f t="shared" ca="1" si="19"/>
        <v>13</v>
      </c>
      <c r="BQ6" s="345">
        <f ca="1">-$AR$3*'Season Summary'!$AO$3</f>
        <v>-18</v>
      </c>
      <c r="BR6" s="346">
        <f ca="1">IF(COUNTIF('Season Summary'!H$3:OFFSET('Season Summary'!H$3,$C$2+$AR$2,0),"=1")&gt;0,COUNTIF('Season Summary'!H$3:OFFSET('Season Summary'!H$3,$C$2+$AR$2,0),"=1"),"")</f>
        <v>1</v>
      </c>
      <c r="BS6" s="347">
        <f ca="1">IF(BR6="","",BR6*'Season Summary'!$AO$6)</f>
        <v>31</v>
      </c>
      <c r="BT6" s="348" t="str">
        <f ca="1">IF($J$22=1,"✓","")</f>
        <v/>
      </c>
      <c r="BU6" s="347" t="str">
        <f t="shared" ca="1" si="20"/>
        <v/>
      </c>
      <c r="BV6" s="348" t="str">
        <f ca="1">IF($J$22=2,"✓","")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Vikings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Panthers</v>
      </c>
      <c r="E7" s="361" t="s">
        <v>39</v>
      </c>
      <c r="F7" s="217" t="s">
        <v>38</v>
      </c>
      <c r="G7" s="188">
        <v>3</v>
      </c>
      <c r="H7" s="184">
        <f t="shared" si="23"/>
        <v>-3</v>
      </c>
      <c r="I7" s="220" t="s">
        <v>39</v>
      </c>
      <c r="J7" s="188">
        <v>4</v>
      </c>
      <c r="K7" s="184" t="str">
        <f t="shared" si="0"/>
        <v/>
      </c>
      <c r="L7" s="220" t="s">
        <v>39</v>
      </c>
      <c r="M7" s="188">
        <v>3</v>
      </c>
      <c r="N7" s="184" t="str">
        <f t="shared" si="1"/>
        <v/>
      </c>
      <c r="O7" s="220" t="s">
        <v>38</v>
      </c>
      <c r="P7" s="188">
        <v>3</v>
      </c>
      <c r="Q7" s="184">
        <f t="shared" si="2"/>
        <v>-3</v>
      </c>
      <c r="R7" s="220" t="s">
        <v>39</v>
      </c>
      <c r="S7" s="188">
        <v>8</v>
      </c>
      <c r="T7" s="184" t="str">
        <f t="shared" si="3"/>
        <v/>
      </c>
      <c r="U7" s="220" t="s">
        <v>38</v>
      </c>
      <c r="V7" s="188">
        <v>9</v>
      </c>
      <c r="W7" s="184">
        <f t="shared" si="4"/>
        <v>-9</v>
      </c>
      <c r="X7" s="220" t="s">
        <v>38</v>
      </c>
      <c r="Y7" s="188">
        <v>3</v>
      </c>
      <c r="Z7" s="184">
        <f t="shared" si="5"/>
        <v>-3</v>
      </c>
      <c r="AA7" s="220" t="s">
        <v>38</v>
      </c>
      <c r="AB7" s="188">
        <v>4</v>
      </c>
      <c r="AC7" s="184">
        <f t="shared" si="6"/>
        <v>-4</v>
      </c>
      <c r="AD7" s="220" t="s">
        <v>38</v>
      </c>
      <c r="AE7" s="188">
        <v>15</v>
      </c>
      <c r="AF7" s="184">
        <f t="shared" si="7"/>
        <v>-15</v>
      </c>
      <c r="AG7" s="220" t="s">
        <v>39</v>
      </c>
      <c r="AH7" s="188">
        <v>4</v>
      </c>
      <c r="AI7" s="184" t="str">
        <f t="shared" si="8"/>
        <v/>
      </c>
      <c r="AJ7" s="220" t="s">
        <v>38</v>
      </c>
      <c r="AK7" s="188">
        <v>4</v>
      </c>
      <c r="AL7" s="184">
        <f t="shared" si="9"/>
        <v>-4</v>
      </c>
      <c r="AM7" s="220" t="s">
        <v>38</v>
      </c>
      <c r="AN7" s="188">
        <v>5</v>
      </c>
      <c r="AO7" s="186">
        <f t="shared" si="10"/>
        <v>-5</v>
      </c>
      <c r="AS7" s="341" t="str">
        <f ca="1">"week_"&amp;$AS$6&amp;"_schedule"</f>
        <v>week_6_schedule</v>
      </c>
      <c r="AT7" s="187" t="str">
        <f t="shared" ca="1" si="11"/>
        <v>H</v>
      </c>
      <c r="AU7" s="188">
        <f t="shared" ca="1" si="12"/>
        <v>4</v>
      </c>
      <c r="AV7" s="186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2">
        <f ca="1">$P$21</f>
        <v>4</v>
      </c>
      <c r="BF7" s="81" t="str">
        <f>$O$2</f>
        <v>DC</v>
      </c>
      <c r="BG7" s="82">
        <f ca="1">$Q$21</f>
        <v>102</v>
      </c>
      <c r="BH7" s="156"/>
      <c r="BI7" s="343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3"/>
      <c r="BN7" s="343">
        <f t="shared" ca="1" si="18"/>
        <v>3</v>
      </c>
      <c r="BO7" s="66" t="str">
        <f>$O$2</f>
        <v>DC</v>
      </c>
      <c r="BP7" s="344">
        <f t="shared" ca="1" si="19"/>
        <v>13</v>
      </c>
      <c r="BQ7" s="345">
        <f ca="1">-$AR$3*'Season Summary'!$AO$3</f>
        <v>-18</v>
      </c>
      <c r="BR7" s="346">
        <f ca="1">IF(COUNTIF('Season Summary'!N$3:OFFSET('Season Summary'!N$3,$C$2+$AR$2,0),"=1")&gt;0,COUNTIF('Season Summary'!N$3:OFFSET('Season Summary'!N$3,$C$2+$AR$2,0),"=1"),"")</f>
        <v>1</v>
      </c>
      <c r="BS7" s="347">
        <f ca="1">IF(BR7="","",BR7*'Season Summary'!$AO$6)</f>
        <v>31</v>
      </c>
      <c r="BT7" s="348" t="str">
        <f ca="1">IF($P$22=1,"✓","")</f>
        <v/>
      </c>
      <c r="BU7" s="347" t="str">
        <f t="shared" ca="1" si="20"/>
        <v/>
      </c>
      <c r="BV7" s="348" t="str">
        <f ca="1">IF($P$22=2,"✓","")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Packers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Bears</v>
      </c>
      <c r="E8" s="361" t="s">
        <v>39</v>
      </c>
      <c r="F8" s="217" t="s">
        <v>39</v>
      </c>
      <c r="G8" s="188">
        <v>10</v>
      </c>
      <c r="H8" s="184" t="str">
        <f t="shared" si="23"/>
        <v/>
      </c>
      <c r="I8" s="220" t="s">
        <v>39</v>
      </c>
      <c r="J8" s="188">
        <v>9</v>
      </c>
      <c r="K8" s="184" t="str">
        <f t="shared" si="0"/>
        <v/>
      </c>
      <c r="L8" s="220" t="s">
        <v>39</v>
      </c>
      <c r="M8" s="188">
        <v>10</v>
      </c>
      <c r="N8" s="184" t="str">
        <f t="shared" si="1"/>
        <v/>
      </c>
      <c r="O8" s="220" t="s">
        <v>39</v>
      </c>
      <c r="P8" s="188">
        <v>9</v>
      </c>
      <c r="Q8" s="184" t="str">
        <f t="shared" si="2"/>
        <v/>
      </c>
      <c r="R8" s="220" t="s">
        <v>39</v>
      </c>
      <c r="S8" s="188">
        <v>9</v>
      </c>
      <c r="T8" s="184" t="str">
        <f t="shared" si="3"/>
        <v/>
      </c>
      <c r="U8" s="220" t="s">
        <v>38</v>
      </c>
      <c r="V8" s="188">
        <v>5</v>
      </c>
      <c r="W8" s="184">
        <f t="shared" si="4"/>
        <v>-5</v>
      </c>
      <c r="X8" s="220" t="s">
        <v>39</v>
      </c>
      <c r="Y8" s="188">
        <v>11</v>
      </c>
      <c r="Z8" s="184" t="str">
        <f t="shared" si="5"/>
        <v/>
      </c>
      <c r="AA8" s="220" t="s">
        <v>39</v>
      </c>
      <c r="AB8" s="188">
        <v>13</v>
      </c>
      <c r="AC8" s="184" t="str">
        <f t="shared" si="6"/>
        <v/>
      </c>
      <c r="AD8" s="220" t="s">
        <v>39</v>
      </c>
      <c r="AE8" s="188">
        <v>3</v>
      </c>
      <c r="AF8" s="184" t="str">
        <f t="shared" si="7"/>
        <v/>
      </c>
      <c r="AG8" s="220" t="s">
        <v>39</v>
      </c>
      <c r="AH8" s="188">
        <v>7</v>
      </c>
      <c r="AI8" s="184" t="str">
        <f t="shared" si="8"/>
        <v/>
      </c>
      <c r="AJ8" s="220" t="s">
        <v>39</v>
      </c>
      <c r="AK8" s="188">
        <v>12</v>
      </c>
      <c r="AL8" s="184" t="str">
        <f t="shared" si="9"/>
        <v/>
      </c>
      <c r="AM8" s="220" t="s">
        <v>39</v>
      </c>
      <c r="AN8" s="188">
        <v>13</v>
      </c>
      <c r="AO8" s="186" t="str">
        <f t="shared" si="10"/>
        <v/>
      </c>
      <c r="AS8" s="341" t="str">
        <f ca="1">"week_"&amp;$AS$6&amp;"_byes"</f>
        <v>week_6_byes</v>
      </c>
      <c r="AT8" s="187" t="str">
        <f t="shared" ca="1" si="11"/>
        <v>V</v>
      </c>
      <c r="AU8" s="188">
        <f t="shared" ca="1" si="12"/>
        <v>11</v>
      </c>
      <c r="AV8" s="186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2">
        <f ca="1">$S$21</f>
        <v>5</v>
      </c>
      <c r="BF8" s="81" t="str">
        <f>$R$2</f>
        <v>DH</v>
      </c>
      <c r="BG8" s="82">
        <f ca="1">$T$21</f>
        <v>101</v>
      </c>
      <c r="BH8" s="156"/>
      <c r="BI8" s="343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3"/>
      <c r="BN8" s="343">
        <f t="shared" ca="1" si="18"/>
        <v>3</v>
      </c>
      <c r="BO8" s="66" t="str">
        <f>$X$2</f>
        <v>JH</v>
      </c>
      <c r="BP8" s="344">
        <f t="shared" ca="1" si="19"/>
        <v>13</v>
      </c>
      <c r="BQ8" s="345">
        <f ca="1">-$AR$3*'Season Summary'!$AO$3</f>
        <v>-18</v>
      </c>
      <c r="BR8" s="346">
        <f ca="1">IF(COUNTIF('Season Summary'!W$3:OFFSET('Season Summary'!W$3,$C$2+$AR$2,0),"=1")&gt;0,COUNTIF('Season Summary'!W$3:OFFSET('Season Summary'!W$3,$C$2+$AR$2,0),"=1"),"")</f>
        <v>1</v>
      </c>
      <c r="BS8" s="347">
        <f ca="1">IF(BR8="","",BR8*'Season Summary'!$AO$6)</f>
        <v>31</v>
      </c>
      <c r="BT8" s="348" t="str">
        <f ca="1">IF($Y$22=1,"✓","")</f>
        <v/>
      </c>
      <c r="BU8" s="347" t="str">
        <f t="shared" ca="1" si="20"/>
        <v/>
      </c>
      <c r="BV8" s="348" t="str">
        <f ca="1">IF($Y$22=2,"✓","")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Bengals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Lions</v>
      </c>
      <c r="E9" s="361" t="s">
        <v>39</v>
      </c>
      <c r="F9" s="217" t="s">
        <v>39</v>
      </c>
      <c r="G9" s="188">
        <v>7</v>
      </c>
      <c r="H9" s="184" t="str">
        <f t="shared" si="23"/>
        <v/>
      </c>
      <c r="I9" s="220" t="s">
        <v>39</v>
      </c>
      <c r="J9" s="188">
        <v>8</v>
      </c>
      <c r="K9" s="184" t="str">
        <f t="shared" si="0"/>
        <v/>
      </c>
      <c r="L9" s="220" t="s">
        <v>39</v>
      </c>
      <c r="M9" s="188">
        <v>6</v>
      </c>
      <c r="N9" s="184" t="str">
        <f t="shared" si="1"/>
        <v/>
      </c>
      <c r="O9" s="220" t="s">
        <v>39</v>
      </c>
      <c r="P9" s="188">
        <v>8</v>
      </c>
      <c r="Q9" s="184" t="str">
        <f t="shared" si="2"/>
        <v/>
      </c>
      <c r="R9" s="220" t="s">
        <v>39</v>
      </c>
      <c r="S9" s="188">
        <v>13</v>
      </c>
      <c r="T9" s="184" t="str">
        <f t="shared" si="3"/>
        <v/>
      </c>
      <c r="U9" s="220" t="s">
        <v>39</v>
      </c>
      <c r="V9" s="188">
        <v>13</v>
      </c>
      <c r="W9" s="184" t="str">
        <f t="shared" si="4"/>
        <v/>
      </c>
      <c r="X9" s="220" t="s">
        <v>39</v>
      </c>
      <c r="Y9" s="188">
        <v>8</v>
      </c>
      <c r="Z9" s="184" t="str">
        <f t="shared" si="5"/>
        <v/>
      </c>
      <c r="AA9" s="220" t="s">
        <v>39</v>
      </c>
      <c r="AB9" s="188">
        <v>12</v>
      </c>
      <c r="AC9" s="184" t="str">
        <f t="shared" si="6"/>
        <v/>
      </c>
      <c r="AD9" s="220" t="s">
        <v>39</v>
      </c>
      <c r="AE9" s="188">
        <v>11</v>
      </c>
      <c r="AF9" s="184" t="str">
        <f t="shared" si="7"/>
        <v/>
      </c>
      <c r="AG9" s="220" t="s">
        <v>39</v>
      </c>
      <c r="AH9" s="188">
        <v>10</v>
      </c>
      <c r="AI9" s="184" t="str">
        <f t="shared" si="8"/>
        <v/>
      </c>
      <c r="AJ9" s="220" t="s">
        <v>39</v>
      </c>
      <c r="AK9" s="188">
        <v>5</v>
      </c>
      <c r="AL9" s="184" t="str">
        <f t="shared" si="9"/>
        <v/>
      </c>
      <c r="AM9" s="220" t="s">
        <v>38</v>
      </c>
      <c r="AN9" s="188">
        <v>6</v>
      </c>
      <c r="AO9" s="186">
        <f t="shared" si="10"/>
        <v>-6</v>
      </c>
      <c r="AT9" s="187" t="str">
        <f t="shared" ca="1" si="11"/>
        <v>V</v>
      </c>
      <c r="AU9" s="188">
        <f t="shared" ca="1" si="12"/>
        <v>10</v>
      </c>
      <c r="AV9" s="186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2">
        <f ca="1">$Y$21</f>
        <v>5</v>
      </c>
      <c r="BF9" s="81" t="str">
        <f>$X$2</f>
        <v>JH</v>
      </c>
      <c r="BG9" s="82">
        <f ca="1">$Z$21</f>
        <v>101</v>
      </c>
      <c r="BH9" s="156"/>
      <c r="BI9" s="343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3"/>
      <c r="BN9" s="343">
        <f t="shared" ca="1" si="18"/>
        <v>3</v>
      </c>
      <c r="BO9" s="66" t="str">
        <f>$AD$2</f>
        <v>KC</v>
      </c>
      <c r="BP9" s="344">
        <f t="shared" ca="1" si="19"/>
        <v>13</v>
      </c>
      <c r="BQ9" s="345">
        <f ca="1">-$AR$3*'Season Summary'!$AO$3</f>
        <v>-18</v>
      </c>
      <c r="BR9" s="346">
        <f ca="1">IF(COUNTIF('Season Summary'!AC$3:OFFSET('Season Summary'!AC$3,$C$2+$AR$2,0),"=1")&gt;0,COUNTIF('Season Summary'!AC$3:OFFSET('Season Summary'!AC$3,$C$2+$AR$2,0),"=1"),"")</f>
        <v>1</v>
      </c>
      <c r="BS9" s="347">
        <f ca="1">IF(BR9="","",BR9*'Season Summary'!$AO$6)</f>
        <v>31</v>
      </c>
      <c r="BT9" s="348" t="str">
        <f ca="1">IF($AE$22=1,"✓","")</f>
        <v/>
      </c>
      <c r="BU9" s="347" t="str">
        <f t="shared" ca="1" si="20"/>
        <v/>
      </c>
      <c r="BV9" s="348" t="str">
        <f ca="1">IF($AE$22=2,"✓","")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Texans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Colts</v>
      </c>
      <c r="E10" s="361" t="s">
        <v>38</v>
      </c>
      <c r="F10" s="217" t="s">
        <v>38</v>
      </c>
      <c r="G10" s="188">
        <v>15</v>
      </c>
      <c r="H10" s="184" t="str">
        <f t="shared" si="23"/>
        <v/>
      </c>
      <c r="I10" s="220" t="s">
        <v>38</v>
      </c>
      <c r="J10" s="188">
        <v>10</v>
      </c>
      <c r="K10" s="184" t="str">
        <f t="shared" si="0"/>
        <v/>
      </c>
      <c r="L10" s="220" t="s">
        <v>38</v>
      </c>
      <c r="M10" s="188">
        <v>16</v>
      </c>
      <c r="N10" s="184" t="str">
        <f t="shared" si="1"/>
        <v/>
      </c>
      <c r="O10" s="220" t="s">
        <v>38</v>
      </c>
      <c r="P10" s="188">
        <v>13</v>
      </c>
      <c r="Q10" s="184" t="str">
        <f t="shared" si="2"/>
        <v/>
      </c>
      <c r="R10" s="220" t="s">
        <v>38</v>
      </c>
      <c r="S10" s="188">
        <v>15</v>
      </c>
      <c r="T10" s="184" t="str">
        <f t="shared" si="3"/>
        <v/>
      </c>
      <c r="U10" s="220" t="s">
        <v>38</v>
      </c>
      <c r="V10" s="188">
        <v>6</v>
      </c>
      <c r="W10" s="184" t="str">
        <f t="shared" si="4"/>
        <v/>
      </c>
      <c r="X10" s="220" t="s">
        <v>38</v>
      </c>
      <c r="Y10" s="188">
        <v>16</v>
      </c>
      <c r="Z10" s="184" t="str">
        <f t="shared" si="5"/>
        <v/>
      </c>
      <c r="AA10" s="220" t="s">
        <v>38</v>
      </c>
      <c r="AB10" s="188">
        <v>10</v>
      </c>
      <c r="AC10" s="184" t="str">
        <f t="shared" si="6"/>
        <v/>
      </c>
      <c r="AD10" s="220" t="s">
        <v>38</v>
      </c>
      <c r="AE10" s="188">
        <v>6</v>
      </c>
      <c r="AF10" s="184" t="str">
        <f t="shared" si="7"/>
        <v/>
      </c>
      <c r="AG10" s="220" t="s">
        <v>38</v>
      </c>
      <c r="AH10" s="188">
        <v>9</v>
      </c>
      <c r="AI10" s="184" t="str">
        <f t="shared" si="8"/>
        <v/>
      </c>
      <c r="AJ10" s="220" t="s">
        <v>38</v>
      </c>
      <c r="AK10" s="188">
        <v>3</v>
      </c>
      <c r="AL10" s="184" t="str">
        <f t="shared" si="9"/>
        <v/>
      </c>
      <c r="AM10" s="220" t="s">
        <v>38</v>
      </c>
      <c r="AN10" s="188">
        <v>9</v>
      </c>
      <c r="AO10" s="186" t="str">
        <f t="shared" si="10"/>
        <v/>
      </c>
      <c r="AT10" s="187" t="str">
        <f t="shared" ca="1" si="11"/>
        <v>H</v>
      </c>
      <c r="AU10" s="188">
        <f t="shared" ca="1" si="12"/>
        <v>12</v>
      </c>
      <c r="AV10" s="186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2">
        <f ca="1">$AH$21</f>
        <v>7</v>
      </c>
      <c r="BF10" s="81" t="str">
        <f>$AG$2</f>
        <v>KK</v>
      </c>
      <c r="BG10" s="82">
        <f ca="1">$AI$21</f>
        <v>100</v>
      </c>
      <c r="BH10" s="156"/>
      <c r="BI10" s="343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3"/>
      <c r="BN10" s="343">
        <f t="shared" ca="1" si="18"/>
        <v>7</v>
      </c>
      <c r="BO10" s="66" t="str">
        <f>$F$2</f>
        <v>BM</v>
      </c>
      <c r="BP10" s="344">
        <f t="shared" ca="1" si="19"/>
        <v>-18</v>
      </c>
      <c r="BQ10" s="345">
        <f ca="1">-$AR$3*'Season Summary'!$AO$3</f>
        <v>-18</v>
      </c>
      <c r="BR10" s="346" t="str">
        <f ca="1">IF(COUNTIF('Season Summary'!E$3:OFFSET('Season Summary'!E$3,$C$2+$AR$2,0),"=1")&gt;0,COUNTIF('Season Summary'!E$3:OFFSET('Season Summary'!E$3,$C$2+$AR$2,0),"=1"),"")</f>
        <v/>
      </c>
      <c r="BS10" s="347" t="str">
        <f ca="1">IF(BR10="","",BR10*'Season Summary'!$AO$6)</f>
        <v/>
      </c>
      <c r="BT10" s="348" t="str">
        <f ca="1">IF($G$22=1,"✓","")</f>
        <v/>
      </c>
      <c r="BU10" s="347" t="str">
        <f t="shared" ca="1" si="20"/>
        <v/>
      </c>
      <c r="BV10" s="348" t="str">
        <f ca="1">IF($G$22=2,"✓","")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Rams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Giants</v>
      </c>
      <c r="E11" s="361" t="s">
        <v>39</v>
      </c>
      <c r="F11" s="217" t="s">
        <v>39</v>
      </c>
      <c r="G11" s="188">
        <v>16</v>
      </c>
      <c r="H11" s="184" t="str">
        <f t="shared" si="23"/>
        <v/>
      </c>
      <c r="I11" s="220" t="s">
        <v>39</v>
      </c>
      <c r="J11" s="188">
        <v>16</v>
      </c>
      <c r="K11" s="184" t="str">
        <f t="shared" si="0"/>
        <v/>
      </c>
      <c r="L11" s="220" t="s">
        <v>39</v>
      </c>
      <c r="M11" s="188">
        <v>15</v>
      </c>
      <c r="N11" s="184" t="str">
        <f t="shared" si="1"/>
        <v/>
      </c>
      <c r="O11" s="220" t="s">
        <v>39</v>
      </c>
      <c r="P11" s="188">
        <v>16</v>
      </c>
      <c r="Q11" s="184" t="str">
        <f t="shared" si="2"/>
        <v/>
      </c>
      <c r="R11" s="220" t="s">
        <v>39</v>
      </c>
      <c r="S11" s="188">
        <v>14</v>
      </c>
      <c r="T11" s="184" t="str">
        <f t="shared" si="3"/>
        <v/>
      </c>
      <c r="U11" s="220" t="s">
        <v>39</v>
      </c>
      <c r="V11" s="188">
        <v>15</v>
      </c>
      <c r="W11" s="184" t="str">
        <f t="shared" si="4"/>
        <v/>
      </c>
      <c r="X11" s="220" t="s">
        <v>39</v>
      </c>
      <c r="Y11" s="188">
        <v>15</v>
      </c>
      <c r="Z11" s="184" t="str">
        <f t="shared" si="5"/>
        <v/>
      </c>
      <c r="AA11" s="220" t="s">
        <v>39</v>
      </c>
      <c r="AB11" s="188">
        <v>16</v>
      </c>
      <c r="AC11" s="184" t="str">
        <f t="shared" si="6"/>
        <v/>
      </c>
      <c r="AD11" s="220" t="s">
        <v>39</v>
      </c>
      <c r="AE11" s="188">
        <v>4</v>
      </c>
      <c r="AF11" s="184" t="str">
        <f t="shared" si="7"/>
        <v/>
      </c>
      <c r="AG11" s="220" t="s">
        <v>39</v>
      </c>
      <c r="AH11" s="188">
        <v>15</v>
      </c>
      <c r="AI11" s="184" t="str">
        <f t="shared" si="8"/>
        <v/>
      </c>
      <c r="AJ11" s="220" t="s">
        <v>39</v>
      </c>
      <c r="AK11" s="188">
        <v>15</v>
      </c>
      <c r="AL11" s="184" t="str">
        <f t="shared" si="9"/>
        <v/>
      </c>
      <c r="AM11" s="220" t="s">
        <v>39</v>
      </c>
      <c r="AN11" s="188">
        <v>15</v>
      </c>
      <c r="AO11" s="186" t="str">
        <f t="shared" si="10"/>
        <v/>
      </c>
      <c r="AT11" s="187" t="str">
        <f t="shared" ca="1" si="11"/>
        <v>V</v>
      </c>
      <c r="AU11" s="188">
        <f t="shared" ca="1" si="12"/>
        <v>16</v>
      </c>
      <c r="AV11" s="186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2">
        <f ca="1">$AN$21</f>
        <v>8</v>
      </c>
      <c r="BF11" s="81" t="str">
        <f>$AM$2</f>
        <v>RR</v>
      </c>
      <c r="BG11" s="82">
        <f ca="1">$AO$21</f>
        <v>98</v>
      </c>
      <c r="BH11" s="156"/>
      <c r="BI11" s="343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3"/>
      <c r="BN11" s="343">
        <f t="shared" ca="1" si="18"/>
        <v>7</v>
      </c>
      <c r="BO11" s="66" t="str">
        <f>$R$2</f>
        <v>DH</v>
      </c>
      <c r="BP11" s="344">
        <f t="shared" ca="1" si="19"/>
        <v>-18</v>
      </c>
      <c r="BQ11" s="345">
        <f ca="1">-$AR$3*'Season Summary'!$AO$3</f>
        <v>-18</v>
      </c>
      <c r="BR11" s="346" t="str">
        <f ca="1">IF(COUNTIF('Season Summary'!Q$3:OFFSET('Season Summary'!Q$3,$C$2+$AR$2,0),"=1")&gt;0,COUNTIF('Season Summary'!Q$3:OFFSET('Season Summary'!Q$3,$C$2+$AR$2,0),"=1"),"")</f>
        <v/>
      </c>
      <c r="BS11" s="347" t="str">
        <f ca="1">IF(BR11="","",BR11*'Season Summary'!$AO$6)</f>
        <v/>
      </c>
      <c r="BT11" s="348" t="str">
        <f ca="1">IF($S$22=1,"✓","")</f>
        <v/>
      </c>
      <c r="BU11" s="347" t="str">
        <f t="shared" ca="1" si="20"/>
        <v/>
      </c>
      <c r="BV11" s="348" t="str">
        <f ca="1">IF($S$22=2,"✓","")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Chiefs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Football Team</v>
      </c>
      <c r="E12" s="361" t="s">
        <v>39</v>
      </c>
      <c r="F12" s="217" t="s">
        <v>39</v>
      </c>
      <c r="G12" s="188">
        <v>13</v>
      </c>
      <c r="H12" s="184" t="str">
        <f t="shared" si="23"/>
        <v/>
      </c>
      <c r="I12" s="220" t="s">
        <v>39</v>
      </c>
      <c r="J12" s="188">
        <v>15</v>
      </c>
      <c r="K12" s="184" t="str">
        <f t="shared" si="0"/>
        <v/>
      </c>
      <c r="L12" s="220" t="s">
        <v>39</v>
      </c>
      <c r="M12" s="188">
        <v>13</v>
      </c>
      <c r="N12" s="184" t="str">
        <f t="shared" si="1"/>
        <v/>
      </c>
      <c r="O12" s="220" t="s">
        <v>39</v>
      </c>
      <c r="P12" s="188">
        <v>15</v>
      </c>
      <c r="Q12" s="184" t="str">
        <f t="shared" si="2"/>
        <v/>
      </c>
      <c r="R12" s="220" t="s">
        <v>39</v>
      </c>
      <c r="S12" s="188">
        <v>10</v>
      </c>
      <c r="T12" s="184" t="str">
        <f t="shared" si="3"/>
        <v/>
      </c>
      <c r="U12" s="220" t="s">
        <v>39</v>
      </c>
      <c r="V12" s="188">
        <v>7</v>
      </c>
      <c r="W12" s="184" t="str">
        <f t="shared" si="4"/>
        <v/>
      </c>
      <c r="X12" s="220" t="s">
        <v>39</v>
      </c>
      <c r="Y12" s="188">
        <v>14</v>
      </c>
      <c r="Z12" s="184" t="str">
        <f t="shared" si="5"/>
        <v/>
      </c>
      <c r="AA12" s="220" t="s">
        <v>39</v>
      </c>
      <c r="AB12" s="188">
        <v>15</v>
      </c>
      <c r="AC12" s="184" t="str">
        <f t="shared" si="6"/>
        <v/>
      </c>
      <c r="AD12" s="220" t="s">
        <v>39</v>
      </c>
      <c r="AE12" s="188">
        <v>14</v>
      </c>
      <c r="AF12" s="184" t="str">
        <f t="shared" si="7"/>
        <v/>
      </c>
      <c r="AG12" s="220" t="s">
        <v>39</v>
      </c>
      <c r="AH12" s="188">
        <v>16</v>
      </c>
      <c r="AI12" s="184" t="str">
        <f t="shared" si="8"/>
        <v/>
      </c>
      <c r="AJ12" s="220" t="s">
        <v>39</v>
      </c>
      <c r="AK12" s="188">
        <v>14</v>
      </c>
      <c r="AL12" s="184" t="str">
        <f t="shared" si="9"/>
        <v/>
      </c>
      <c r="AM12" s="220" t="s">
        <v>39</v>
      </c>
      <c r="AN12" s="188">
        <v>7</v>
      </c>
      <c r="AO12" s="186" t="str">
        <f t="shared" si="10"/>
        <v/>
      </c>
      <c r="AT12" s="187" t="str">
        <f t="shared" ca="1" si="11"/>
        <v>V</v>
      </c>
      <c r="AU12" s="188">
        <f t="shared" ca="1" si="12"/>
        <v>15</v>
      </c>
      <c r="AV12" s="186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2">
        <f ca="1">$G$21</f>
        <v>9</v>
      </c>
      <c r="BF12" s="81" t="str">
        <f>$F$2</f>
        <v>BM</v>
      </c>
      <c r="BG12" s="82">
        <f ca="1">$H$21</f>
        <v>96</v>
      </c>
      <c r="BH12" s="156"/>
      <c r="BI12" s="343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3"/>
      <c r="BN12" s="343">
        <f t="shared" ca="1" si="18"/>
        <v>7</v>
      </c>
      <c r="BO12" s="66" t="str">
        <f>$U$2</f>
        <v>JG</v>
      </c>
      <c r="BP12" s="344">
        <f t="shared" ca="1" si="19"/>
        <v>-18</v>
      </c>
      <c r="BQ12" s="345">
        <f ca="1">-$AR$3*'Season Summary'!$AO$3</f>
        <v>-18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Cardinals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Browns</v>
      </c>
      <c r="E13" s="361" t="s">
        <v>39</v>
      </c>
      <c r="F13" s="217" t="s">
        <v>38</v>
      </c>
      <c r="G13" s="188">
        <v>5</v>
      </c>
      <c r="H13" s="184">
        <f t="shared" si="23"/>
        <v>-5</v>
      </c>
      <c r="I13" s="220" t="s">
        <v>39</v>
      </c>
      <c r="J13" s="188">
        <v>3</v>
      </c>
      <c r="K13" s="184" t="str">
        <f t="shared" si="0"/>
        <v/>
      </c>
      <c r="L13" s="220" t="s">
        <v>39</v>
      </c>
      <c r="M13" s="188">
        <v>4</v>
      </c>
      <c r="N13" s="184" t="str">
        <f t="shared" si="1"/>
        <v/>
      </c>
      <c r="O13" s="220" t="s">
        <v>38</v>
      </c>
      <c r="P13" s="188">
        <v>4</v>
      </c>
      <c r="Q13" s="184">
        <f t="shared" si="2"/>
        <v>-4</v>
      </c>
      <c r="R13" s="220" t="s">
        <v>38</v>
      </c>
      <c r="S13" s="188">
        <v>6</v>
      </c>
      <c r="T13" s="184">
        <f t="shared" si="3"/>
        <v>-6</v>
      </c>
      <c r="U13" s="220" t="s">
        <v>39</v>
      </c>
      <c r="V13" s="188">
        <v>11</v>
      </c>
      <c r="W13" s="184" t="str">
        <f t="shared" si="4"/>
        <v/>
      </c>
      <c r="X13" s="220" t="s">
        <v>38</v>
      </c>
      <c r="Y13" s="188">
        <v>4</v>
      </c>
      <c r="Z13" s="184">
        <f t="shared" si="5"/>
        <v>-4</v>
      </c>
      <c r="AA13" s="220" t="s">
        <v>38</v>
      </c>
      <c r="AB13" s="188">
        <v>5</v>
      </c>
      <c r="AC13" s="184">
        <f t="shared" si="6"/>
        <v>-5</v>
      </c>
      <c r="AD13" s="220" t="s">
        <v>38</v>
      </c>
      <c r="AE13" s="188">
        <v>9</v>
      </c>
      <c r="AF13" s="184">
        <f t="shared" si="7"/>
        <v>-9</v>
      </c>
      <c r="AG13" s="220" t="s">
        <v>39</v>
      </c>
      <c r="AH13" s="188">
        <v>5</v>
      </c>
      <c r="AI13" s="184" t="str">
        <f t="shared" si="8"/>
        <v/>
      </c>
      <c r="AJ13" s="220" t="s">
        <v>38</v>
      </c>
      <c r="AK13" s="188">
        <v>13</v>
      </c>
      <c r="AL13" s="184">
        <f t="shared" si="9"/>
        <v>-13</v>
      </c>
      <c r="AM13" s="220" t="s">
        <v>39</v>
      </c>
      <c r="AN13" s="188">
        <v>11</v>
      </c>
      <c r="AO13" s="186" t="str">
        <f t="shared" si="10"/>
        <v/>
      </c>
      <c r="AT13" s="187" t="str">
        <f t="shared" ca="1" si="11"/>
        <v>H</v>
      </c>
      <c r="AU13" s="188">
        <f t="shared" ca="1" si="12"/>
        <v>3</v>
      </c>
      <c r="AV13" s="186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2">
        <f ca="1">$V$21</f>
        <v>10</v>
      </c>
      <c r="BF13" s="81" t="str">
        <f>$U$2</f>
        <v>JG</v>
      </c>
      <c r="BG13" s="82">
        <f ca="1">$W$21</f>
        <v>82</v>
      </c>
      <c r="BH13" s="156"/>
      <c r="BI13" s="343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3"/>
      <c r="BN13" s="343">
        <f t="shared" ca="1" si="18"/>
        <v>7</v>
      </c>
      <c r="BO13" s="66" t="str">
        <f>$AA$2</f>
        <v>JL</v>
      </c>
      <c r="BP13" s="344">
        <f t="shared" ca="1" si="19"/>
        <v>-18</v>
      </c>
      <c r="BQ13" s="345">
        <f ca="1">-$AR$3*'Season Summary'!$AO$3</f>
        <v>-18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Raiders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Broncos</v>
      </c>
      <c r="E14" s="361" t="s">
        <v>39</v>
      </c>
      <c r="F14" s="217" t="s">
        <v>38</v>
      </c>
      <c r="G14" s="188">
        <v>9</v>
      </c>
      <c r="H14" s="184">
        <f t="shared" si="23"/>
        <v>-9</v>
      </c>
      <c r="I14" s="220" t="s">
        <v>38</v>
      </c>
      <c r="J14" s="188">
        <v>14</v>
      </c>
      <c r="K14" s="184">
        <f t="shared" si="0"/>
        <v>-14</v>
      </c>
      <c r="L14" s="220" t="s">
        <v>38</v>
      </c>
      <c r="M14" s="188">
        <v>9</v>
      </c>
      <c r="N14" s="184">
        <f t="shared" si="1"/>
        <v>-9</v>
      </c>
      <c r="O14" s="220" t="s">
        <v>38</v>
      </c>
      <c r="P14" s="188">
        <v>7</v>
      </c>
      <c r="Q14" s="184">
        <f t="shared" si="2"/>
        <v>-7</v>
      </c>
      <c r="R14" s="220" t="s">
        <v>38</v>
      </c>
      <c r="S14" s="188">
        <v>7</v>
      </c>
      <c r="T14" s="184">
        <f t="shared" si="3"/>
        <v>-7</v>
      </c>
      <c r="U14" s="220" t="s">
        <v>38</v>
      </c>
      <c r="V14" s="188">
        <v>4</v>
      </c>
      <c r="W14" s="184">
        <f t="shared" si="4"/>
        <v>-4</v>
      </c>
      <c r="X14" s="220" t="s">
        <v>38</v>
      </c>
      <c r="Y14" s="188">
        <v>7</v>
      </c>
      <c r="Z14" s="184">
        <f t="shared" si="5"/>
        <v>-7</v>
      </c>
      <c r="AA14" s="220" t="s">
        <v>38</v>
      </c>
      <c r="AB14" s="188">
        <v>7</v>
      </c>
      <c r="AC14" s="184">
        <f t="shared" si="6"/>
        <v>-7</v>
      </c>
      <c r="AD14" s="220" t="s">
        <v>38</v>
      </c>
      <c r="AE14" s="188">
        <v>5</v>
      </c>
      <c r="AF14" s="184">
        <f t="shared" si="7"/>
        <v>-5</v>
      </c>
      <c r="AG14" s="220" t="s">
        <v>38</v>
      </c>
      <c r="AH14" s="188">
        <v>8</v>
      </c>
      <c r="AI14" s="184">
        <f t="shared" si="8"/>
        <v>-8</v>
      </c>
      <c r="AJ14" s="220" t="s">
        <v>38</v>
      </c>
      <c r="AK14" s="188">
        <v>6</v>
      </c>
      <c r="AL14" s="184">
        <f t="shared" si="9"/>
        <v>-6</v>
      </c>
      <c r="AM14" s="220" t="s">
        <v>38</v>
      </c>
      <c r="AN14" s="188">
        <v>8</v>
      </c>
      <c r="AO14" s="186">
        <f t="shared" si="10"/>
        <v>-8</v>
      </c>
      <c r="AT14" s="187" t="str">
        <f t="shared" ca="1" si="11"/>
        <v>H</v>
      </c>
      <c r="AU14" s="188">
        <f t="shared" ca="1" si="12"/>
        <v>7</v>
      </c>
      <c r="AV14" s="186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2">
        <f ca="1">$AK$21</f>
        <v>11</v>
      </c>
      <c r="BF14" s="81" t="str">
        <f>$AJ$2</f>
        <v>MB</v>
      </c>
      <c r="BG14" s="82">
        <f ca="1">$AL$21</f>
        <v>75</v>
      </c>
      <c r="BH14" s="156"/>
      <c r="BI14" s="343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3"/>
      <c r="BN14" s="343">
        <f t="shared" ca="1" si="18"/>
        <v>7</v>
      </c>
      <c r="BO14" s="66" t="str">
        <f>$AG$2</f>
        <v>KK</v>
      </c>
      <c r="BP14" s="344">
        <f t="shared" ca="1" si="19"/>
        <v>-18</v>
      </c>
      <c r="BQ14" s="345">
        <f ca="1">-$AR$3*'Season Summary'!$AO$3</f>
        <v>-18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Cowboys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Patriots</v>
      </c>
      <c r="E15" s="361" t="s">
        <v>39</v>
      </c>
      <c r="F15" s="217" t="s">
        <v>39</v>
      </c>
      <c r="G15" s="188">
        <v>6</v>
      </c>
      <c r="H15" s="184" t="str">
        <f t="shared" si="23"/>
        <v/>
      </c>
      <c r="I15" s="220" t="s">
        <v>39</v>
      </c>
      <c r="J15" s="188">
        <v>13</v>
      </c>
      <c r="K15" s="184" t="str">
        <f t="shared" si="0"/>
        <v/>
      </c>
      <c r="L15" s="220" t="s">
        <v>39</v>
      </c>
      <c r="M15" s="188">
        <v>8</v>
      </c>
      <c r="N15" s="184" t="str">
        <f t="shared" si="1"/>
        <v/>
      </c>
      <c r="O15" s="220" t="s">
        <v>39</v>
      </c>
      <c r="P15" s="188">
        <v>10</v>
      </c>
      <c r="Q15" s="184" t="str">
        <f t="shared" si="2"/>
        <v/>
      </c>
      <c r="R15" s="220" t="s">
        <v>39</v>
      </c>
      <c r="S15" s="188">
        <v>11</v>
      </c>
      <c r="T15" s="184" t="str">
        <f t="shared" si="3"/>
        <v/>
      </c>
      <c r="U15" s="220" t="s">
        <v>38</v>
      </c>
      <c r="V15" s="188">
        <v>3</v>
      </c>
      <c r="W15" s="184">
        <f t="shared" si="4"/>
        <v>-3</v>
      </c>
      <c r="X15" s="220" t="s">
        <v>39</v>
      </c>
      <c r="Y15" s="188">
        <v>5</v>
      </c>
      <c r="Z15" s="184" t="str">
        <f t="shared" si="5"/>
        <v/>
      </c>
      <c r="AA15" s="220" t="s">
        <v>39</v>
      </c>
      <c r="AB15" s="188">
        <v>11</v>
      </c>
      <c r="AC15" s="184" t="str">
        <f t="shared" si="6"/>
        <v/>
      </c>
      <c r="AD15" s="220" t="s">
        <v>39</v>
      </c>
      <c r="AE15" s="188">
        <v>8</v>
      </c>
      <c r="AF15" s="184" t="str">
        <f t="shared" si="7"/>
        <v/>
      </c>
      <c r="AG15" s="220" t="s">
        <v>39</v>
      </c>
      <c r="AH15" s="188">
        <v>6</v>
      </c>
      <c r="AI15" s="184" t="str">
        <f t="shared" si="8"/>
        <v/>
      </c>
      <c r="AJ15" s="220" t="s">
        <v>39</v>
      </c>
      <c r="AK15" s="188">
        <v>7</v>
      </c>
      <c r="AL15" s="184" t="str">
        <f t="shared" si="9"/>
        <v/>
      </c>
      <c r="AM15" s="220" t="s">
        <v>39</v>
      </c>
      <c r="AN15" s="188">
        <v>12</v>
      </c>
      <c r="AO15" s="186" t="str">
        <f t="shared" si="10"/>
        <v/>
      </c>
      <c r="AT15" s="187" t="str">
        <f t="shared" ca="1" si="11"/>
        <v>V</v>
      </c>
      <c r="AU15" s="188">
        <f t="shared" ca="1" si="12"/>
        <v>9</v>
      </c>
      <c r="AV15" s="186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0">
        <f ca="1">$AE$21</f>
        <v>12</v>
      </c>
      <c r="BF15" s="83" t="str">
        <f>$AD$2</f>
        <v>KC</v>
      </c>
      <c r="BG15" s="84">
        <f ca="1">$AF$21</f>
        <v>68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3"/>
      <c r="BN15" s="351">
        <f t="shared" ca="1" si="18"/>
        <v>7</v>
      </c>
      <c r="BO15" s="67" t="str">
        <f>$AJ$2</f>
        <v>MB</v>
      </c>
      <c r="BP15" s="352">
        <f t="shared" ca="1" si="19"/>
        <v>-18</v>
      </c>
      <c r="BQ15" s="353">
        <f ca="1">-$AR$3*'Season Summary'!$AO$3</f>
        <v>-18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Seahawks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Steelers</v>
      </c>
      <c r="E16" s="361" t="s">
        <v>38</v>
      </c>
      <c r="F16" s="217" t="s">
        <v>38</v>
      </c>
      <c r="G16" s="188">
        <v>11</v>
      </c>
      <c r="H16" s="184" t="str">
        <f t="shared" si="23"/>
        <v/>
      </c>
      <c r="I16" s="220" t="s">
        <v>38</v>
      </c>
      <c r="J16" s="188">
        <v>6</v>
      </c>
      <c r="K16" s="184" t="str">
        <f t="shared" si="0"/>
        <v/>
      </c>
      <c r="L16" s="220" t="s">
        <v>38</v>
      </c>
      <c r="M16" s="188">
        <v>11</v>
      </c>
      <c r="N16" s="184" t="str">
        <f t="shared" si="1"/>
        <v/>
      </c>
      <c r="O16" s="220" t="s">
        <v>38</v>
      </c>
      <c r="P16" s="188">
        <v>11</v>
      </c>
      <c r="Q16" s="184" t="str">
        <f t="shared" si="2"/>
        <v/>
      </c>
      <c r="R16" s="220" t="s">
        <v>38</v>
      </c>
      <c r="S16" s="188">
        <v>4</v>
      </c>
      <c r="T16" s="184" t="str">
        <f t="shared" si="3"/>
        <v/>
      </c>
      <c r="U16" s="220" t="s">
        <v>38</v>
      </c>
      <c r="V16" s="188">
        <v>16</v>
      </c>
      <c r="W16" s="184" t="str">
        <f t="shared" si="4"/>
        <v/>
      </c>
      <c r="X16" s="220" t="s">
        <v>38</v>
      </c>
      <c r="Y16" s="188">
        <v>10</v>
      </c>
      <c r="Z16" s="184" t="str">
        <f t="shared" si="5"/>
        <v/>
      </c>
      <c r="AA16" s="220" t="s">
        <v>38</v>
      </c>
      <c r="AB16" s="188">
        <v>8</v>
      </c>
      <c r="AC16" s="184" t="str">
        <f t="shared" si="6"/>
        <v/>
      </c>
      <c r="AD16" s="220" t="s">
        <v>39</v>
      </c>
      <c r="AE16" s="188">
        <v>16</v>
      </c>
      <c r="AF16" s="184">
        <f t="shared" si="7"/>
        <v>-16</v>
      </c>
      <c r="AG16" s="220" t="s">
        <v>38</v>
      </c>
      <c r="AH16" s="188">
        <v>11</v>
      </c>
      <c r="AI16" s="184" t="str">
        <f t="shared" si="8"/>
        <v/>
      </c>
      <c r="AJ16" s="220" t="s">
        <v>38</v>
      </c>
      <c r="AK16" s="188">
        <v>9</v>
      </c>
      <c r="AL16" s="184" t="str">
        <f t="shared" si="9"/>
        <v/>
      </c>
      <c r="AM16" s="220" t="s">
        <v>38</v>
      </c>
      <c r="AN16" s="188">
        <v>10</v>
      </c>
      <c r="AO16" s="186" t="str">
        <f t="shared" si="10"/>
        <v/>
      </c>
      <c r="AT16" s="187" t="str">
        <f t="shared" ca="1" si="11"/>
        <v>H</v>
      </c>
      <c r="AU16" s="188">
        <f t="shared" ca="1" si="12"/>
        <v>8</v>
      </c>
      <c r="AV16" s="186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Bills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Titans</v>
      </c>
      <c r="E19" s="361" t="s">
        <v>38</v>
      </c>
      <c r="F19" s="217" t="s">
        <v>39</v>
      </c>
      <c r="G19" s="188">
        <v>12</v>
      </c>
      <c r="H19" s="184">
        <f t="shared" si="23"/>
        <v>-12</v>
      </c>
      <c r="I19" s="220" t="s">
        <v>39</v>
      </c>
      <c r="J19" s="188">
        <v>7</v>
      </c>
      <c r="K19" s="184">
        <f t="shared" si="0"/>
        <v>-7</v>
      </c>
      <c r="L19" s="220" t="s">
        <v>39</v>
      </c>
      <c r="M19" s="188">
        <v>12</v>
      </c>
      <c r="N19" s="184">
        <f t="shared" si="1"/>
        <v>-12</v>
      </c>
      <c r="O19" s="220" t="s">
        <v>39</v>
      </c>
      <c r="P19" s="188">
        <v>12</v>
      </c>
      <c r="Q19" s="184">
        <f t="shared" si="2"/>
        <v>-12</v>
      </c>
      <c r="R19" s="220" t="s">
        <v>39</v>
      </c>
      <c r="S19" s="188">
        <v>3</v>
      </c>
      <c r="T19" s="184">
        <f t="shared" si="3"/>
        <v>-3</v>
      </c>
      <c r="U19" s="220" t="s">
        <v>39</v>
      </c>
      <c r="V19" s="188">
        <v>12</v>
      </c>
      <c r="W19" s="184">
        <f t="shared" si="4"/>
        <v>-12</v>
      </c>
      <c r="X19" s="220" t="s">
        <v>39</v>
      </c>
      <c r="Y19" s="188">
        <v>12</v>
      </c>
      <c r="Z19" s="184">
        <f t="shared" si="5"/>
        <v>-12</v>
      </c>
      <c r="AA19" s="220" t="s">
        <v>39</v>
      </c>
      <c r="AB19" s="188">
        <v>14</v>
      </c>
      <c r="AC19" s="184">
        <f t="shared" si="6"/>
        <v>-14</v>
      </c>
      <c r="AD19" s="220" t="s">
        <v>39</v>
      </c>
      <c r="AE19" s="188">
        <v>13</v>
      </c>
      <c r="AF19" s="184">
        <f t="shared" si="7"/>
        <v>-13</v>
      </c>
      <c r="AG19" s="220" t="s">
        <v>39</v>
      </c>
      <c r="AH19" s="188">
        <v>12</v>
      </c>
      <c r="AI19" s="184">
        <f t="shared" si="8"/>
        <v>-12</v>
      </c>
      <c r="AJ19" s="220" t="s">
        <v>39</v>
      </c>
      <c r="AK19" s="188">
        <v>11</v>
      </c>
      <c r="AL19" s="184">
        <f t="shared" si="9"/>
        <v>-11</v>
      </c>
      <c r="AM19" s="220" t="s">
        <v>39</v>
      </c>
      <c r="AN19" s="188">
        <v>16</v>
      </c>
      <c r="AO19" s="186">
        <f t="shared" si="10"/>
        <v>-16</v>
      </c>
      <c r="AT19" s="187" t="str">
        <f ca="1">IF($B19="","",IF(AX19&lt;0,"V","H"))</f>
        <v>V</v>
      </c>
      <c r="AU19" s="188">
        <f ca="1">IF($B19="","",RANK(BA19,BA$4:BA$19,1))</f>
        <v>14</v>
      </c>
      <c r="AV19" s="186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"Bills at Titans" Total Points:  </v>
      </c>
      <c r="F20" s="358" t="s">
        <v>782</v>
      </c>
      <c r="G20" s="91">
        <v>56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47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54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51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47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57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14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52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52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45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9</v>
      </c>
      <c r="H21" s="197">
        <f ca="1">IF(SUM(G4:G19)&gt;0,SUM(H4:H19)+$F$31,0)</f>
        <v>96</v>
      </c>
      <c r="I21" s="198"/>
      <c r="J21" s="196">
        <f ca="1">RANK(K21,$H34:$AO34,0)+J52</f>
        <v>1</v>
      </c>
      <c r="K21" s="197">
        <f ca="1">IF(SUM(J4:J19)&gt;0,SUM(K4:K19)+$F$31,0)</f>
        <v>112</v>
      </c>
      <c r="L21" s="198"/>
      <c r="M21" s="196">
        <f ca="1">RANK(N21,$H34:$AO34,0)+M52</f>
        <v>2</v>
      </c>
      <c r="N21" s="197">
        <f ca="1">IF(SUM(M4:M19)&gt;0,SUM(N4:N19)+$F$31,0)</f>
        <v>105</v>
      </c>
      <c r="O21" s="198"/>
      <c r="P21" s="196">
        <f ca="1">RANK(Q21,$H34:$AO34,0)+P52</f>
        <v>4</v>
      </c>
      <c r="Q21" s="197">
        <f ca="1">IF(SUM(P4:P19)&gt;0,SUM(Q4:Q19)+$F$31,0)</f>
        <v>102</v>
      </c>
      <c r="R21" s="198"/>
      <c r="S21" s="196">
        <f ca="1">RANK(T21,$H34:$AO34,0)+S52</f>
        <v>5</v>
      </c>
      <c r="T21" s="197">
        <f ca="1">IF(SUM(S4:S19)&gt;0,SUM(T4:T19)+$F$31,0)</f>
        <v>101</v>
      </c>
      <c r="U21" s="198"/>
      <c r="V21" s="196">
        <f ca="1">RANK(W21,$H34:$AO34,0)+V52</f>
        <v>10</v>
      </c>
      <c r="W21" s="197">
        <f ca="1">IF(SUM(V4:V19)&gt;0,SUM(W4:W19)+$F$31,0)</f>
        <v>82</v>
      </c>
      <c r="X21" s="198"/>
      <c r="Y21" s="196">
        <f ca="1">RANK(Z21,$H34:$AO34,0)+Y52</f>
        <v>5</v>
      </c>
      <c r="Z21" s="197">
        <f ca="1">IF(SUM(Y4:Y19)&gt;0,SUM(Z4:Z19)+$F$31,0)</f>
        <v>101</v>
      </c>
      <c r="AA21" s="198"/>
      <c r="AB21" s="196">
        <f ca="1">RANK(AC21,$H34:$AO34,0)+AB52</f>
        <v>3</v>
      </c>
      <c r="AC21" s="197">
        <f ca="1">IF(SUM(AB4:AB19)&gt;0,SUM(AC4:AC19)+$F$31,0)</f>
        <v>103</v>
      </c>
      <c r="AD21" s="198"/>
      <c r="AE21" s="196">
        <f ca="1">RANK(AF21,$H34:$AO34,0)+AE52</f>
        <v>12</v>
      </c>
      <c r="AF21" s="197">
        <f ca="1">IF(SUM(AE4:AE19)&gt;0,SUM(AF4:AF19)+$F$31,0)</f>
        <v>68</v>
      </c>
      <c r="AG21" s="198"/>
      <c r="AH21" s="196">
        <f ca="1">RANK(AI21,$H34:$AO34,0)+AH52</f>
        <v>7</v>
      </c>
      <c r="AI21" s="197">
        <f ca="1">IF(SUM(AH4:AH19)&gt;0,SUM(AI4:AI19)+$F$31,0)</f>
        <v>100</v>
      </c>
      <c r="AJ21" s="198"/>
      <c r="AK21" s="196">
        <f ca="1">RANK(AL21,$H34:$AO34,0)+AK52</f>
        <v>11</v>
      </c>
      <c r="AL21" s="197">
        <f ca="1">IF(SUM(AK4:AK19)&gt;0,SUM(AL4:AL19)+$F$31,0)</f>
        <v>75</v>
      </c>
      <c r="AM21" s="198"/>
      <c r="AN21" s="196">
        <f ca="1">RANK(AO21,$H34:$AO34,0)+AN52</f>
        <v>8</v>
      </c>
      <c r="AO21" s="199">
        <f ca="1">IF(SUM(AN4:AN19)&gt;0,SUM(AO4:AO19)+$F$31,0)</f>
        <v>98</v>
      </c>
      <c r="AP21" s="3"/>
      <c r="AT21" s="200"/>
      <c r="AU21" s="201">
        <f ca="1">RANK(AV34,$H34:$AV34,0)</f>
        <v>8</v>
      </c>
      <c r="AV21" s="202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4</v>
      </c>
      <c r="H22" s="133">
        <f ca="1">IF($AR$3&lt;3,H23,H23/($AR$3-1))</f>
        <v>100.6</v>
      </c>
      <c r="I22" s="134"/>
      <c r="J22" s="132">
        <f ca="1">RANK(K35,($H35:$AO35),0)</f>
        <v>7</v>
      </c>
      <c r="K22" s="133">
        <f ca="1">IF($AR$3&lt;3,K23,K23/($AR$3-1))</f>
        <v>95</v>
      </c>
      <c r="L22" s="134"/>
      <c r="M22" s="132">
        <f ca="1">RANK(N35,($H35:$AO35),0)</f>
        <v>1</v>
      </c>
      <c r="N22" s="133">
        <f ca="1">IF($AR$3&lt;3,N23,N23/($AR$3-1))</f>
        <v>105.6</v>
      </c>
      <c r="O22" s="134"/>
      <c r="P22" s="132">
        <f ca="1">RANK(Q35,($H35:$AO35),0)</f>
        <v>3</v>
      </c>
      <c r="Q22" s="133">
        <f ca="1">IF($AR$3&lt;3,Q23,Q23/($AR$3-1))</f>
        <v>103</v>
      </c>
      <c r="R22" s="134"/>
      <c r="S22" s="132">
        <f ca="1">RANK(T35,($H35:$AO35),0)</f>
        <v>5</v>
      </c>
      <c r="T22" s="133">
        <f ca="1">IF($AR$3&lt;3,T23,T23/($AR$3-1))</f>
        <v>100.4</v>
      </c>
      <c r="U22" s="134"/>
      <c r="V22" s="132">
        <f ca="1">RANK(W35,($H35:$AO35),0)</f>
        <v>11</v>
      </c>
      <c r="W22" s="133">
        <f ca="1">IF($AR$3&lt;3,W23,W23/($AR$3-1))</f>
        <v>87.8</v>
      </c>
      <c r="X22" s="134"/>
      <c r="Y22" s="132">
        <f ca="1">RANK(Z35,($H35:$AO35),0)</f>
        <v>9</v>
      </c>
      <c r="Z22" s="133">
        <f ca="1">IF($AR$3&lt;3,Z23,Z23/($AR$3-1))</f>
        <v>91.8</v>
      </c>
      <c r="AA22" s="134"/>
      <c r="AB22" s="132">
        <f ca="1">RANK(AC35,($H35:$AO35),0)</f>
        <v>6</v>
      </c>
      <c r="AC22" s="133">
        <f ca="1">IF($AR$3&lt;3,AC23,AC23/($AR$3-1))</f>
        <v>95.4</v>
      </c>
      <c r="AD22" s="134"/>
      <c r="AE22" s="132">
        <f ca="1">RANK(AF35,($H35:$AO35),0)</f>
        <v>12</v>
      </c>
      <c r="AF22" s="133">
        <f ca="1">IF($AR$3&lt;3,AF23,AF23/($AR$3-1))</f>
        <v>74.599999999999994</v>
      </c>
      <c r="AG22" s="134"/>
      <c r="AH22" s="132">
        <f ca="1">RANK(AI35,($H35:$AO35),0)</f>
        <v>8</v>
      </c>
      <c r="AI22" s="133">
        <f ca="1">IF($AR$3&lt;3,AI23,AI23/($AR$3-1))</f>
        <v>94.2</v>
      </c>
      <c r="AJ22" s="134"/>
      <c r="AK22" s="132">
        <f ca="1">RANK(AL35,($H35:$AO35),0)</f>
        <v>10</v>
      </c>
      <c r="AL22" s="133">
        <f ca="1">IF($AR$3&lt;3,AL23,AL23/($AR$3-1))</f>
        <v>88</v>
      </c>
      <c r="AM22" s="134"/>
      <c r="AN22" s="132">
        <f ca="1">RANK(AO35,($H35:$AO35),0)</f>
        <v>2</v>
      </c>
      <c r="AO22" s="135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503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475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528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515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502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439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459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477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373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471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440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48</v>
      </c>
      <c r="AG24" s="142"/>
      <c r="AH24" s="140"/>
      <c r="AI24" s="141">
        <f ca="1">IF($AR$3&lt;2,"",MIN('Season Summary'!AH3:OFFSET('Season Summary'!AH3,$C$2+$AR$2,0)))</f>
        <v>85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0.6428571428571429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0.8571428571428571</v>
      </c>
      <c r="K25" s="141">
        <f>IF(SUM(J4:J19)&gt;0,COUNTBLANK(K4:K19)-COUNTBLANK($E4:$E19),0)</f>
        <v>12</v>
      </c>
      <c r="L25" s="142"/>
      <c r="M25" s="144">
        <f ca="1">IF($AR$2=0,N25/OFFSET('Season Summary'!$D$3,$C$2,0),0)</f>
        <v>0.7857142857142857</v>
      </c>
      <c r="N25" s="141">
        <f>IF(SUM(M4:M19)&gt;0,COUNTBLANK(N4:N19)-COUNTBLANK($E4:$E19),0)</f>
        <v>11</v>
      </c>
      <c r="O25" s="142"/>
      <c r="P25" s="144">
        <f ca="1">IF($AR$2=0,Q25/OFFSET('Season Summary'!$D$3,$C$2,0),0)</f>
        <v>0.6428571428571429</v>
      </c>
      <c r="Q25" s="141">
        <f>IF(SUM(P4:P19)&gt;0,COUNTBLANK(Q4:Q19)-COUNTBLANK($E4:$E19),0)</f>
        <v>9</v>
      </c>
      <c r="R25" s="142"/>
      <c r="S25" s="144">
        <f ca="1">IF($AR$2=0,T25/OFFSET('Season Summary'!$D$3,$C$2,0),0)</f>
        <v>0.7142857142857143</v>
      </c>
      <c r="T25" s="141">
        <f>IF(SUM(S4:S19)&gt;0,COUNTBLANK(T4:T19)-COUNTBLANK($E4:$E19),0)</f>
        <v>10</v>
      </c>
      <c r="U25" s="142"/>
      <c r="V25" s="144">
        <f ca="1">IF($AR$2=0,W25/OFFSET('Season Summary'!$D$3,$C$2,0),0)</f>
        <v>0.5</v>
      </c>
      <c r="W25" s="141">
        <f>IF(SUM(V4:V19)&gt;0,COUNTBLANK(W4:W19)-COUNTBLANK($E4:$E19),0)</f>
        <v>7</v>
      </c>
      <c r="X25" s="142"/>
      <c r="Y25" s="144">
        <f ca="1">IF($AR$2=0,Z25/OFFSET('Season Summary'!$D$3,$C$2,0),0)</f>
        <v>0.6428571428571429</v>
      </c>
      <c r="Z25" s="141">
        <f>IF(SUM(Y4:Y19)&gt;0,COUNTBLANK(Z4:Z19)-COUNTBLANK($E4:$E19),0)</f>
        <v>9</v>
      </c>
      <c r="AA25" s="142"/>
      <c r="AB25" s="144">
        <f ca="1">IF($AR$2=0,AC25/OFFSET('Season Summary'!$D$3,$C$2,0),0)</f>
        <v>0.7142857142857143</v>
      </c>
      <c r="AC25" s="141">
        <f>IF(SUM(AB4:AB19)&gt;0,COUNTBLANK(AC4:AC19)-COUNTBLANK($E4:$E19),0)</f>
        <v>10</v>
      </c>
      <c r="AD25" s="142"/>
      <c r="AE25" s="144">
        <f ca="1">IF($AR$2=0,AF25/OFFSET('Season Summary'!$D$3,$C$2,0),0)</f>
        <v>0.5714285714285714</v>
      </c>
      <c r="AF25" s="141">
        <f>IF(SUM(AE4:AE19)&gt;0,COUNTBLANK(AF4:AF19)-COUNTBLANK($E4:$E19),0)</f>
        <v>8</v>
      </c>
      <c r="AG25" s="142"/>
      <c r="AH25" s="144">
        <f ca="1">IF($AR$2=0,AI25/OFFSET('Season Summary'!$D$3,$C$2,0),0)</f>
        <v>0.7857142857142857</v>
      </c>
      <c r="AI25" s="141">
        <f>IF(SUM(AH4:AH19)&gt;0,COUNTBLANK(AI4:AI19)-COUNTBLANK($E4:$E19),0)</f>
        <v>11</v>
      </c>
      <c r="AJ25" s="142"/>
      <c r="AK25" s="144">
        <f ca="1">IF($AR$2=0,AL25/OFFSET('Season Summary'!$D$3,$C$2,0),0)</f>
        <v>0.5714285714285714</v>
      </c>
      <c r="AL25" s="141">
        <f>IF(SUM(AK4:AK19)&gt;0,COUNTBLANK(AL4:AL19)-COUNTBLANK($E4:$E19),0)</f>
        <v>8</v>
      </c>
      <c r="AM25" s="142"/>
      <c r="AN25" s="144">
        <f ca="1">IF($AR$2=0,AO25/OFFSET('Season Summary'!$D$3,$C$2,0),0)</f>
        <v>0.7142857142857143</v>
      </c>
      <c r="AO25" s="143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0.62765957446808507</v>
      </c>
      <c r="H26" s="150">
        <f ca="1">SUM('Season Summary'!F3:OFFSET('Season Summary'!F3,$C$2+$AR$2,0))</f>
        <v>59</v>
      </c>
      <c r="I26" s="151"/>
      <c r="J26" s="149">
        <f ca="1">IF($AR$3=0,0,K26/SUM('Season Summary'!$D3:OFFSET('Season Summary'!$D3,$C$2+$AR$2,0)))</f>
        <v>0.63829787234042556</v>
      </c>
      <c r="K26" s="150">
        <f ca="1">SUM('Season Summary'!I3:OFFSET('Season Summary'!I3,$C$2+$AR$2,0))</f>
        <v>60</v>
      </c>
      <c r="L26" s="151"/>
      <c r="M26" s="149">
        <f ca="1">IF($AR$3=0,0,N26/SUM('Season Summary'!$D3:OFFSET('Season Summary'!$D3,$C$2+$AR$2,0)))</f>
        <v>0.69148936170212771</v>
      </c>
      <c r="N26" s="150">
        <f ca="1">SUM('Season Summary'!L3:OFFSET('Season Summary'!L3,$C$2+$AR$2,0))</f>
        <v>65</v>
      </c>
      <c r="O26" s="151"/>
      <c r="P26" s="149">
        <f ca="1">IF($AR$3=0,0,Q26/SUM('Season Summary'!$D3:OFFSET('Season Summary'!$D3,$C$2+$AR$2,0)))</f>
        <v>0.68085106382978722</v>
      </c>
      <c r="Q26" s="150">
        <f ca="1">SUM('Season Summary'!O3:OFFSET('Season Summary'!O3,$C$2+$AR$2,0))</f>
        <v>64</v>
      </c>
      <c r="R26" s="151"/>
      <c r="S26" s="149">
        <f ca="1">IF($AR$3=0,0,T26/SUM('Season Summary'!$D3:OFFSET('Season Summary'!$D3,$C$2+$AR$2,0)))</f>
        <v>0.63829787234042556</v>
      </c>
      <c r="T26" s="150">
        <f ca="1">SUM('Season Summary'!R3:OFFSET('Season Summary'!R3,$C$2+$AR$2,0))</f>
        <v>60</v>
      </c>
      <c r="U26" s="151"/>
      <c r="V26" s="149">
        <f ca="1">IF($AR$3=0,0,W26/SUM('Season Summary'!$D3:OFFSET('Season Summary'!$D3,$C$2+$AR$2,0)))</f>
        <v>0.5957446808510638</v>
      </c>
      <c r="W26" s="150">
        <f ca="1">SUM('Season Summary'!U3:OFFSET('Season Summary'!U3,$C$2+$AR$2,0))</f>
        <v>56</v>
      </c>
      <c r="X26" s="151"/>
      <c r="Y26" s="149">
        <f ca="1">IF($AR$3=0,0,Z26/SUM('Season Summary'!$D3:OFFSET('Season Summary'!$D3,$C$2+$AR$2,0)))</f>
        <v>0.6063829787234043</v>
      </c>
      <c r="Z26" s="150">
        <f ca="1">SUM('Season Summary'!X3:OFFSET('Season Summary'!X3,$C$2+$AR$2,0))</f>
        <v>57</v>
      </c>
      <c r="AA26" s="151"/>
      <c r="AB26" s="149">
        <f ca="1">IF($AR$3=0,0,AC26/SUM('Season Summary'!$D3:OFFSET('Season Summary'!$D3,$C$2+$AR$2,0)))</f>
        <v>0.62765957446808507</v>
      </c>
      <c r="AC26" s="150">
        <f ca="1">SUM('Season Summary'!AA3:OFFSET('Season Summary'!AA3,$C$2+$AR$2,0))</f>
        <v>59</v>
      </c>
      <c r="AD26" s="151"/>
      <c r="AE26" s="149">
        <f ca="1">IF($AR$3=0,0,AF26/SUM('Season Summary'!$D3:OFFSET('Season Summary'!$D3,$C$2+$AR$2,0)))</f>
        <v>0.51063829787234039</v>
      </c>
      <c r="AF26" s="150">
        <f ca="1">SUM('Season Summary'!AD3:OFFSET('Season Summary'!AD3,$C$2+$AR$2,0))</f>
        <v>48</v>
      </c>
      <c r="AG26" s="151"/>
      <c r="AH26" s="149">
        <f ca="1">IF($AR$3=0,0,AI26/SUM('Season Summary'!$D3:OFFSET('Season Summary'!$D3,$C$2+$AR$2,0)))</f>
        <v>0.63829787234042556</v>
      </c>
      <c r="AI26" s="150">
        <f ca="1">SUM('Season Summary'!AG3:OFFSET('Season Summary'!AG3,$C$2+$AR$2,0))</f>
        <v>60</v>
      </c>
      <c r="AJ26" s="151"/>
      <c r="AK26" s="149">
        <f ca="1">IF($AR$3=0,0,AL26/SUM('Season Summary'!$D3:OFFSET('Season Summary'!$D3,$C$2+$AR$2,0)))</f>
        <v>0.61702127659574468</v>
      </c>
      <c r="AL26" s="150">
        <f ca="1">SUM('Season Summary'!AJ3:OFFSET('Season Summary'!AJ3,$C$2+$AR$2,0))</f>
        <v>58</v>
      </c>
      <c r="AM26" s="151"/>
      <c r="AN26" s="149">
        <f ca="1">IF($AR$3=0,0,AO26/SUM('Season Summary'!$D3:OFFSET('Season Summary'!$D3,$C$2+$AR$2,0)))</f>
        <v>0.65957446808510634</v>
      </c>
      <c r="AO26" s="152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94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18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12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49ers, Falcons, Jets, Saints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w6_actual_mn_points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133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59"/>
      <c r="AU32" s="5">
        <f ca="1">SUM(AU4:AU19)</f>
        <v>133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59"/>
      <c r="AV34" s="41">
        <f ca="1">AV21</f>
        <v>99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100.6</v>
      </c>
      <c r="I35" s="159"/>
      <c r="J35" s="159"/>
      <c r="K35" s="386">
        <f t="shared" ca="1" si="25"/>
        <v>95</v>
      </c>
      <c r="L35" s="159"/>
      <c r="M35" s="159"/>
      <c r="N35" s="386">
        <f t="shared" ca="1" si="26"/>
        <v>105.6</v>
      </c>
      <c r="Q35" s="386">
        <f t="shared" ca="1" si="27"/>
        <v>103</v>
      </c>
      <c r="T35" s="386">
        <f t="shared" ca="1" si="28"/>
        <v>100.4</v>
      </c>
      <c r="W35" s="386">
        <f t="shared" ca="1" si="29"/>
        <v>87.8</v>
      </c>
      <c r="Z35" s="386">
        <f t="shared" ca="1" si="30"/>
        <v>91.8</v>
      </c>
      <c r="AC35" s="386">
        <f t="shared" ca="1" si="31"/>
        <v>95.4</v>
      </c>
      <c r="AF35" s="386">
        <f t="shared" ca="1" si="32"/>
        <v>74.599999999999994</v>
      </c>
      <c r="AI35" s="386">
        <f t="shared" ca="1" si="33"/>
        <v>94.2</v>
      </c>
      <c r="AL35" s="386">
        <f t="shared" ca="1" si="34"/>
        <v>88</v>
      </c>
      <c r="AO35" s="386">
        <f t="shared" ca="1" si="35"/>
        <v>104.6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503</v>
      </c>
      <c r="I36" s="159"/>
      <c r="J36" s="159"/>
      <c r="K36" s="386">
        <f t="shared" ca="1" si="25"/>
        <v>475</v>
      </c>
      <c r="L36" s="159"/>
      <c r="M36" s="159"/>
      <c r="N36" s="386">
        <f t="shared" ca="1" si="26"/>
        <v>528</v>
      </c>
      <c r="Q36" s="386">
        <f t="shared" ca="1" si="27"/>
        <v>515</v>
      </c>
      <c r="T36" s="386">
        <f t="shared" ca="1" si="28"/>
        <v>502</v>
      </c>
      <c r="W36" s="386">
        <f t="shared" ca="1" si="29"/>
        <v>439</v>
      </c>
      <c r="Z36" s="386">
        <f t="shared" ca="1" si="30"/>
        <v>459</v>
      </c>
      <c r="AC36" s="386">
        <f t="shared" ca="1" si="31"/>
        <v>477</v>
      </c>
      <c r="AF36" s="386">
        <f t="shared" ca="1" si="32"/>
        <v>373</v>
      </c>
      <c r="AI36" s="386">
        <f t="shared" ca="1" si="33"/>
        <v>471</v>
      </c>
      <c r="AL36" s="386">
        <f t="shared" ca="1" si="34"/>
        <v>440</v>
      </c>
      <c r="AO36" s="386">
        <f t="shared" ca="1" si="35"/>
        <v>523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48</v>
      </c>
      <c r="AI37" s="386">
        <f t="shared" ca="1" si="33"/>
        <v>85</v>
      </c>
      <c r="AL37" s="386">
        <f t="shared" ca="1" si="34"/>
        <v>66</v>
      </c>
      <c r="AO37" s="386">
        <f t="shared" ca="1" si="35"/>
        <v>81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12</v>
      </c>
      <c r="L38" s="159"/>
      <c r="M38" s="159"/>
      <c r="N38" s="386">
        <f t="shared" si="26"/>
        <v>11</v>
      </c>
      <c r="Q38" s="386">
        <f t="shared" si="27"/>
        <v>9</v>
      </c>
      <c r="T38" s="386">
        <f t="shared" si="28"/>
        <v>10</v>
      </c>
      <c r="W38" s="386">
        <f t="shared" si="29"/>
        <v>7</v>
      </c>
      <c r="Z38" s="386">
        <f t="shared" si="30"/>
        <v>9</v>
      </c>
      <c r="AC38" s="386">
        <f t="shared" si="31"/>
        <v>10</v>
      </c>
      <c r="AF38" s="386">
        <f t="shared" si="32"/>
        <v>8</v>
      </c>
      <c r="AI38" s="386">
        <f t="shared" si="33"/>
        <v>11</v>
      </c>
      <c r="AL38" s="386">
        <f t="shared" si="34"/>
        <v>8</v>
      </c>
      <c r="AO38" s="386">
        <f t="shared" si="35"/>
        <v>10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59</v>
      </c>
      <c r="I39" s="159"/>
      <c r="J39" s="159"/>
      <c r="K39" s="386">
        <f t="shared" ca="1" si="25"/>
        <v>60</v>
      </c>
      <c r="L39" s="159"/>
      <c r="M39" s="159"/>
      <c r="N39" s="386">
        <f t="shared" ca="1" si="26"/>
        <v>65</v>
      </c>
      <c r="Q39" s="386">
        <f t="shared" ca="1" si="27"/>
        <v>64</v>
      </c>
      <c r="T39" s="386">
        <f t="shared" ca="1" si="28"/>
        <v>60</v>
      </c>
      <c r="W39" s="386">
        <f t="shared" ca="1" si="29"/>
        <v>56</v>
      </c>
      <c r="Z39" s="386">
        <f t="shared" ca="1" si="30"/>
        <v>57</v>
      </c>
      <c r="AC39" s="386">
        <f t="shared" ca="1" si="31"/>
        <v>59</v>
      </c>
      <c r="AF39" s="386">
        <f t="shared" ca="1" si="32"/>
        <v>48</v>
      </c>
      <c r="AI39" s="386">
        <f t="shared" ca="1" si="33"/>
        <v>60</v>
      </c>
      <c r="AL39" s="386">
        <f t="shared" ca="1" si="34"/>
        <v>58</v>
      </c>
      <c r="AO39" s="386">
        <f t="shared" ca="1" si="35"/>
        <v>62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4</v>
      </c>
      <c r="H40" s="386"/>
      <c r="I40" s="159"/>
      <c r="J40" s="385">
        <f ca="1">J22</f>
        <v>7</v>
      </c>
      <c r="K40" s="386"/>
      <c r="L40" s="159"/>
      <c r="M40" s="385">
        <f ca="1">M22</f>
        <v>1</v>
      </c>
      <c r="N40" s="386"/>
      <c r="P40" s="385">
        <f ca="1">P22</f>
        <v>3</v>
      </c>
      <c r="Q40" s="386"/>
      <c r="S40" s="385">
        <f ca="1">S22</f>
        <v>5</v>
      </c>
      <c r="T40" s="386"/>
      <c r="V40" s="385">
        <f ca="1">V22</f>
        <v>11</v>
      </c>
      <c r="W40" s="386"/>
      <c r="Y40" s="385">
        <f ca="1">Y22</f>
        <v>9</v>
      </c>
      <c r="Z40" s="386"/>
      <c r="AB40" s="385">
        <f ca="1">AB22</f>
        <v>6</v>
      </c>
      <c r="AC40" s="386"/>
      <c r="AE40" s="385">
        <f ca="1">AE22</f>
        <v>12</v>
      </c>
      <c r="AF40" s="386"/>
      <c r="AH40" s="385">
        <f ca="1">AH22</f>
        <v>8</v>
      </c>
      <c r="AI40" s="386"/>
      <c r="AK40" s="385">
        <f ca="1">AK22</f>
        <v>10</v>
      </c>
      <c r="AL40" s="386"/>
      <c r="AN40" s="385">
        <f ca="1">AN22</f>
        <v>2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0.6428571428571429</v>
      </c>
      <c r="H41" s="159"/>
      <c r="I41" s="159"/>
      <c r="J41" s="385">
        <f ca="1">J25</f>
        <v>0.8571428571428571</v>
      </c>
      <c r="K41" s="159"/>
      <c r="L41" s="159"/>
      <c r="M41" s="385">
        <f ca="1">M25</f>
        <v>0.7857142857142857</v>
      </c>
      <c r="P41" s="385">
        <f ca="1">P25</f>
        <v>0.6428571428571429</v>
      </c>
      <c r="S41" s="385">
        <f ca="1">S25</f>
        <v>0.7142857142857143</v>
      </c>
      <c r="V41" s="385">
        <f ca="1">V25</f>
        <v>0.5</v>
      </c>
      <c r="Y41" s="385">
        <f ca="1">Y25</f>
        <v>0.6428571428571429</v>
      </c>
      <c r="AB41" s="385">
        <f ca="1">AB25</f>
        <v>0.7142857142857143</v>
      </c>
      <c r="AE41" s="385">
        <f ca="1">AE25</f>
        <v>0.5714285714285714</v>
      </c>
      <c r="AH41" s="385">
        <f ca="1">AH25</f>
        <v>0.7857142857142857</v>
      </c>
      <c r="AK41" s="385">
        <f ca="1">AK25</f>
        <v>0.5714285714285714</v>
      </c>
      <c r="AN41" s="385">
        <f ca="1">AN25</f>
        <v>0.7142857142857143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0.62765957446808507</v>
      </c>
      <c r="H42" s="159"/>
      <c r="I42" s="159"/>
      <c r="J42" s="385">
        <f ca="1">J26</f>
        <v>0.63829787234042556</v>
      </c>
      <c r="K42" s="159"/>
      <c r="L42" s="159"/>
      <c r="M42" s="385">
        <f ca="1">M26</f>
        <v>0.69148936170212771</v>
      </c>
      <c r="P42" s="385">
        <f ca="1">P26</f>
        <v>0.68085106382978722</v>
      </c>
      <c r="S42" s="385">
        <f ca="1">S26</f>
        <v>0.63829787234042556</v>
      </c>
      <c r="V42" s="385">
        <f ca="1">V26</f>
        <v>0.5957446808510638</v>
      </c>
      <c r="Y42" s="385">
        <f ca="1">Y26</f>
        <v>0.6063829787234043</v>
      </c>
      <c r="AB42" s="385">
        <f ca="1">AB26</f>
        <v>0.62765957446808507</v>
      </c>
      <c r="AE42" s="385">
        <f ca="1">AE26</f>
        <v>0.51063829787234039</v>
      </c>
      <c r="AH42" s="385">
        <f ca="1">AH26</f>
        <v>0.63829787234042556</v>
      </c>
      <c r="AK42" s="385">
        <f ca="1">AK26</f>
        <v>0.61702127659574468</v>
      </c>
      <c r="AN42" s="385">
        <f ca="1">AN26</f>
        <v>0.65957446808510634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"Bills at Titans"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14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$D$60:$Q$60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7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7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7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Broncos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Browns</v>
      </c>
      <c r="E4" s="360" t="s">
        <v>38</v>
      </c>
      <c r="F4" s="208" t="s">
        <v>38</v>
      </c>
      <c r="G4" s="177">
        <v>4</v>
      </c>
      <c r="H4" s="173" t="str">
        <f>IF(G4&gt;0,IF(ISTEXT($E4),IF($E4&lt;&gt;F4,G4-2*G4,""),""),"")</f>
        <v/>
      </c>
      <c r="I4" s="211" t="s">
        <v>38</v>
      </c>
      <c r="J4" s="177">
        <v>4</v>
      </c>
      <c r="K4" s="173" t="str">
        <f t="shared" ref="K4:K19" si="0">IF(J4&gt;0,IF(ISTEXT($E4),IF($E4&lt;&gt;I4,J4-2*J4,""),""),"")</f>
        <v/>
      </c>
      <c r="L4" s="211" t="s">
        <v>38</v>
      </c>
      <c r="M4" s="177">
        <v>4</v>
      </c>
      <c r="N4" s="173" t="str">
        <f t="shared" ref="N4:N19" si="1">IF(M4&gt;0,IF(ISTEXT($E4),IF($E4&lt;&gt;L4,M4-2*M4,""),""),"")</f>
        <v/>
      </c>
      <c r="O4" s="211" t="s">
        <v>38</v>
      </c>
      <c r="P4" s="177">
        <v>5</v>
      </c>
      <c r="Q4" s="173" t="str">
        <f t="shared" ref="Q4:Q19" si="2">IF(P4&gt;0,IF(ISTEXT($E4),IF($E4&lt;&gt;O4,P4-2*P4,""),""),"")</f>
        <v/>
      </c>
      <c r="R4" s="211" t="s">
        <v>38</v>
      </c>
      <c r="S4" s="177">
        <v>7</v>
      </c>
      <c r="T4" s="173" t="str">
        <f t="shared" ref="T4:T19" si="3">IF(S4&gt;0,IF(ISTEXT($E4),IF($E4&lt;&gt;R4,S4-2*S4,""),""),"")</f>
        <v/>
      </c>
      <c r="U4" s="211" t="s">
        <v>39</v>
      </c>
      <c r="V4" s="177">
        <v>5</v>
      </c>
      <c r="W4" s="173">
        <f t="shared" ref="W4:W19" si="4">IF(V4&gt;0,IF(ISTEXT($E4),IF($E4&lt;&gt;U4,V4-2*V4,""),""),"")</f>
        <v>-5</v>
      </c>
      <c r="X4" s="211" t="s">
        <v>38</v>
      </c>
      <c r="Y4" s="177">
        <v>7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10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5</v>
      </c>
      <c r="AF4" s="173">
        <f t="shared" ref="AF4:AF19" si="7">IF(AE4&gt;0,IF(ISTEXT($E4),IF($E4&lt;&gt;AD4,AE4-2*AE4,""),""),"")</f>
        <v>-5</v>
      </c>
      <c r="AG4" s="211" t="s">
        <v>39</v>
      </c>
      <c r="AH4" s="177">
        <v>4</v>
      </c>
      <c r="AI4" s="173">
        <f t="shared" ref="AI4:AI19" si="8">IF(AH4&gt;0,IF(ISTEXT($E4),IF($E4&lt;&gt;AG4,AH4-2*AH4,""),""),"")</f>
        <v>-4</v>
      </c>
      <c r="AJ4" s="211" t="s">
        <v>38</v>
      </c>
      <c r="AK4" s="177">
        <v>6</v>
      </c>
      <c r="AL4" s="173" t="str">
        <f t="shared" ref="AL4:AL19" si="9">IF(AK4&gt;0,IF(ISTEXT($E4),IF($E4&lt;&gt;AJ4,AK4-2*AK4,""),""),"")</f>
        <v/>
      </c>
      <c r="AM4" s="211" t="s">
        <v>38</v>
      </c>
      <c r="AN4" s="177">
        <v>5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5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2">
        <f ca="1">$S$21</f>
        <v>1</v>
      </c>
      <c r="BF4" s="79" t="str">
        <f>$R$2</f>
        <v>DH</v>
      </c>
      <c r="BG4" s="80">
        <f ca="1">$T$21</f>
        <v>111</v>
      </c>
      <c r="BH4" s="156"/>
      <c r="BI4" s="333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3"/>
      <c r="BN4" s="334">
        <f t="shared" ref="BN4:BN15" ca="1" si="18">RANK(BP4,BP$4:BP$15,0)</f>
        <v>1</v>
      </c>
      <c r="BO4" s="65" t="str">
        <f>$L$2</f>
        <v>CP</v>
      </c>
      <c r="BP4" s="335">
        <f t="shared" ref="BP4:BP15" ca="1" si="19">SUM(BQ4,BS4,BU4,BW4)</f>
        <v>31</v>
      </c>
      <c r="BQ4" s="336">
        <f ca="1">-$AR$3*'Season Summary'!$AO$3</f>
        <v>-21</v>
      </c>
      <c r="BR4" s="337">
        <f ca="1">IF(COUNTIF('Season Summary'!K$3:OFFSET('Season Summary'!K$3,$C$2+$AR$2,0),"=1")&gt;0,COUNTIF('Season Summary'!K$3:OFFSET('Season Summary'!K$3,$C$2+$AR$2,0),"=1"),"")</f>
        <v>1</v>
      </c>
      <c r="BS4" s="338">
        <f ca="1">IF(BR4="","",BR4*'Season Summary'!$AO$6)</f>
        <v>31</v>
      </c>
      <c r="BT4" s="339" t="str">
        <f ca="1">IF($M$22=1,"✓","")</f>
        <v>✓</v>
      </c>
      <c r="BU4" s="338">
        <f t="shared" ref="BU4:BU15" ca="1" si="20">IF(BT4="✓",IF(COUNTIF(BT$4:BT$15,"✓")&gt;1,($Y$27+$AH$27)/COUNTIF(BT$4:BT$15,"✓"),$Y$27  ),"")</f>
        <v>21</v>
      </c>
      <c r="BV4" s="339" t="str">
        <f ca="1">IF($M$22=2,"✓","")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Bengals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Ravens</v>
      </c>
      <c r="E5" s="361" t="s">
        <v>39</v>
      </c>
      <c r="F5" s="217" t="s">
        <v>38</v>
      </c>
      <c r="G5" s="188">
        <v>11</v>
      </c>
      <c r="H5" s="184">
        <f>IF(G5&gt;0,IF(ISTEXT($E5),IF($E5&lt;&gt;F5,G5-2*G5,""),""),"")</f>
        <v>-11</v>
      </c>
      <c r="I5" s="220" t="s">
        <v>38</v>
      </c>
      <c r="J5" s="188">
        <v>14</v>
      </c>
      <c r="K5" s="184">
        <f>IF(J5&gt;0,IF(ISTEXT($E5),IF($E5&lt;&gt;I5,J5-2*J5,""),""),"")</f>
        <v>-14</v>
      </c>
      <c r="L5" s="220" t="s">
        <v>38</v>
      </c>
      <c r="M5" s="188">
        <v>11</v>
      </c>
      <c r="N5" s="184">
        <f>IF(M5&gt;0,IF(ISTEXT($E5),IF($E5&lt;&gt;L5,M5-2*M5,""),""),"")</f>
        <v>-11</v>
      </c>
      <c r="O5" s="220" t="s">
        <v>38</v>
      </c>
      <c r="P5" s="188">
        <v>11</v>
      </c>
      <c r="Q5" s="184">
        <f>IF(P5&gt;0,IF(ISTEXT($E5),IF($E5&lt;&gt;O5,P5-2*P5,""),""),"")</f>
        <v>-11</v>
      </c>
      <c r="R5" s="220" t="s">
        <v>38</v>
      </c>
      <c r="S5" s="188">
        <v>8</v>
      </c>
      <c r="T5" s="184">
        <f>IF(S5&gt;0,IF(ISTEXT($E5),IF($E5&lt;&gt;R5,S5-2*S5,""),""),"")</f>
        <v>-8</v>
      </c>
      <c r="U5" s="220" t="s">
        <v>39</v>
      </c>
      <c r="V5" s="188">
        <v>6</v>
      </c>
      <c r="W5" s="184" t="str">
        <f>IF(V5&gt;0,IF(ISTEXT($E5),IF($E5&lt;&gt;U5,V5-2*V5,""),""),"")</f>
        <v/>
      </c>
      <c r="X5" s="220" t="s">
        <v>38</v>
      </c>
      <c r="Y5" s="188">
        <v>8</v>
      </c>
      <c r="Z5" s="184">
        <f>IF(Y5&gt;0,IF(ISTEXT($E5),IF($E5&lt;&gt;X5,Y5-2*Y5,""),""),"")</f>
        <v>-8</v>
      </c>
      <c r="AA5" s="220" t="s">
        <v>38</v>
      </c>
      <c r="AB5" s="188">
        <v>13</v>
      </c>
      <c r="AC5" s="184">
        <f>IF(AB5&gt;0,IF(ISTEXT($E5),IF($E5&lt;&gt;AA5,AB5-2*AB5,""),""),"")</f>
        <v>-13</v>
      </c>
      <c r="AD5" s="220" t="s">
        <v>39</v>
      </c>
      <c r="AE5" s="188">
        <v>4</v>
      </c>
      <c r="AF5" s="184" t="str">
        <f>IF(AE5&gt;0,IF(ISTEXT($E5),IF($E5&lt;&gt;AD5,AE5-2*AE5,""),""),"")</f>
        <v/>
      </c>
      <c r="AG5" s="220" t="s">
        <v>38</v>
      </c>
      <c r="AH5" s="188">
        <v>10</v>
      </c>
      <c r="AI5" s="184">
        <f>IF(AH5&gt;0,IF(ISTEXT($E5),IF($E5&lt;&gt;AG5,AH5-2*AH5,""),""),"")</f>
        <v>-10</v>
      </c>
      <c r="AJ5" s="220" t="s">
        <v>38</v>
      </c>
      <c r="AK5" s="188">
        <v>12</v>
      </c>
      <c r="AL5" s="184">
        <f>IF(AK5&gt;0,IF(ISTEXT($E5),IF($E5&lt;&gt;AJ5,AK5-2*AK5,""),""),"")</f>
        <v>-12</v>
      </c>
      <c r="AM5" s="220" t="s">
        <v>38</v>
      </c>
      <c r="AN5" s="188">
        <v>8</v>
      </c>
      <c r="AO5" s="186">
        <f>IF(AN5&gt;0,IF(ISTEXT($E5),IF($E5&lt;&gt;AM5,AN5-2*AN5,""),""),"")</f>
        <v>-8</v>
      </c>
      <c r="AR5" s="8"/>
      <c r="AS5" s="341" t="str">
        <f ca="1">MID(CELL("filename",A1),FIND("]",CELL("filename",A1))+1,255)</f>
        <v>Week 7</v>
      </c>
      <c r="AT5" s="187" t="str">
        <f ca="1">IF($B5="","",IF(AX5&lt;0,"V","H"))</f>
        <v>H</v>
      </c>
      <c r="AU5" s="188">
        <f ca="1">IF($B5="","",RANK(BA5,BA$4:BA$19,1))</f>
        <v>10</v>
      </c>
      <c r="AV5" s="186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2">
        <f ca="1">$Y$21</f>
        <v>2</v>
      </c>
      <c r="BF5" s="81" t="str">
        <f>$X$2</f>
        <v>JH</v>
      </c>
      <c r="BG5" s="82">
        <f ca="1">$Z$21</f>
        <v>106</v>
      </c>
      <c r="BH5" s="156"/>
      <c r="BI5" s="343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3"/>
      <c r="BN5" s="343">
        <f t="shared" ca="1" si="18"/>
        <v>2</v>
      </c>
      <c r="BO5" s="66" t="str">
        <f>$R$2</f>
        <v>DH</v>
      </c>
      <c r="BP5" s="344">
        <f t="shared" ca="1" si="19"/>
        <v>17</v>
      </c>
      <c r="BQ5" s="345">
        <f ca="1">-$AR$3*'Season Summary'!$AO$3</f>
        <v>-21</v>
      </c>
      <c r="BR5" s="346">
        <f ca="1">IF(COUNTIF('Season Summary'!Q$3:OFFSET('Season Summary'!Q$3,$C$2+$AR$2,0),"=1")&gt;0,COUNTIF('Season Summary'!Q$3:OFFSET('Season Summary'!Q$3,$C$2+$AR$2,0),"=1"),"")</f>
        <v>1</v>
      </c>
      <c r="BS5" s="347">
        <f ca="1">IF(BR5="","",BR5*'Season Summary'!$AO$6)</f>
        <v>31</v>
      </c>
      <c r="BT5" s="348" t="str">
        <f ca="1">IF($S$22=1,"✓","")</f>
        <v/>
      </c>
      <c r="BU5" s="347" t="str">
        <f t="shared" ca="1" si="20"/>
        <v/>
      </c>
      <c r="BV5" s="348" t="str">
        <f ca="1">IF($S$22=2,"✓","")</f>
        <v>✓</v>
      </c>
      <c r="BW5" s="349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Football Team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Packers</v>
      </c>
      <c r="E6" s="361" t="s">
        <v>38</v>
      </c>
      <c r="F6" s="217" t="s">
        <v>38</v>
      </c>
      <c r="G6" s="188">
        <v>13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16</v>
      </c>
      <c r="K6" s="184" t="str">
        <f t="shared" si="0"/>
        <v/>
      </c>
      <c r="L6" s="220" t="s">
        <v>38</v>
      </c>
      <c r="M6" s="188">
        <v>13</v>
      </c>
      <c r="N6" s="184" t="str">
        <f t="shared" si="1"/>
        <v/>
      </c>
      <c r="O6" s="220" t="s">
        <v>38</v>
      </c>
      <c r="P6" s="188">
        <v>13</v>
      </c>
      <c r="Q6" s="184" t="str">
        <f t="shared" si="2"/>
        <v/>
      </c>
      <c r="R6" s="220" t="s">
        <v>38</v>
      </c>
      <c r="S6" s="188">
        <v>12</v>
      </c>
      <c r="T6" s="184" t="str">
        <f t="shared" si="3"/>
        <v/>
      </c>
      <c r="U6" s="220" t="s">
        <v>38</v>
      </c>
      <c r="V6" s="188">
        <v>15</v>
      </c>
      <c r="W6" s="184" t="str">
        <f t="shared" si="4"/>
        <v/>
      </c>
      <c r="X6" s="220" t="s">
        <v>38</v>
      </c>
      <c r="Y6" s="188">
        <v>13</v>
      </c>
      <c r="Z6" s="184" t="str">
        <f t="shared" si="5"/>
        <v/>
      </c>
      <c r="AA6" s="220" t="s">
        <v>38</v>
      </c>
      <c r="AB6" s="188">
        <v>14</v>
      </c>
      <c r="AC6" s="184" t="str">
        <f t="shared" si="6"/>
        <v/>
      </c>
      <c r="AD6" s="220" t="s">
        <v>39</v>
      </c>
      <c r="AE6" s="188">
        <v>10</v>
      </c>
      <c r="AF6" s="184">
        <f t="shared" si="7"/>
        <v>-10</v>
      </c>
      <c r="AG6" s="220" t="s">
        <v>38</v>
      </c>
      <c r="AH6" s="188">
        <v>15</v>
      </c>
      <c r="AI6" s="184" t="str">
        <f t="shared" si="8"/>
        <v/>
      </c>
      <c r="AJ6" s="220" t="s">
        <v>38</v>
      </c>
      <c r="AK6" s="188">
        <v>13</v>
      </c>
      <c r="AL6" s="184" t="str">
        <f t="shared" si="9"/>
        <v/>
      </c>
      <c r="AM6" s="220" t="s">
        <v>38</v>
      </c>
      <c r="AN6" s="188">
        <v>14</v>
      </c>
      <c r="AO6" s="186" t="str">
        <f t="shared" si="10"/>
        <v/>
      </c>
      <c r="AR6" s="8"/>
      <c r="AS6" s="341" t="str">
        <f ca="1">RIGHT($AS$5,LEN($AS$5)-SEARCH(" ",$AS$5))</f>
        <v>7</v>
      </c>
      <c r="AT6" s="187" t="str">
        <f t="shared" ca="1" si="11"/>
        <v>H</v>
      </c>
      <c r="AU6" s="188">
        <f t="shared" ca="1" si="12"/>
        <v>14</v>
      </c>
      <c r="AV6" s="186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2">
        <f ca="1">$V$21</f>
        <v>3</v>
      </c>
      <c r="BF6" s="81" t="str">
        <f>$U$2</f>
        <v>JG</v>
      </c>
      <c r="BG6" s="82">
        <f ca="1">$W$21</f>
        <v>103</v>
      </c>
      <c r="BH6" s="156"/>
      <c r="BI6" s="343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3"/>
      <c r="BN6" s="343">
        <f t="shared" ca="1" si="18"/>
        <v>2</v>
      </c>
      <c r="BO6" s="66" t="str">
        <f>$AM$2</f>
        <v>RR</v>
      </c>
      <c r="BP6" s="344">
        <f t="shared" ca="1" si="19"/>
        <v>17</v>
      </c>
      <c r="BQ6" s="345">
        <f ca="1">-$AR$3*'Season Summary'!$AO$3</f>
        <v>-21</v>
      </c>
      <c r="BR6" s="346">
        <f ca="1">IF(COUNTIF('Season Summary'!AL$3:OFFSET('Season Summary'!AL$3,$C$2+$AR$2,0),"=1")&gt;0,COUNTIF('Season Summary'!AL$3:OFFSET('Season Summary'!AL$3,$C$2+$AR$2,0),"=1"),"")</f>
        <v>1</v>
      </c>
      <c r="BS6" s="347">
        <f ca="1">IF(BR6="","",BR6*'Season Summary'!$AO$6)</f>
        <v>31</v>
      </c>
      <c r="BT6" s="348" t="str">
        <f ca="1">IF($AN$22=1,"✓","")</f>
        <v/>
      </c>
      <c r="BU6" s="347" t="str">
        <f t="shared" ca="1" si="20"/>
        <v/>
      </c>
      <c r="BV6" s="348" t="str">
        <f ca="1">IF($AN$22=2,"✓","")</f>
        <v>✓</v>
      </c>
      <c r="BW6" s="349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Falcons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Dolphins</v>
      </c>
      <c r="E7" s="361" t="s">
        <v>39</v>
      </c>
      <c r="F7" s="217" t="s">
        <v>39</v>
      </c>
      <c r="G7" s="188">
        <v>5</v>
      </c>
      <c r="H7" s="184" t="str">
        <f t="shared" si="23"/>
        <v/>
      </c>
      <c r="I7" s="220" t="s">
        <v>39</v>
      </c>
      <c r="J7" s="188">
        <v>6</v>
      </c>
      <c r="K7" s="184" t="str">
        <f t="shared" si="0"/>
        <v/>
      </c>
      <c r="L7" s="220" t="s">
        <v>39</v>
      </c>
      <c r="M7" s="188">
        <v>5</v>
      </c>
      <c r="N7" s="184" t="str">
        <f t="shared" si="1"/>
        <v/>
      </c>
      <c r="O7" s="220" t="s">
        <v>38</v>
      </c>
      <c r="P7" s="188">
        <v>4</v>
      </c>
      <c r="Q7" s="184">
        <f t="shared" si="2"/>
        <v>-4</v>
      </c>
      <c r="R7" s="220" t="s">
        <v>39</v>
      </c>
      <c r="S7" s="188">
        <v>9</v>
      </c>
      <c r="T7" s="184" t="str">
        <f t="shared" si="3"/>
        <v/>
      </c>
      <c r="U7" s="220" t="s">
        <v>38</v>
      </c>
      <c r="V7" s="188">
        <v>11</v>
      </c>
      <c r="W7" s="184">
        <f t="shared" si="4"/>
        <v>-11</v>
      </c>
      <c r="X7" s="220" t="s">
        <v>38</v>
      </c>
      <c r="Y7" s="188">
        <v>6</v>
      </c>
      <c r="Z7" s="184">
        <f t="shared" si="5"/>
        <v>-6</v>
      </c>
      <c r="AA7" s="220" t="s">
        <v>39</v>
      </c>
      <c r="AB7" s="188">
        <v>5</v>
      </c>
      <c r="AC7" s="184" t="str">
        <f t="shared" si="6"/>
        <v/>
      </c>
      <c r="AD7" s="220" t="s">
        <v>39</v>
      </c>
      <c r="AE7" s="188">
        <v>14</v>
      </c>
      <c r="AF7" s="184" t="str">
        <f t="shared" si="7"/>
        <v/>
      </c>
      <c r="AG7" s="220" t="s">
        <v>39</v>
      </c>
      <c r="AH7" s="188">
        <v>7</v>
      </c>
      <c r="AI7" s="184" t="str">
        <f t="shared" si="8"/>
        <v/>
      </c>
      <c r="AJ7" s="220" t="s">
        <v>38</v>
      </c>
      <c r="AK7" s="188">
        <v>5</v>
      </c>
      <c r="AL7" s="184">
        <f t="shared" si="9"/>
        <v>-5</v>
      </c>
      <c r="AM7" s="220" t="s">
        <v>39</v>
      </c>
      <c r="AN7" s="188">
        <v>9</v>
      </c>
      <c r="AO7" s="186" t="str">
        <f t="shared" si="10"/>
        <v/>
      </c>
      <c r="AS7" s="341" t="str">
        <f ca="1">"week_"&amp;$AS$6&amp;"_schedule"</f>
        <v>week_7_schedule</v>
      </c>
      <c r="AT7" s="187" t="str">
        <f t="shared" ca="1" si="11"/>
        <v>V</v>
      </c>
      <c r="AU7" s="188">
        <f t="shared" ca="1" si="12"/>
        <v>4</v>
      </c>
      <c r="AV7" s="186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2">
        <f ca="1">$J$21</f>
        <v>4</v>
      </c>
      <c r="BF7" s="81" t="str">
        <f>$I$2</f>
        <v>CK</v>
      </c>
      <c r="BG7" s="82">
        <f ca="1">$K$21</f>
        <v>98</v>
      </c>
      <c r="BH7" s="156"/>
      <c r="BI7" s="343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3"/>
      <c r="BN7" s="343">
        <f t="shared" ca="1" si="18"/>
        <v>4</v>
      </c>
      <c r="BO7" s="66" t="str">
        <f>$I$2</f>
        <v>CK</v>
      </c>
      <c r="BP7" s="344">
        <f t="shared" ca="1" si="19"/>
        <v>10</v>
      </c>
      <c r="BQ7" s="345">
        <f ca="1">-$AR$3*'Season Summary'!$AO$3</f>
        <v>-21</v>
      </c>
      <c r="BR7" s="346">
        <f ca="1">IF(COUNTIF('Season Summary'!H$3:OFFSET('Season Summary'!H$3,$C$2+$AR$2,0),"=1")&gt;0,COUNTIF('Season Summary'!H$3:OFFSET('Season Summary'!H$3,$C$2+$AR$2,0),"=1"),"")</f>
        <v>1</v>
      </c>
      <c r="BS7" s="347">
        <f ca="1">IF(BR7="","",BR7*'Season Summary'!$AO$6)</f>
        <v>31</v>
      </c>
      <c r="BT7" s="348" t="str">
        <f ca="1">IF($J$22=1,"✓","")</f>
        <v/>
      </c>
      <c r="BU7" s="347" t="str">
        <f t="shared" ca="1" si="20"/>
        <v/>
      </c>
      <c r="BV7" s="348" t="str">
        <f ca="1">IF($J$22=2,"✓","")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Jets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Patriots</v>
      </c>
      <c r="E8" s="361" t="s">
        <v>38</v>
      </c>
      <c r="F8" s="217" t="s">
        <v>38</v>
      </c>
      <c r="G8" s="188">
        <v>12</v>
      </c>
      <c r="H8" s="184" t="str">
        <f t="shared" si="23"/>
        <v/>
      </c>
      <c r="I8" s="220" t="s">
        <v>38</v>
      </c>
      <c r="J8" s="188">
        <v>11</v>
      </c>
      <c r="K8" s="184" t="str">
        <f t="shared" si="0"/>
        <v/>
      </c>
      <c r="L8" s="220" t="s">
        <v>38</v>
      </c>
      <c r="M8" s="188">
        <v>12</v>
      </c>
      <c r="N8" s="184" t="str">
        <f t="shared" si="1"/>
        <v/>
      </c>
      <c r="O8" s="220" t="s">
        <v>38</v>
      </c>
      <c r="P8" s="188">
        <v>12</v>
      </c>
      <c r="Q8" s="184" t="str">
        <f t="shared" si="2"/>
        <v/>
      </c>
      <c r="R8" s="220" t="s">
        <v>38</v>
      </c>
      <c r="S8" s="188">
        <v>14</v>
      </c>
      <c r="T8" s="184" t="str">
        <f t="shared" si="3"/>
        <v/>
      </c>
      <c r="U8" s="220" t="s">
        <v>38</v>
      </c>
      <c r="V8" s="188">
        <v>12</v>
      </c>
      <c r="W8" s="184" t="str">
        <f t="shared" si="4"/>
        <v/>
      </c>
      <c r="X8" s="220" t="s">
        <v>38</v>
      </c>
      <c r="Y8" s="188">
        <v>12</v>
      </c>
      <c r="Z8" s="184" t="str">
        <f t="shared" si="5"/>
        <v/>
      </c>
      <c r="AA8" s="220" t="s">
        <v>38</v>
      </c>
      <c r="AB8" s="188">
        <v>11</v>
      </c>
      <c r="AC8" s="184" t="str">
        <f t="shared" si="6"/>
        <v/>
      </c>
      <c r="AD8" s="220" t="s">
        <v>39</v>
      </c>
      <c r="AE8" s="188">
        <v>7</v>
      </c>
      <c r="AF8" s="184">
        <f t="shared" si="7"/>
        <v>-7</v>
      </c>
      <c r="AG8" s="220" t="s">
        <v>38</v>
      </c>
      <c r="AH8" s="188">
        <v>6</v>
      </c>
      <c r="AI8" s="184" t="str">
        <f t="shared" si="8"/>
        <v/>
      </c>
      <c r="AJ8" s="220" t="s">
        <v>38</v>
      </c>
      <c r="AK8" s="188">
        <v>14</v>
      </c>
      <c r="AL8" s="184" t="str">
        <f t="shared" si="9"/>
        <v/>
      </c>
      <c r="AM8" s="220" t="s">
        <v>38</v>
      </c>
      <c r="AN8" s="188">
        <v>7</v>
      </c>
      <c r="AO8" s="186" t="str">
        <f t="shared" si="10"/>
        <v/>
      </c>
      <c r="AS8" s="341" t="str">
        <f ca="1">"week_"&amp;$AS$6&amp;"_byes"</f>
        <v>week_7_byes</v>
      </c>
      <c r="AT8" s="187" t="str">
        <f t="shared" ca="1" si="11"/>
        <v>H</v>
      </c>
      <c r="AU8" s="188">
        <f t="shared" ca="1" si="12"/>
        <v>12</v>
      </c>
      <c r="AV8" s="186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2">
        <f ca="1">$AK$21</f>
        <v>5</v>
      </c>
      <c r="BF8" s="81" t="str">
        <f>$AJ$2</f>
        <v>MB</v>
      </c>
      <c r="BG8" s="82">
        <f ca="1">$AL$21</f>
        <v>96</v>
      </c>
      <c r="BH8" s="156"/>
      <c r="BI8" s="343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3"/>
      <c r="BN8" s="343">
        <f t="shared" ca="1" si="18"/>
        <v>4</v>
      </c>
      <c r="BO8" s="66" t="str">
        <f>$O$2</f>
        <v>DC</v>
      </c>
      <c r="BP8" s="344">
        <f t="shared" ca="1" si="19"/>
        <v>10</v>
      </c>
      <c r="BQ8" s="345">
        <f ca="1">-$AR$3*'Season Summary'!$AO$3</f>
        <v>-21</v>
      </c>
      <c r="BR8" s="346">
        <f ca="1">IF(COUNTIF('Season Summary'!N$3:OFFSET('Season Summary'!N$3,$C$2+$AR$2,0),"=1")&gt;0,COUNTIF('Season Summary'!N$3:OFFSET('Season Summary'!N$3,$C$2+$AR$2,0),"=1"),"")</f>
        <v>1</v>
      </c>
      <c r="BS8" s="347">
        <f ca="1">IF(BR8="","",BR8*'Season Summary'!$AO$6)</f>
        <v>31</v>
      </c>
      <c r="BT8" s="348" t="str">
        <f ca="1">IF($P$22=1,"✓","")</f>
        <v/>
      </c>
      <c r="BU8" s="347" t="str">
        <f t="shared" ca="1" si="20"/>
        <v/>
      </c>
      <c r="BV8" s="348" t="str">
        <f ca="1">IF($P$22=2,"✓","")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Panthers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Giants</v>
      </c>
      <c r="E9" s="361" t="s">
        <v>38</v>
      </c>
      <c r="F9" s="217" t="s">
        <v>39</v>
      </c>
      <c r="G9" s="188">
        <v>6</v>
      </c>
      <c r="H9" s="184">
        <f t="shared" si="23"/>
        <v>-6</v>
      </c>
      <c r="I9" s="220" t="s">
        <v>39</v>
      </c>
      <c r="J9" s="188">
        <v>8</v>
      </c>
      <c r="K9" s="184">
        <f t="shared" si="0"/>
        <v>-8</v>
      </c>
      <c r="L9" s="220" t="s">
        <v>39</v>
      </c>
      <c r="M9" s="188">
        <v>6</v>
      </c>
      <c r="N9" s="184">
        <f t="shared" si="1"/>
        <v>-6</v>
      </c>
      <c r="O9" s="220" t="s">
        <v>39</v>
      </c>
      <c r="P9" s="188">
        <v>7</v>
      </c>
      <c r="Q9" s="184">
        <f t="shared" si="2"/>
        <v>-7</v>
      </c>
      <c r="R9" s="220" t="s">
        <v>39</v>
      </c>
      <c r="S9" s="188">
        <v>11</v>
      </c>
      <c r="T9" s="184">
        <f t="shared" si="3"/>
        <v>-11</v>
      </c>
      <c r="U9" s="220" t="s">
        <v>38</v>
      </c>
      <c r="V9" s="188">
        <v>13</v>
      </c>
      <c r="W9" s="184" t="str">
        <f t="shared" si="4"/>
        <v/>
      </c>
      <c r="X9" s="220" t="s">
        <v>39</v>
      </c>
      <c r="Y9" s="188">
        <v>10</v>
      </c>
      <c r="Z9" s="184">
        <f t="shared" si="5"/>
        <v>-10</v>
      </c>
      <c r="AA9" s="220" t="s">
        <v>39</v>
      </c>
      <c r="AB9" s="188">
        <v>6</v>
      </c>
      <c r="AC9" s="184">
        <f t="shared" si="6"/>
        <v>-6</v>
      </c>
      <c r="AD9" s="220" t="s">
        <v>38</v>
      </c>
      <c r="AE9" s="188">
        <v>9</v>
      </c>
      <c r="AF9" s="184" t="str">
        <f t="shared" si="7"/>
        <v/>
      </c>
      <c r="AG9" s="220" t="s">
        <v>39</v>
      </c>
      <c r="AH9" s="188">
        <v>13</v>
      </c>
      <c r="AI9" s="184">
        <f t="shared" si="8"/>
        <v>-13</v>
      </c>
      <c r="AJ9" s="220" t="s">
        <v>38</v>
      </c>
      <c r="AK9" s="188">
        <v>4</v>
      </c>
      <c r="AL9" s="184" t="str">
        <f t="shared" si="9"/>
        <v/>
      </c>
      <c r="AM9" s="220" t="s">
        <v>39</v>
      </c>
      <c r="AN9" s="188">
        <v>10</v>
      </c>
      <c r="AO9" s="186">
        <f t="shared" si="10"/>
        <v>-10</v>
      </c>
      <c r="AT9" s="187" t="str">
        <f t="shared" ca="1" si="11"/>
        <v>V</v>
      </c>
      <c r="AU9" s="188">
        <f t="shared" ca="1" si="12"/>
        <v>8</v>
      </c>
      <c r="AV9" s="186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2">
        <f ca="1">$G$21</f>
        <v>6</v>
      </c>
      <c r="BF9" s="81" t="str">
        <f>$F$2</f>
        <v>BM</v>
      </c>
      <c r="BG9" s="82">
        <f ca="1">$H$21</f>
        <v>95</v>
      </c>
      <c r="BH9" s="156"/>
      <c r="BI9" s="343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3"/>
      <c r="BN9" s="343">
        <f t="shared" ca="1" si="18"/>
        <v>4</v>
      </c>
      <c r="BO9" s="66" t="str">
        <f>$X$2</f>
        <v>JH</v>
      </c>
      <c r="BP9" s="344">
        <f t="shared" ca="1" si="19"/>
        <v>10</v>
      </c>
      <c r="BQ9" s="345">
        <f ca="1">-$AR$3*'Season Summary'!$AO$3</f>
        <v>-21</v>
      </c>
      <c r="BR9" s="346">
        <f ca="1">IF(COUNTIF('Season Summary'!W$3:OFFSET('Season Summary'!W$3,$C$2+$AR$2,0),"=1")&gt;0,COUNTIF('Season Summary'!W$3:OFFSET('Season Summary'!W$3,$C$2+$AR$2,0),"=1"),"")</f>
        <v>1</v>
      </c>
      <c r="BS9" s="347">
        <f ca="1">IF(BR9="","",BR9*'Season Summary'!$AO$6)</f>
        <v>31</v>
      </c>
      <c r="BT9" s="348" t="str">
        <f ca="1">IF($Y$22=1,"✓","")</f>
        <v/>
      </c>
      <c r="BU9" s="347" t="str">
        <f t="shared" ca="1" si="20"/>
        <v/>
      </c>
      <c r="BV9" s="348" t="str">
        <f ca="1">IF($Y$22=2,"✓","")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Chiefs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Titans</v>
      </c>
      <c r="E10" s="361" t="s">
        <v>38</v>
      </c>
      <c r="F10" s="217" t="s">
        <v>39</v>
      </c>
      <c r="G10" s="188">
        <v>10</v>
      </c>
      <c r="H10" s="184">
        <f t="shared" si="23"/>
        <v>-10</v>
      </c>
      <c r="I10" s="220" t="s">
        <v>38</v>
      </c>
      <c r="J10" s="188">
        <v>7</v>
      </c>
      <c r="K10" s="184" t="str">
        <f t="shared" si="0"/>
        <v/>
      </c>
      <c r="L10" s="220" t="s">
        <v>39</v>
      </c>
      <c r="M10" s="188">
        <v>10</v>
      </c>
      <c r="N10" s="184">
        <f t="shared" si="1"/>
        <v>-10</v>
      </c>
      <c r="O10" s="220" t="s">
        <v>39</v>
      </c>
      <c r="P10" s="188">
        <v>10</v>
      </c>
      <c r="Q10" s="184">
        <f t="shared" si="2"/>
        <v>-10</v>
      </c>
      <c r="R10" s="220" t="s">
        <v>38</v>
      </c>
      <c r="S10" s="188">
        <v>4</v>
      </c>
      <c r="T10" s="184" t="str">
        <f t="shared" si="3"/>
        <v/>
      </c>
      <c r="U10" s="220" t="s">
        <v>38</v>
      </c>
      <c r="V10" s="188">
        <v>8</v>
      </c>
      <c r="W10" s="184" t="str">
        <f t="shared" si="4"/>
        <v/>
      </c>
      <c r="X10" s="220" t="s">
        <v>38</v>
      </c>
      <c r="Y10" s="188">
        <v>4</v>
      </c>
      <c r="Z10" s="184" t="str">
        <f t="shared" si="5"/>
        <v/>
      </c>
      <c r="AA10" s="220" t="s">
        <v>39</v>
      </c>
      <c r="AB10" s="188">
        <v>9</v>
      </c>
      <c r="AC10" s="184">
        <f t="shared" si="6"/>
        <v>-9</v>
      </c>
      <c r="AD10" s="220" t="s">
        <v>38</v>
      </c>
      <c r="AE10" s="188">
        <v>11</v>
      </c>
      <c r="AF10" s="184" t="str">
        <f t="shared" si="7"/>
        <v/>
      </c>
      <c r="AG10" s="220" t="s">
        <v>39</v>
      </c>
      <c r="AH10" s="188">
        <v>16</v>
      </c>
      <c r="AI10" s="184">
        <f t="shared" si="8"/>
        <v>-16</v>
      </c>
      <c r="AJ10" s="220" t="s">
        <v>39</v>
      </c>
      <c r="AK10" s="188">
        <v>7</v>
      </c>
      <c r="AL10" s="184">
        <f t="shared" si="9"/>
        <v>-7</v>
      </c>
      <c r="AM10" s="220" t="s">
        <v>39</v>
      </c>
      <c r="AN10" s="188">
        <v>12</v>
      </c>
      <c r="AO10" s="186">
        <f t="shared" si="10"/>
        <v>-12</v>
      </c>
      <c r="AT10" s="187" t="str">
        <f t="shared" ca="1" si="11"/>
        <v>V</v>
      </c>
      <c r="AU10" s="188">
        <f t="shared" ca="1" si="12"/>
        <v>6</v>
      </c>
      <c r="AV10" s="186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2">
        <f ca="1">$M$21</f>
        <v>6</v>
      </c>
      <c r="BF10" s="81" t="str">
        <f>$L$2</f>
        <v>CP</v>
      </c>
      <c r="BG10" s="82">
        <f ca="1">$N$21</f>
        <v>95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3"/>
      <c r="BN10" s="343">
        <f t="shared" ca="1" si="18"/>
        <v>4</v>
      </c>
      <c r="BO10" s="66" t="str">
        <f>$AD$2</f>
        <v>KC</v>
      </c>
      <c r="BP10" s="344">
        <f t="shared" ca="1" si="19"/>
        <v>10</v>
      </c>
      <c r="BQ10" s="345">
        <f ca="1">-$AR$3*'Season Summary'!$AO$3</f>
        <v>-21</v>
      </c>
      <c r="BR10" s="346">
        <f ca="1">IF(COUNTIF('Season Summary'!AC$3:OFFSET('Season Summary'!AC$3,$C$2+$AR$2,0),"=1")&gt;0,COUNTIF('Season Summary'!AC$3:OFFSET('Season Summary'!AC$3,$C$2+$AR$2,0),"=1"),"")</f>
        <v>1</v>
      </c>
      <c r="BS10" s="347">
        <f ca="1">IF(BR10="","",BR10*'Season Summary'!$AO$6)</f>
        <v>31</v>
      </c>
      <c r="BT10" s="348" t="str">
        <f ca="1">IF($AE$22=1,"✓","")</f>
        <v/>
      </c>
      <c r="BU10" s="347" t="str">
        <f t="shared" ca="1" si="20"/>
        <v/>
      </c>
      <c r="BV10" s="348" t="str">
        <f ca="1">IF($AE$22=2,"✓","")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Lions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Rams</v>
      </c>
      <c r="E11" s="361" t="s">
        <v>38</v>
      </c>
      <c r="F11" s="217" t="s">
        <v>38</v>
      </c>
      <c r="G11" s="188">
        <v>15</v>
      </c>
      <c r="H11" s="184" t="str">
        <f t="shared" si="23"/>
        <v/>
      </c>
      <c r="I11" s="220" t="s">
        <v>38</v>
      </c>
      <c r="J11" s="188">
        <v>15</v>
      </c>
      <c r="K11" s="184" t="str">
        <f t="shared" si="0"/>
        <v/>
      </c>
      <c r="L11" s="220" t="s">
        <v>38</v>
      </c>
      <c r="M11" s="188">
        <v>15</v>
      </c>
      <c r="N11" s="184" t="str">
        <f t="shared" si="1"/>
        <v/>
      </c>
      <c r="O11" s="220" t="s">
        <v>38</v>
      </c>
      <c r="P11" s="188">
        <v>15</v>
      </c>
      <c r="Q11" s="184" t="str">
        <f t="shared" si="2"/>
        <v/>
      </c>
      <c r="R11" s="220" t="s">
        <v>38</v>
      </c>
      <c r="S11" s="188">
        <v>15</v>
      </c>
      <c r="T11" s="184" t="str">
        <f t="shared" si="3"/>
        <v/>
      </c>
      <c r="U11" s="220" t="s">
        <v>38</v>
      </c>
      <c r="V11" s="188">
        <v>16</v>
      </c>
      <c r="W11" s="184" t="str">
        <f t="shared" si="4"/>
        <v/>
      </c>
      <c r="X11" s="220" t="s">
        <v>38</v>
      </c>
      <c r="Y11" s="188">
        <v>15</v>
      </c>
      <c r="Z11" s="184" t="str">
        <f t="shared" si="5"/>
        <v/>
      </c>
      <c r="AA11" s="220" t="s">
        <v>38</v>
      </c>
      <c r="AB11" s="188">
        <v>15</v>
      </c>
      <c r="AC11" s="184" t="str">
        <f t="shared" si="6"/>
        <v/>
      </c>
      <c r="AD11" s="220" t="s">
        <v>38</v>
      </c>
      <c r="AE11" s="188">
        <v>13</v>
      </c>
      <c r="AF11" s="184" t="str">
        <f t="shared" si="7"/>
        <v/>
      </c>
      <c r="AG11" s="220" t="s">
        <v>38</v>
      </c>
      <c r="AH11" s="188">
        <v>14</v>
      </c>
      <c r="AI11" s="184" t="str">
        <f t="shared" si="8"/>
        <v/>
      </c>
      <c r="AJ11" s="220" t="s">
        <v>38</v>
      </c>
      <c r="AK11" s="188">
        <v>15</v>
      </c>
      <c r="AL11" s="184" t="str">
        <f t="shared" si="9"/>
        <v/>
      </c>
      <c r="AM11" s="220" t="s">
        <v>38</v>
      </c>
      <c r="AN11" s="188">
        <v>15</v>
      </c>
      <c r="AO11" s="186" t="str">
        <f t="shared" si="10"/>
        <v/>
      </c>
      <c r="AT11" s="187" t="str">
        <f t="shared" ca="1" si="11"/>
        <v>H</v>
      </c>
      <c r="AU11" s="188">
        <f t="shared" ca="1" si="12"/>
        <v>16</v>
      </c>
      <c r="AV11" s="186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2">
        <f ca="1">$P$21</f>
        <v>8</v>
      </c>
      <c r="BF11" s="81" t="str">
        <f>$O$2</f>
        <v>DC</v>
      </c>
      <c r="BG11" s="82">
        <f ca="1">$Q$21</f>
        <v>90</v>
      </c>
      <c r="BH11" s="156"/>
      <c r="BI11" s="343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3"/>
      <c r="BN11" s="343">
        <f t="shared" ca="1" si="18"/>
        <v>8</v>
      </c>
      <c r="BO11" s="66" t="str">
        <f>$F$2</f>
        <v>BM</v>
      </c>
      <c r="BP11" s="344">
        <f t="shared" ca="1" si="19"/>
        <v>-21</v>
      </c>
      <c r="BQ11" s="345">
        <f ca="1">-$AR$3*'Season Summary'!$AO$3</f>
        <v>-21</v>
      </c>
      <c r="BR11" s="346" t="str">
        <f ca="1">IF(COUNTIF('Season Summary'!E$3:OFFSET('Season Summary'!E$3,$C$2+$AR$2,0),"=1")&gt;0,COUNTIF('Season Summary'!E$3:OFFSET('Season Summary'!E$3,$C$2+$AR$2,0),"=1"),"")</f>
        <v/>
      </c>
      <c r="BS11" s="347" t="str">
        <f ca="1">IF(BR11="","",BR11*'Season Summary'!$AO$6)</f>
        <v/>
      </c>
      <c r="BT11" s="348" t="str">
        <f ca="1">IF($G$22=1,"✓","")</f>
        <v/>
      </c>
      <c r="BU11" s="347" t="str">
        <f t="shared" ca="1" si="20"/>
        <v/>
      </c>
      <c r="BV11" s="348" t="str">
        <f ca="1">IF($G$22=2,"✓","")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Eagles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Raiders</v>
      </c>
      <c r="E12" s="361" t="s">
        <v>38</v>
      </c>
      <c r="F12" s="217" t="s">
        <v>38</v>
      </c>
      <c r="G12" s="188">
        <v>7</v>
      </c>
      <c r="H12" s="184" t="str">
        <f t="shared" si="23"/>
        <v/>
      </c>
      <c r="I12" s="220" t="s">
        <v>38</v>
      </c>
      <c r="J12" s="188">
        <v>5</v>
      </c>
      <c r="K12" s="184" t="str">
        <f t="shared" si="0"/>
        <v/>
      </c>
      <c r="L12" s="220" t="s">
        <v>38</v>
      </c>
      <c r="M12" s="188">
        <v>7</v>
      </c>
      <c r="N12" s="184" t="str">
        <f t="shared" si="1"/>
        <v/>
      </c>
      <c r="O12" s="220" t="s">
        <v>38</v>
      </c>
      <c r="P12" s="188">
        <v>6</v>
      </c>
      <c r="Q12" s="184" t="str">
        <f t="shared" si="2"/>
        <v/>
      </c>
      <c r="R12" s="220" t="s">
        <v>38</v>
      </c>
      <c r="S12" s="188">
        <v>10</v>
      </c>
      <c r="T12" s="184" t="str">
        <f t="shared" si="3"/>
        <v/>
      </c>
      <c r="U12" s="220" t="s">
        <v>38</v>
      </c>
      <c r="V12" s="188">
        <v>9</v>
      </c>
      <c r="W12" s="184" t="str">
        <f t="shared" si="4"/>
        <v/>
      </c>
      <c r="X12" s="220" t="s">
        <v>38</v>
      </c>
      <c r="Y12" s="188">
        <v>9</v>
      </c>
      <c r="Z12" s="184" t="str">
        <f t="shared" si="5"/>
        <v/>
      </c>
      <c r="AA12" s="220" t="s">
        <v>38</v>
      </c>
      <c r="AB12" s="188">
        <v>7</v>
      </c>
      <c r="AC12" s="184" t="str">
        <f t="shared" si="6"/>
        <v/>
      </c>
      <c r="AD12" s="220" t="s">
        <v>38</v>
      </c>
      <c r="AE12" s="188">
        <v>16</v>
      </c>
      <c r="AF12" s="184" t="str">
        <f t="shared" si="7"/>
        <v/>
      </c>
      <c r="AG12" s="220" t="s">
        <v>38</v>
      </c>
      <c r="AH12" s="188">
        <v>9</v>
      </c>
      <c r="AI12" s="184" t="str">
        <f t="shared" si="8"/>
        <v/>
      </c>
      <c r="AJ12" s="220" t="s">
        <v>38</v>
      </c>
      <c r="AK12" s="188">
        <v>8</v>
      </c>
      <c r="AL12" s="184" t="str">
        <f t="shared" si="9"/>
        <v/>
      </c>
      <c r="AM12" s="220" t="s">
        <v>38</v>
      </c>
      <c r="AN12" s="188">
        <v>11</v>
      </c>
      <c r="AO12" s="186" t="str">
        <f t="shared" si="10"/>
        <v/>
      </c>
      <c r="AT12" s="187" t="str">
        <f t="shared" ca="1" si="11"/>
        <v>H</v>
      </c>
      <c r="AU12" s="188">
        <f t="shared" ca="1" si="12"/>
        <v>11</v>
      </c>
      <c r="AV12" s="186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2">
        <f ca="1">$AB$21</f>
        <v>8</v>
      </c>
      <c r="BF12" s="81" t="str">
        <f>$AA$2</f>
        <v>JL</v>
      </c>
      <c r="BG12" s="82">
        <f ca="1">$AC$21</f>
        <v>90</v>
      </c>
      <c r="BH12" s="156"/>
      <c r="BI12" s="343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3"/>
      <c r="BN12" s="343">
        <f t="shared" ca="1" si="18"/>
        <v>8</v>
      </c>
      <c r="BO12" s="66" t="str">
        <f>$U$2</f>
        <v>JG</v>
      </c>
      <c r="BP12" s="344">
        <f t="shared" ca="1" si="19"/>
        <v>-21</v>
      </c>
      <c r="BQ12" s="345">
        <f ca="1">-$AR$3*'Season Summary'!$AO$3</f>
        <v>-21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Texans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Cardinals</v>
      </c>
      <c r="E13" s="361" t="s">
        <v>38</v>
      </c>
      <c r="F13" s="217" t="s">
        <v>38</v>
      </c>
      <c r="G13" s="188">
        <v>16</v>
      </c>
      <c r="H13" s="184" t="str">
        <f t="shared" si="23"/>
        <v/>
      </c>
      <c r="I13" s="220" t="s">
        <v>38</v>
      </c>
      <c r="J13" s="188">
        <v>13</v>
      </c>
      <c r="K13" s="184" t="str">
        <f t="shared" si="0"/>
        <v/>
      </c>
      <c r="L13" s="220" t="s">
        <v>38</v>
      </c>
      <c r="M13" s="188">
        <v>16</v>
      </c>
      <c r="N13" s="184" t="str">
        <f t="shared" si="1"/>
        <v/>
      </c>
      <c r="O13" s="220" t="s">
        <v>38</v>
      </c>
      <c r="P13" s="188">
        <v>16</v>
      </c>
      <c r="Q13" s="184" t="str">
        <f t="shared" si="2"/>
        <v/>
      </c>
      <c r="R13" s="220" t="s">
        <v>38</v>
      </c>
      <c r="S13" s="188">
        <v>16</v>
      </c>
      <c r="T13" s="184" t="str">
        <f t="shared" si="3"/>
        <v/>
      </c>
      <c r="U13" s="220" t="s">
        <v>38</v>
      </c>
      <c r="V13" s="188">
        <v>14</v>
      </c>
      <c r="W13" s="184" t="str">
        <f t="shared" si="4"/>
        <v/>
      </c>
      <c r="X13" s="220" t="s">
        <v>38</v>
      </c>
      <c r="Y13" s="188">
        <v>16</v>
      </c>
      <c r="Z13" s="184" t="str">
        <f t="shared" si="5"/>
        <v/>
      </c>
      <c r="AA13" s="220" t="s">
        <v>38</v>
      </c>
      <c r="AB13" s="188">
        <v>16</v>
      </c>
      <c r="AC13" s="184" t="str">
        <f t="shared" si="6"/>
        <v/>
      </c>
      <c r="AD13" s="220" t="s">
        <v>39</v>
      </c>
      <c r="AE13" s="188">
        <v>15</v>
      </c>
      <c r="AF13" s="184">
        <f t="shared" si="7"/>
        <v>-15</v>
      </c>
      <c r="AG13" s="220" t="s">
        <v>38</v>
      </c>
      <c r="AH13" s="188">
        <v>12</v>
      </c>
      <c r="AI13" s="184" t="str">
        <f t="shared" si="8"/>
        <v/>
      </c>
      <c r="AJ13" s="220" t="s">
        <v>38</v>
      </c>
      <c r="AK13" s="188">
        <v>16</v>
      </c>
      <c r="AL13" s="184" t="str">
        <f t="shared" si="9"/>
        <v/>
      </c>
      <c r="AM13" s="220" t="s">
        <v>38</v>
      </c>
      <c r="AN13" s="188">
        <v>13</v>
      </c>
      <c r="AO13" s="186" t="str">
        <f t="shared" si="10"/>
        <v/>
      </c>
      <c r="AT13" s="187" t="str">
        <f t="shared" ca="1" si="11"/>
        <v>H</v>
      </c>
      <c r="AU13" s="188">
        <f t="shared" ca="1" si="12"/>
        <v>15</v>
      </c>
      <c r="AV13" s="186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2">
        <f ca="1">$AN$21</f>
        <v>8</v>
      </c>
      <c r="BF13" s="81" t="str">
        <f>$AM$2</f>
        <v>RR</v>
      </c>
      <c r="BG13" s="82">
        <f ca="1">$AO$21</f>
        <v>90</v>
      </c>
      <c r="BH13" s="156"/>
      <c r="BI13" s="343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3"/>
      <c r="BN13" s="343">
        <f t="shared" ca="1" si="18"/>
        <v>8</v>
      </c>
      <c r="BO13" s="66" t="str">
        <f>$AA$2</f>
        <v>JL</v>
      </c>
      <c r="BP13" s="344">
        <f t="shared" ca="1" si="19"/>
        <v>-21</v>
      </c>
      <c r="BQ13" s="345">
        <f ca="1">-$AR$3*'Season Summary'!$AO$3</f>
        <v>-21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Bears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Buccaneers</v>
      </c>
      <c r="E14" s="361" t="s">
        <v>38</v>
      </c>
      <c r="F14" s="217" t="s">
        <v>38</v>
      </c>
      <c r="G14" s="188">
        <v>14</v>
      </c>
      <c r="H14" s="184" t="str">
        <f t="shared" si="23"/>
        <v/>
      </c>
      <c r="I14" s="220" t="s">
        <v>38</v>
      </c>
      <c r="J14" s="188">
        <v>12</v>
      </c>
      <c r="K14" s="184" t="str">
        <f t="shared" si="0"/>
        <v/>
      </c>
      <c r="L14" s="220" t="s">
        <v>38</v>
      </c>
      <c r="M14" s="188">
        <v>14</v>
      </c>
      <c r="N14" s="184" t="str">
        <f t="shared" si="1"/>
        <v/>
      </c>
      <c r="O14" s="220" t="s">
        <v>38</v>
      </c>
      <c r="P14" s="188">
        <v>14</v>
      </c>
      <c r="Q14" s="184" t="str">
        <f t="shared" si="2"/>
        <v/>
      </c>
      <c r="R14" s="220" t="s">
        <v>38</v>
      </c>
      <c r="S14" s="188">
        <v>13</v>
      </c>
      <c r="T14" s="184" t="str">
        <f t="shared" si="3"/>
        <v/>
      </c>
      <c r="U14" s="220" t="s">
        <v>38</v>
      </c>
      <c r="V14" s="188">
        <v>10</v>
      </c>
      <c r="W14" s="184" t="str">
        <f t="shared" si="4"/>
        <v/>
      </c>
      <c r="X14" s="220" t="s">
        <v>38</v>
      </c>
      <c r="Y14" s="188">
        <v>14</v>
      </c>
      <c r="Z14" s="184" t="str">
        <f t="shared" si="5"/>
        <v/>
      </c>
      <c r="AA14" s="220" t="s">
        <v>38</v>
      </c>
      <c r="AB14" s="188">
        <v>12</v>
      </c>
      <c r="AC14" s="184" t="str">
        <f t="shared" si="6"/>
        <v/>
      </c>
      <c r="AD14" s="220" t="s">
        <v>39</v>
      </c>
      <c r="AE14" s="188">
        <v>12</v>
      </c>
      <c r="AF14" s="184">
        <f t="shared" si="7"/>
        <v>-12</v>
      </c>
      <c r="AG14" s="220" t="s">
        <v>38</v>
      </c>
      <c r="AH14" s="188">
        <v>8</v>
      </c>
      <c r="AI14" s="184" t="str">
        <f t="shared" si="8"/>
        <v/>
      </c>
      <c r="AJ14" s="220" t="s">
        <v>38</v>
      </c>
      <c r="AK14" s="188">
        <v>9</v>
      </c>
      <c r="AL14" s="184" t="str">
        <f t="shared" si="9"/>
        <v/>
      </c>
      <c r="AM14" s="220" t="s">
        <v>38</v>
      </c>
      <c r="AN14" s="188">
        <v>16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13</v>
      </c>
      <c r="AV14" s="186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2">
        <f ca="1">$AH$21</f>
        <v>11</v>
      </c>
      <c r="BF14" s="81" t="str">
        <f>$AG$2</f>
        <v>KK</v>
      </c>
      <c r="BG14" s="82">
        <f ca="1">$AI$21</f>
        <v>76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3"/>
      <c r="BN14" s="343">
        <f t="shared" ca="1" si="18"/>
        <v>8</v>
      </c>
      <c r="BO14" s="66" t="str">
        <f>$AG$2</f>
        <v>KK</v>
      </c>
      <c r="BP14" s="344">
        <f t="shared" ca="1" si="19"/>
        <v>-21</v>
      </c>
      <c r="BQ14" s="345">
        <f ca="1">-$AR$3*'Season Summary'!$AO$3</f>
        <v>-21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Colts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49ers</v>
      </c>
      <c r="E15" s="361" t="s">
        <v>39</v>
      </c>
      <c r="F15" s="217" t="s">
        <v>38</v>
      </c>
      <c r="G15" s="188">
        <v>8</v>
      </c>
      <c r="H15" s="184">
        <f t="shared" si="23"/>
        <v>-8</v>
      </c>
      <c r="I15" s="220" t="s">
        <v>38</v>
      </c>
      <c r="J15" s="188">
        <v>10</v>
      </c>
      <c r="K15" s="184">
        <f t="shared" si="0"/>
        <v>-10</v>
      </c>
      <c r="L15" s="220" t="s">
        <v>38</v>
      </c>
      <c r="M15" s="188">
        <v>8</v>
      </c>
      <c r="N15" s="184">
        <f t="shared" si="1"/>
        <v>-8</v>
      </c>
      <c r="O15" s="220" t="s">
        <v>38</v>
      </c>
      <c r="P15" s="188">
        <v>8</v>
      </c>
      <c r="Q15" s="184">
        <f t="shared" si="2"/>
        <v>-8</v>
      </c>
      <c r="R15" s="220" t="s">
        <v>39</v>
      </c>
      <c r="S15" s="188">
        <v>6</v>
      </c>
      <c r="T15" s="184" t="str">
        <f t="shared" si="3"/>
        <v/>
      </c>
      <c r="U15" s="220" t="s">
        <v>38</v>
      </c>
      <c r="V15" s="188">
        <v>7</v>
      </c>
      <c r="W15" s="184">
        <f t="shared" si="4"/>
        <v>-7</v>
      </c>
      <c r="X15" s="220" t="s">
        <v>39</v>
      </c>
      <c r="Y15" s="188">
        <v>5</v>
      </c>
      <c r="Z15" s="184" t="str">
        <f t="shared" si="5"/>
        <v/>
      </c>
      <c r="AA15" s="220" t="s">
        <v>38</v>
      </c>
      <c r="AB15" s="188">
        <v>8</v>
      </c>
      <c r="AC15" s="184">
        <f t="shared" si="6"/>
        <v>-8</v>
      </c>
      <c r="AD15" s="220" t="s">
        <v>39</v>
      </c>
      <c r="AE15" s="188">
        <v>8</v>
      </c>
      <c r="AF15" s="184" t="str">
        <f t="shared" si="7"/>
        <v/>
      </c>
      <c r="AG15" s="220" t="s">
        <v>38</v>
      </c>
      <c r="AH15" s="188">
        <v>11</v>
      </c>
      <c r="AI15" s="184">
        <f t="shared" si="8"/>
        <v>-11</v>
      </c>
      <c r="AJ15" s="220" t="s">
        <v>38</v>
      </c>
      <c r="AK15" s="188">
        <v>10</v>
      </c>
      <c r="AL15" s="184">
        <f t="shared" si="9"/>
        <v>-10</v>
      </c>
      <c r="AM15" s="220" t="s">
        <v>38</v>
      </c>
      <c r="AN15" s="188">
        <v>6</v>
      </c>
      <c r="AO15" s="186">
        <f t="shared" si="10"/>
        <v>-6</v>
      </c>
      <c r="AT15" s="187" t="str">
        <f t="shared" ca="1" si="11"/>
        <v>H</v>
      </c>
      <c r="AU15" s="188">
        <f t="shared" ca="1" si="12"/>
        <v>9</v>
      </c>
      <c r="AV15" s="186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0">
        <f ca="1">$AE$21</f>
        <v>12</v>
      </c>
      <c r="BF15" s="83" t="str">
        <f>$AD$2</f>
        <v>KC</v>
      </c>
      <c r="BG15" s="84">
        <f ca="1">$AF$21</f>
        <v>75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3"/>
      <c r="BN15" s="351">
        <f t="shared" ca="1" si="18"/>
        <v>8</v>
      </c>
      <c r="BO15" s="67" t="str">
        <f>$AJ$2</f>
        <v>MB</v>
      </c>
      <c r="BP15" s="352">
        <f t="shared" ca="1" si="19"/>
        <v>-21</v>
      </c>
      <c r="BQ15" s="353">
        <f ca="1">-$AR$3*'Season Summary'!$AO$3</f>
        <v>-21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/>
      </c>
      <c r="C16" s="180" t="str">
        <f ca="1">IF(OFFSET(INDIRECT($AS$7),ROWS($B$4:C16),COLUMNS($B$4:C16)-1)="","",OFFSET(INDIRECT($AS$7),ROWS($B$4:C16),COLUMNS($B$4:C16)-1))</f>
        <v/>
      </c>
      <c r="D16" s="180" t="str">
        <f ca="1">IF(OFFSET(INDIRECT($AS$7),ROWS($B$4:D16),COLUMNS($B$4:D16)-1)="","",OFFSET(INDIRECT($AS$7),ROWS($B$4:D16),COLUMNS($B$4:D16)-1))</f>
        <v/>
      </c>
      <c r="E16" s="361"/>
      <c r="F16" s="217"/>
      <c r="G16" s="188"/>
      <c r="H16" s="184" t="str">
        <f t="shared" si="23"/>
        <v/>
      </c>
      <c r="I16" s="220"/>
      <c r="J16" s="188"/>
      <c r="K16" s="184" t="str">
        <f t="shared" si="0"/>
        <v/>
      </c>
      <c r="L16" s="220"/>
      <c r="M16" s="188"/>
      <c r="N16" s="184" t="str">
        <f t="shared" si="1"/>
        <v/>
      </c>
      <c r="O16" s="220"/>
      <c r="P16" s="188"/>
      <c r="Q16" s="184" t="str">
        <f t="shared" si="2"/>
        <v/>
      </c>
      <c r="R16" s="220"/>
      <c r="S16" s="188"/>
      <c r="T16" s="184" t="str">
        <f t="shared" si="3"/>
        <v/>
      </c>
      <c r="U16" s="220"/>
      <c r="V16" s="188"/>
      <c r="W16" s="184" t="str">
        <f t="shared" si="4"/>
        <v/>
      </c>
      <c r="X16" s="220"/>
      <c r="Y16" s="188"/>
      <c r="Z16" s="184" t="str">
        <f t="shared" si="5"/>
        <v/>
      </c>
      <c r="AA16" s="220"/>
      <c r="AB16" s="188"/>
      <c r="AC16" s="184" t="str">
        <f t="shared" si="6"/>
        <v/>
      </c>
      <c r="AD16" s="220"/>
      <c r="AE16" s="188"/>
      <c r="AF16" s="184" t="str">
        <f t="shared" si="7"/>
        <v/>
      </c>
      <c r="AG16" s="220"/>
      <c r="AH16" s="188"/>
      <c r="AI16" s="184" t="str">
        <f t="shared" si="8"/>
        <v/>
      </c>
      <c r="AJ16" s="220"/>
      <c r="AK16" s="188"/>
      <c r="AL16" s="184" t="str">
        <f t="shared" si="9"/>
        <v/>
      </c>
      <c r="AM16" s="220"/>
      <c r="AN16" s="188"/>
      <c r="AO16" s="186" t="str">
        <f t="shared" si="10"/>
        <v/>
      </c>
      <c r="AT16" s="187" t="str">
        <f t="shared" ca="1" si="11"/>
        <v/>
      </c>
      <c r="AU16" s="188" t="str">
        <f t="shared" ca="1" si="12"/>
        <v/>
      </c>
      <c r="AV16" s="186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Saints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Seahawks</v>
      </c>
      <c r="E19" s="361" t="s">
        <v>39</v>
      </c>
      <c r="F19" s="217" t="s">
        <v>39</v>
      </c>
      <c r="G19" s="188">
        <v>9</v>
      </c>
      <c r="H19" s="184" t="str">
        <f t="shared" si="23"/>
        <v/>
      </c>
      <c r="I19" s="220" t="s">
        <v>39</v>
      </c>
      <c r="J19" s="188">
        <v>9</v>
      </c>
      <c r="K19" s="184" t="str">
        <f t="shared" si="0"/>
        <v/>
      </c>
      <c r="L19" s="220" t="s">
        <v>39</v>
      </c>
      <c r="M19" s="188">
        <v>9</v>
      </c>
      <c r="N19" s="184" t="str">
        <f t="shared" si="1"/>
        <v/>
      </c>
      <c r="O19" s="220" t="s">
        <v>39</v>
      </c>
      <c r="P19" s="188">
        <v>9</v>
      </c>
      <c r="Q19" s="184" t="str">
        <f t="shared" si="2"/>
        <v/>
      </c>
      <c r="R19" s="220" t="s">
        <v>39</v>
      </c>
      <c r="S19" s="188">
        <v>5</v>
      </c>
      <c r="T19" s="184" t="str">
        <f t="shared" si="3"/>
        <v/>
      </c>
      <c r="U19" s="220" t="s">
        <v>38</v>
      </c>
      <c r="V19" s="188">
        <v>4</v>
      </c>
      <c r="W19" s="184">
        <f t="shared" si="4"/>
        <v>-4</v>
      </c>
      <c r="X19" s="220" t="s">
        <v>39</v>
      </c>
      <c r="Y19" s="188">
        <v>11</v>
      </c>
      <c r="Z19" s="184" t="str">
        <f t="shared" si="5"/>
        <v/>
      </c>
      <c r="AA19" s="220" t="s">
        <v>38</v>
      </c>
      <c r="AB19" s="188">
        <v>4</v>
      </c>
      <c r="AC19" s="184">
        <f t="shared" si="6"/>
        <v>-4</v>
      </c>
      <c r="AD19" s="220" t="s">
        <v>38</v>
      </c>
      <c r="AE19" s="188">
        <v>6</v>
      </c>
      <c r="AF19" s="184">
        <f t="shared" si="7"/>
        <v>-6</v>
      </c>
      <c r="AG19" s="220" t="s">
        <v>39</v>
      </c>
      <c r="AH19" s="188">
        <v>5</v>
      </c>
      <c r="AI19" s="184" t="str">
        <f t="shared" si="8"/>
        <v/>
      </c>
      <c r="AJ19" s="220" t="s">
        <v>39</v>
      </c>
      <c r="AK19" s="188">
        <v>11</v>
      </c>
      <c r="AL19" s="184" t="str">
        <f t="shared" si="9"/>
        <v/>
      </c>
      <c r="AM19" s="220" t="s">
        <v>38</v>
      </c>
      <c r="AN19" s="188">
        <v>4</v>
      </c>
      <c r="AO19" s="186">
        <f t="shared" si="10"/>
        <v>-4</v>
      </c>
      <c r="AT19" s="187" t="str">
        <f ca="1">IF($B19="","",IF(AX19&lt;0,"V","H"))</f>
        <v>V</v>
      </c>
      <c r="AU19" s="188">
        <f ca="1">IF($B19="","",RANK(BA19,BA$4:BA$19,1))</f>
        <v>7</v>
      </c>
      <c r="AV19" s="186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"Saints at Seahawks" Total Points:  </v>
      </c>
      <c r="F20" s="358" t="s">
        <v>782</v>
      </c>
      <c r="G20" s="91">
        <v>42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51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43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44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38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52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79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50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40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63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6</v>
      </c>
      <c r="H21" s="197">
        <f ca="1">IF(SUM(G4:G19)&gt;0,SUM(H4:H19)+$F$31,0)</f>
        <v>95</v>
      </c>
      <c r="I21" s="198"/>
      <c r="J21" s="196">
        <f ca="1">RANK(K21,$H34:$AO34,0)+J52</f>
        <v>4</v>
      </c>
      <c r="K21" s="197">
        <f ca="1">IF(SUM(J4:J19)&gt;0,SUM(K4:K19)+$F$31,0)</f>
        <v>98</v>
      </c>
      <c r="L21" s="198"/>
      <c r="M21" s="196">
        <f ca="1">RANK(N21,$H34:$AO34,0)+M52</f>
        <v>6</v>
      </c>
      <c r="N21" s="197">
        <f ca="1">IF(SUM(M4:M19)&gt;0,SUM(N4:N19)+$F$31,0)</f>
        <v>95</v>
      </c>
      <c r="O21" s="198"/>
      <c r="P21" s="196">
        <f ca="1">RANK(Q21,$H34:$AO34,0)+P52</f>
        <v>8</v>
      </c>
      <c r="Q21" s="197">
        <f ca="1">IF(SUM(P4:P19)&gt;0,SUM(Q4:Q19)+$F$31,0)</f>
        <v>90</v>
      </c>
      <c r="R21" s="198"/>
      <c r="S21" s="196">
        <f ca="1">RANK(T21,$H34:$AO34,0)+S52</f>
        <v>1</v>
      </c>
      <c r="T21" s="197">
        <f ca="1">IF(SUM(S4:S19)&gt;0,SUM(T4:T19)+$F$31,0)</f>
        <v>111</v>
      </c>
      <c r="U21" s="198"/>
      <c r="V21" s="196">
        <f ca="1">RANK(W21,$H34:$AO34,0)+V52</f>
        <v>3</v>
      </c>
      <c r="W21" s="197">
        <f ca="1">IF(SUM(V4:V19)&gt;0,SUM(W4:W19)+$F$31,0)</f>
        <v>103</v>
      </c>
      <c r="X21" s="198"/>
      <c r="Y21" s="196">
        <f ca="1">RANK(Z21,$H34:$AO34,0)+Y52</f>
        <v>2</v>
      </c>
      <c r="Z21" s="197">
        <f ca="1">IF(SUM(Y4:Y19)&gt;0,SUM(Z4:Z19)+$F$31,0)</f>
        <v>106</v>
      </c>
      <c r="AA21" s="198"/>
      <c r="AB21" s="196">
        <f ca="1">RANK(AC21,$H34:$AO34,0)+AB52</f>
        <v>8</v>
      </c>
      <c r="AC21" s="197">
        <f ca="1">IF(SUM(AB4:AB19)&gt;0,SUM(AC4:AC19)+$F$31,0)</f>
        <v>90</v>
      </c>
      <c r="AD21" s="198"/>
      <c r="AE21" s="196">
        <f ca="1">RANK(AF21,$H34:$AO34,0)+AE52</f>
        <v>12</v>
      </c>
      <c r="AF21" s="197">
        <f ca="1">IF(SUM(AE4:AE19)&gt;0,SUM(AF4:AF19)+$F$31,0)</f>
        <v>75</v>
      </c>
      <c r="AG21" s="198"/>
      <c r="AH21" s="196">
        <f ca="1">RANK(AI21,$H34:$AO34,0)+AH52</f>
        <v>11</v>
      </c>
      <c r="AI21" s="197">
        <f ca="1">IF(SUM(AH4:AH19)&gt;0,SUM(AI4:AI19)+$F$31,0)</f>
        <v>76</v>
      </c>
      <c r="AJ21" s="198"/>
      <c r="AK21" s="196">
        <f ca="1">RANK(AL21,$H34:$AO34,0)+AK52</f>
        <v>5</v>
      </c>
      <c r="AL21" s="197">
        <f ca="1">IF(SUM(AK4:AK19)&gt;0,SUM(AL4:AL19)+$F$31,0)</f>
        <v>96</v>
      </c>
      <c r="AM21" s="198"/>
      <c r="AN21" s="196">
        <f ca="1">RANK(AO21,$H34:$AO34,0)+AN52</f>
        <v>8</v>
      </c>
      <c r="AO21" s="199">
        <f ca="1">IF(SUM(AN4:AN19)&gt;0,SUM(AO4:AO19)+$F$31,0)</f>
        <v>90</v>
      </c>
      <c r="AP21" s="3"/>
      <c r="AT21" s="200"/>
      <c r="AU21" s="201">
        <f ca="1">RANK(AV34,$H34:$AV34,0)</f>
        <v>5</v>
      </c>
      <c r="AV21" s="202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5</v>
      </c>
      <c r="H22" s="133">
        <f ca="1">IF($AR$3&lt;3,H23,H23/($AR$3-1))</f>
        <v>99.666666666666671</v>
      </c>
      <c r="I22" s="134"/>
      <c r="J22" s="132">
        <f ca="1">RANK(K35,($H35:$AO35),0)</f>
        <v>6</v>
      </c>
      <c r="K22" s="133">
        <f ca="1">IF($AR$3&lt;3,K23,K23/($AR$3-1))</f>
        <v>95.5</v>
      </c>
      <c r="L22" s="134"/>
      <c r="M22" s="132">
        <f ca="1">RANK(N35,($H35:$AO35),0)</f>
        <v>1</v>
      </c>
      <c r="N22" s="133">
        <f ca="1">IF($AR$3&lt;3,N23,N23/($AR$3-1))</f>
        <v>103.83333333333333</v>
      </c>
      <c r="O22" s="134"/>
      <c r="P22" s="132">
        <f ca="1">RANK(Q35,($H35:$AO35),0)</f>
        <v>4</v>
      </c>
      <c r="Q22" s="133">
        <f ca="1">IF($AR$3&lt;3,Q23,Q23/($AR$3-1))</f>
        <v>100.83333333333333</v>
      </c>
      <c r="R22" s="134"/>
      <c r="S22" s="132">
        <f ca="1">RANK(T35,($H35:$AO35),0)</f>
        <v>2</v>
      </c>
      <c r="T22" s="133">
        <f ca="1">IF($AR$3&lt;3,T23,T23/($AR$3-1))</f>
        <v>102.16666666666667</v>
      </c>
      <c r="U22" s="134"/>
      <c r="V22" s="132">
        <f ca="1">RANK(W35,($H35:$AO35),0)</f>
        <v>10</v>
      </c>
      <c r="W22" s="133">
        <f ca="1">IF($AR$3&lt;3,W23,W23/($AR$3-1))</f>
        <v>90.333333333333329</v>
      </c>
      <c r="X22" s="134"/>
      <c r="Y22" s="132">
        <f ca="1">RANK(Z35,($H35:$AO35),0)</f>
        <v>8</v>
      </c>
      <c r="Z22" s="133">
        <f ca="1">IF($AR$3&lt;3,Z23,Z23/($AR$3-1))</f>
        <v>94.166666666666671</v>
      </c>
      <c r="AA22" s="134"/>
      <c r="AB22" s="132">
        <f ca="1">RANK(AC35,($H35:$AO35),0)</f>
        <v>7</v>
      </c>
      <c r="AC22" s="133">
        <f ca="1">IF($AR$3&lt;3,AC23,AC23/($AR$3-1))</f>
        <v>94.5</v>
      </c>
      <c r="AD22" s="134"/>
      <c r="AE22" s="132">
        <f ca="1">RANK(AF35,($H35:$AO35),0)</f>
        <v>12</v>
      </c>
      <c r="AF22" s="133">
        <f ca="1">IF($AR$3&lt;3,AF23,AF23/($AR$3-1))</f>
        <v>74.666666666666671</v>
      </c>
      <c r="AG22" s="134"/>
      <c r="AH22" s="132">
        <f ca="1">RANK(AI35,($H35:$AO35),0)</f>
        <v>9</v>
      </c>
      <c r="AI22" s="133">
        <f ca="1">IF($AR$3&lt;3,AI23,AI23/($AR$3-1))</f>
        <v>92.666666666666671</v>
      </c>
      <c r="AJ22" s="134"/>
      <c r="AK22" s="132">
        <f ca="1">RANK(AL35,($H35:$AO35),0)</f>
        <v>11</v>
      </c>
      <c r="AL22" s="133">
        <f ca="1">IF($AR$3&lt;3,AL23,AL23/($AR$3-1))</f>
        <v>89.333333333333329</v>
      </c>
      <c r="AM22" s="134"/>
      <c r="AN22" s="132">
        <f ca="1">RANK(AO35,($H35:$AO35),0)</f>
        <v>2</v>
      </c>
      <c r="AO22" s="135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598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573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623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605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613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542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565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567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448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556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536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85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78</v>
      </c>
      <c r="AD24" s="142"/>
      <c r="AE24" s="140"/>
      <c r="AF24" s="141">
        <f ca="1">IF($AR$3&lt;2,"",MIN('Season Summary'!AE3:OFFSET('Season Summary'!AE3,$C$2+$AR$2,0)))</f>
        <v>48</v>
      </c>
      <c r="AG24" s="142"/>
      <c r="AH24" s="140"/>
      <c r="AI24" s="141">
        <f ca="1">IF($AR$3&lt;2,"",MIN('Season Summary'!AH3:OFFSET('Season Summary'!AH3,$C$2+$AR$2,0)))</f>
        <v>76</v>
      </c>
      <c r="AJ24" s="142"/>
      <c r="AK24" s="140"/>
      <c r="AL24" s="141">
        <f ca="1">IF($AR$3&lt;2,"",MIN('Season Summary'!AK3:OFFSET('Season Summary'!AK3,$C$2+$AR$2,0)))</f>
        <v>66</v>
      </c>
      <c r="AM24" s="142"/>
      <c r="AN24" s="140"/>
      <c r="AO24" s="143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0.69230769230769229</v>
      </c>
      <c r="H25" s="141">
        <f>IF(SUM(G4:G19)&gt;0,COUNTBLANK(H4:H19)-COUNTBLANK($E4:$E19),0)</f>
        <v>9</v>
      </c>
      <c r="I25" s="142"/>
      <c r="J25" s="144">
        <f ca="1">IF($AR$2=0,K25/OFFSET('Season Summary'!$D$3,$C$2,0),0)</f>
        <v>0.76923076923076927</v>
      </c>
      <c r="K25" s="141">
        <f>IF(SUM(J4:J19)&gt;0,COUNTBLANK(K4:K19)-COUNTBLANK($E4:$E19),0)</f>
        <v>10</v>
      </c>
      <c r="L25" s="142"/>
      <c r="M25" s="144">
        <f ca="1">IF($AR$2=0,N25/OFFSET('Season Summary'!$D$3,$C$2,0),0)</f>
        <v>0.69230769230769229</v>
      </c>
      <c r="N25" s="141">
        <f>IF(SUM(M4:M19)&gt;0,COUNTBLANK(N4:N19)-COUNTBLANK($E4:$E19),0)</f>
        <v>9</v>
      </c>
      <c r="O25" s="142"/>
      <c r="P25" s="144">
        <f ca="1">IF($AR$2=0,Q25/OFFSET('Season Summary'!$D$3,$C$2,0),0)</f>
        <v>0.61538461538461542</v>
      </c>
      <c r="Q25" s="141">
        <f>IF(SUM(P4:P19)&gt;0,COUNTBLANK(Q4:Q19)-COUNTBLANK($E4:$E19),0)</f>
        <v>8</v>
      </c>
      <c r="R25" s="142"/>
      <c r="S25" s="144">
        <f ca="1">IF($AR$2=0,T25/OFFSET('Season Summary'!$D$3,$C$2,0),0)</f>
        <v>0.84615384615384615</v>
      </c>
      <c r="T25" s="141">
        <f>IF(SUM(S4:S19)&gt;0,COUNTBLANK(T4:T19)-COUNTBLANK($E4:$E19),0)</f>
        <v>11</v>
      </c>
      <c r="U25" s="142"/>
      <c r="V25" s="144">
        <f ca="1">IF($AR$2=0,W25/OFFSET('Season Summary'!$D$3,$C$2,0),0)</f>
        <v>0.69230769230769229</v>
      </c>
      <c r="W25" s="141">
        <f>IF(SUM(V4:V19)&gt;0,COUNTBLANK(W4:W19)-COUNTBLANK($E4:$E19),0)</f>
        <v>9</v>
      </c>
      <c r="X25" s="142"/>
      <c r="Y25" s="144">
        <f ca="1">IF($AR$2=0,Z25/OFFSET('Season Summary'!$D$3,$C$2,0),0)</f>
        <v>0.76923076923076927</v>
      </c>
      <c r="Z25" s="141">
        <f>IF(SUM(Y4:Y19)&gt;0,COUNTBLANK(Z4:Z19)-COUNTBLANK($E4:$E19),0)</f>
        <v>10</v>
      </c>
      <c r="AA25" s="142"/>
      <c r="AB25" s="144">
        <f ca="1">IF($AR$2=0,AC25/OFFSET('Season Summary'!$D$3,$C$2,0),0)</f>
        <v>0.61538461538461542</v>
      </c>
      <c r="AC25" s="141">
        <f>IF(SUM(AB4:AB19)&gt;0,COUNTBLANK(AC4:AC19)-COUNTBLANK($E4:$E19),0)</f>
        <v>8</v>
      </c>
      <c r="AD25" s="142"/>
      <c r="AE25" s="144">
        <f ca="1">IF($AR$2=0,AF25/OFFSET('Season Summary'!$D$3,$C$2,0),0)</f>
        <v>0.53846153846153844</v>
      </c>
      <c r="AF25" s="141">
        <f>IF(SUM(AE4:AE19)&gt;0,COUNTBLANK(AF4:AF19)-COUNTBLANK($E4:$E19),0)</f>
        <v>7</v>
      </c>
      <c r="AG25" s="142"/>
      <c r="AH25" s="144">
        <f ca="1">IF($AR$2=0,AI25/OFFSET('Season Summary'!$D$3,$C$2,0),0)</f>
        <v>0.61538461538461542</v>
      </c>
      <c r="AI25" s="141">
        <f>IF(SUM(AH4:AH19)&gt;0,COUNTBLANK(AI4:AI19)-COUNTBLANK($E4:$E19),0)</f>
        <v>8</v>
      </c>
      <c r="AJ25" s="142"/>
      <c r="AK25" s="144">
        <f ca="1">IF($AR$2=0,AL25/OFFSET('Season Summary'!$D$3,$C$2,0),0)</f>
        <v>0.69230769230769229</v>
      </c>
      <c r="AL25" s="141">
        <f>IF(SUM(AK4:AK19)&gt;0,COUNTBLANK(AL4:AL19)-COUNTBLANK($E4:$E19),0)</f>
        <v>9</v>
      </c>
      <c r="AM25" s="142"/>
      <c r="AN25" s="144">
        <f ca="1">IF($AR$2=0,AO25/OFFSET('Season Summary'!$D$3,$C$2,0),0)</f>
        <v>0.61538461538461542</v>
      </c>
      <c r="AO25" s="143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0.63551401869158874</v>
      </c>
      <c r="H26" s="150">
        <f ca="1">SUM('Season Summary'!F3:OFFSET('Season Summary'!F3,$C$2+$AR$2,0))</f>
        <v>68</v>
      </c>
      <c r="I26" s="151"/>
      <c r="J26" s="149">
        <f ca="1">IF($AR$3=0,0,K26/SUM('Season Summary'!$D3:OFFSET('Season Summary'!$D3,$C$2+$AR$2,0)))</f>
        <v>0.65420560747663548</v>
      </c>
      <c r="K26" s="150">
        <f ca="1">SUM('Season Summary'!I3:OFFSET('Season Summary'!I3,$C$2+$AR$2,0))</f>
        <v>70</v>
      </c>
      <c r="L26" s="151"/>
      <c r="M26" s="149">
        <f ca="1">IF($AR$3=0,0,N26/SUM('Season Summary'!$D3:OFFSET('Season Summary'!$D3,$C$2+$AR$2,0)))</f>
        <v>0.69158878504672894</v>
      </c>
      <c r="N26" s="150">
        <f ca="1">SUM('Season Summary'!L3:OFFSET('Season Summary'!L3,$C$2+$AR$2,0))</f>
        <v>74</v>
      </c>
      <c r="O26" s="151"/>
      <c r="P26" s="149">
        <f ca="1">IF($AR$3=0,0,Q26/SUM('Season Summary'!$D3:OFFSET('Season Summary'!$D3,$C$2+$AR$2,0)))</f>
        <v>0.67289719626168221</v>
      </c>
      <c r="Q26" s="150">
        <f ca="1">SUM('Season Summary'!O3:OFFSET('Season Summary'!O3,$C$2+$AR$2,0))</f>
        <v>72</v>
      </c>
      <c r="R26" s="151"/>
      <c r="S26" s="149">
        <f ca="1">IF($AR$3=0,0,T26/SUM('Season Summary'!$D3:OFFSET('Season Summary'!$D3,$C$2+$AR$2,0)))</f>
        <v>0.66355140186915884</v>
      </c>
      <c r="T26" s="150">
        <f ca="1">SUM('Season Summary'!R3:OFFSET('Season Summary'!R3,$C$2+$AR$2,0))</f>
        <v>71</v>
      </c>
      <c r="U26" s="151"/>
      <c r="V26" s="149">
        <f ca="1">IF($AR$3=0,0,W26/SUM('Season Summary'!$D3:OFFSET('Season Summary'!$D3,$C$2+$AR$2,0)))</f>
        <v>0.60747663551401865</v>
      </c>
      <c r="W26" s="150">
        <f ca="1">SUM('Season Summary'!U3:OFFSET('Season Summary'!U3,$C$2+$AR$2,0))</f>
        <v>65</v>
      </c>
      <c r="X26" s="151"/>
      <c r="Y26" s="149">
        <f ca="1">IF($AR$3=0,0,Z26/SUM('Season Summary'!$D3:OFFSET('Season Summary'!$D3,$C$2+$AR$2,0)))</f>
        <v>0.62616822429906538</v>
      </c>
      <c r="Z26" s="150">
        <f ca="1">SUM('Season Summary'!X3:OFFSET('Season Summary'!X3,$C$2+$AR$2,0))</f>
        <v>67</v>
      </c>
      <c r="AA26" s="151"/>
      <c r="AB26" s="149">
        <f ca="1">IF($AR$3=0,0,AC26/SUM('Season Summary'!$D3:OFFSET('Season Summary'!$D3,$C$2+$AR$2,0)))</f>
        <v>0.62616822429906538</v>
      </c>
      <c r="AC26" s="150">
        <f ca="1">SUM('Season Summary'!AA3:OFFSET('Season Summary'!AA3,$C$2+$AR$2,0))</f>
        <v>67</v>
      </c>
      <c r="AD26" s="151"/>
      <c r="AE26" s="149">
        <f ca="1">IF($AR$3=0,0,AF26/SUM('Season Summary'!$D3:OFFSET('Season Summary'!$D3,$C$2+$AR$2,0)))</f>
        <v>0.51401869158878499</v>
      </c>
      <c r="AF26" s="150">
        <f ca="1">SUM('Season Summary'!AD3:OFFSET('Season Summary'!AD3,$C$2+$AR$2,0))</f>
        <v>55</v>
      </c>
      <c r="AG26" s="151"/>
      <c r="AH26" s="149">
        <f ca="1">IF($AR$3=0,0,AI26/SUM('Season Summary'!$D3:OFFSET('Season Summary'!$D3,$C$2+$AR$2,0)))</f>
        <v>0.63551401869158874</v>
      </c>
      <c r="AI26" s="150">
        <f ca="1">SUM('Season Summary'!AG3:OFFSET('Season Summary'!AG3,$C$2+$AR$2,0))</f>
        <v>68</v>
      </c>
      <c r="AJ26" s="151"/>
      <c r="AK26" s="149">
        <f ca="1">IF($AR$3=0,0,AL26/SUM('Season Summary'!$D3:OFFSET('Season Summary'!$D3,$C$2+$AR$2,0)))</f>
        <v>0.62616822429906538</v>
      </c>
      <c r="AL26" s="150">
        <f ca="1">SUM('Season Summary'!AJ3:OFFSET('Season Summary'!AJ3,$C$2+$AR$2,0))</f>
        <v>67</v>
      </c>
      <c r="AM26" s="151"/>
      <c r="AN26" s="149">
        <f ca="1">IF($AR$3=0,0,AO26/SUM('Season Summary'!$D3:OFFSET('Season Summary'!$D3,$C$2+$AR$2,0)))</f>
        <v>0.65420560747663548</v>
      </c>
      <c r="AO26" s="152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107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21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14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Bills, Chargers, Cowboys, Jaguars, Steelers, Vikings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w7_actual_mn_points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130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59"/>
      <c r="AU32" s="5">
        <f ca="1">SUM(AU4:AU19)</f>
        <v>130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59"/>
      <c r="AV34" s="41">
        <f ca="1">AV21</f>
        <v>97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99.666666666666671</v>
      </c>
      <c r="I35" s="159"/>
      <c r="J35" s="159"/>
      <c r="K35" s="386">
        <f t="shared" ca="1" si="25"/>
        <v>95.5</v>
      </c>
      <c r="L35" s="159"/>
      <c r="M35" s="159"/>
      <c r="N35" s="386">
        <f t="shared" ca="1" si="26"/>
        <v>103.83333333333333</v>
      </c>
      <c r="Q35" s="386">
        <f t="shared" ca="1" si="27"/>
        <v>100.83333333333333</v>
      </c>
      <c r="T35" s="386">
        <f t="shared" ca="1" si="28"/>
        <v>102.16666666666667</v>
      </c>
      <c r="W35" s="386">
        <f t="shared" ca="1" si="29"/>
        <v>90.333333333333329</v>
      </c>
      <c r="Z35" s="386">
        <f t="shared" ca="1" si="30"/>
        <v>94.166666666666671</v>
      </c>
      <c r="AC35" s="386">
        <f t="shared" ca="1" si="31"/>
        <v>94.5</v>
      </c>
      <c r="AF35" s="386">
        <f t="shared" ca="1" si="32"/>
        <v>74.666666666666671</v>
      </c>
      <c r="AI35" s="386">
        <f t="shared" ca="1" si="33"/>
        <v>92.666666666666671</v>
      </c>
      <c r="AL35" s="386">
        <f t="shared" ca="1" si="34"/>
        <v>89.333333333333329</v>
      </c>
      <c r="AO35" s="386">
        <f t="shared" ca="1" si="35"/>
        <v>102.16666666666667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598</v>
      </c>
      <c r="I36" s="159"/>
      <c r="J36" s="159"/>
      <c r="K36" s="386">
        <f t="shared" ca="1" si="25"/>
        <v>573</v>
      </c>
      <c r="L36" s="159"/>
      <c r="M36" s="159"/>
      <c r="N36" s="386">
        <f t="shared" ca="1" si="26"/>
        <v>623</v>
      </c>
      <c r="Q36" s="386">
        <f t="shared" ca="1" si="27"/>
        <v>605</v>
      </c>
      <c r="T36" s="386">
        <f t="shared" ca="1" si="28"/>
        <v>613</v>
      </c>
      <c r="W36" s="386">
        <f t="shared" ca="1" si="29"/>
        <v>542</v>
      </c>
      <c r="Z36" s="386">
        <f t="shared" ca="1" si="30"/>
        <v>565</v>
      </c>
      <c r="AC36" s="386">
        <f t="shared" ca="1" si="31"/>
        <v>567</v>
      </c>
      <c r="AF36" s="386">
        <f t="shared" ca="1" si="32"/>
        <v>448</v>
      </c>
      <c r="AI36" s="386">
        <f t="shared" ca="1" si="33"/>
        <v>556</v>
      </c>
      <c r="AL36" s="386">
        <f t="shared" ca="1" si="34"/>
        <v>536</v>
      </c>
      <c r="AO36" s="386">
        <f t="shared" ca="1" si="35"/>
        <v>613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85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78</v>
      </c>
      <c r="AF37" s="386">
        <f t="shared" ca="1" si="32"/>
        <v>48</v>
      </c>
      <c r="AI37" s="386">
        <f t="shared" ca="1" si="33"/>
        <v>76</v>
      </c>
      <c r="AL37" s="386">
        <f t="shared" ca="1" si="34"/>
        <v>66</v>
      </c>
      <c r="AO37" s="386">
        <f t="shared" ca="1" si="35"/>
        <v>81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9</v>
      </c>
      <c r="I38" s="159"/>
      <c r="J38" s="159"/>
      <c r="K38" s="386">
        <f t="shared" si="25"/>
        <v>10</v>
      </c>
      <c r="L38" s="159"/>
      <c r="M38" s="159"/>
      <c r="N38" s="386">
        <f t="shared" si="26"/>
        <v>9</v>
      </c>
      <c r="Q38" s="386">
        <f t="shared" si="27"/>
        <v>8</v>
      </c>
      <c r="T38" s="386">
        <f t="shared" si="28"/>
        <v>11</v>
      </c>
      <c r="W38" s="386">
        <f t="shared" si="29"/>
        <v>9</v>
      </c>
      <c r="Z38" s="386">
        <f t="shared" si="30"/>
        <v>10</v>
      </c>
      <c r="AC38" s="386">
        <f t="shared" si="31"/>
        <v>8</v>
      </c>
      <c r="AF38" s="386">
        <f t="shared" si="32"/>
        <v>7</v>
      </c>
      <c r="AI38" s="386">
        <f t="shared" si="33"/>
        <v>8</v>
      </c>
      <c r="AL38" s="386">
        <f t="shared" si="34"/>
        <v>9</v>
      </c>
      <c r="AO38" s="386">
        <f t="shared" si="35"/>
        <v>8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68</v>
      </c>
      <c r="I39" s="159"/>
      <c r="J39" s="159"/>
      <c r="K39" s="386">
        <f t="shared" ca="1" si="25"/>
        <v>70</v>
      </c>
      <c r="L39" s="159"/>
      <c r="M39" s="159"/>
      <c r="N39" s="386">
        <f t="shared" ca="1" si="26"/>
        <v>74</v>
      </c>
      <c r="Q39" s="386">
        <f t="shared" ca="1" si="27"/>
        <v>72</v>
      </c>
      <c r="T39" s="386">
        <f t="shared" ca="1" si="28"/>
        <v>71</v>
      </c>
      <c r="W39" s="386">
        <f t="shared" ca="1" si="29"/>
        <v>65</v>
      </c>
      <c r="Z39" s="386">
        <f t="shared" ca="1" si="30"/>
        <v>67</v>
      </c>
      <c r="AC39" s="386">
        <f t="shared" ca="1" si="31"/>
        <v>67</v>
      </c>
      <c r="AF39" s="386">
        <f t="shared" ca="1" si="32"/>
        <v>55</v>
      </c>
      <c r="AI39" s="386">
        <f t="shared" ca="1" si="33"/>
        <v>68</v>
      </c>
      <c r="AL39" s="386">
        <f t="shared" ca="1" si="34"/>
        <v>67</v>
      </c>
      <c r="AO39" s="386">
        <f t="shared" ca="1" si="35"/>
        <v>70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5</v>
      </c>
      <c r="H40" s="386"/>
      <c r="I40" s="159"/>
      <c r="J40" s="385">
        <f ca="1">J22</f>
        <v>6</v>
      </c>
      <c r="K40" s="386"/>
      <c r="L40" s="159"/>
      <c r="M40" s="385">
        <f ca="1">M22</f>
        <v>1</v>
      </c>
      <c r="N40" s="386"/>
      <c r="P40" s="385">
        <f ca="1">P22</f>
        <v>4</v>
      </c>
      <c r="Q40" s="386"/>
      <c r="S40" s="385">
        <f ca="1">S22</f>
        <v>2</v>
      </c>
      <c r="T40" s="386"/>
      <c r="V40" s="385">
        <f ca="1">V22</f>
        <v>10</v>
      </c>
      <c r="W40" s="386"/>
      <c r="Y40" s="385">
        <f ca="1">Y22</f>
        <v>8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9</v>
      </c>
      <c r="AI40" s="386"/>
      <c r="AK40" s="385">
        <f ca="1">AK22</f>
        <v>11</v>
      </c>
      <c r="AL40" s="386"/>
      <c r="AN40" s="385">
        <f ca="1">AN22</f>
        <v>2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0.69230769230769229</v>
      </c>
      <c r="H41" s="159"/>
      <c r="I41" s="159"/>
      <c r="J41" s="385">
        <f ca="1">J25</f>
        <v>0.76923076923076927</v>
      </c>
      <c r="K41" s="159"/>
      <c r="L41" s="159"/>
      <c r="M41" s="385">
        <f ca="1">M25</f>
        <v>0.69230769230769229</v>
      </c>
      <c r="P41" s="385">
        <f ca="1">P25</f>
        <v>0.61538461538461542</v>
      </c>
      <c r="S41" s="385">
        <f ca="1">S25</f>
        <v>0.84615384615384615</v>
      </c>
      <c r="V41" s="385">
        <f ca="1">V25</f>
        <v>0.69230769230769229</v>
      </c>
      <c r="Y41" s="385">
        <f ca="1">Y25</f>
        <v>0.76923076923076927</v>
      </c>
      <c r="AB41" s="385">
        <f ca="1">AB25</f>
        <v>0.61538461538461542</v>
      </c>
      <c r="AE41" s="385">
        <f ca="1">AE25</f>
        <v>0.53846153846153844</v>
      </c>
      <c r="AH41" s="385">
        <f ca="1">AH25</f>
        <v>0.61538461538461542</v>
      </c>
      <c r="AK41" s="385">
        <f ca="1">AK25</f>
        <v>0.69230769230769229</v>
      </c>
      <c r="AN41" s="385">
        <f ca="1">AN25</f>
        <v>0.61538461538461542</v>
      </c>
      <c r="AP41" s="159"/>
      <c r="AR41" s="379">
        <f ca="1">COUNTIF($F$40:$AO$40,2)</f>
        <v>2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0.63551401869158874</v>
      </c>
      <c r="H42" s="159"/>
      <c r="I42" s="159"/>
      <c r="J42" s="385">
        <f ca="1">J26</f>
        <v>0.65420560747663548</v>
      </c>
      <c r="K42" s="159"/>
      <c r="L42" s="159"/>
      <c r="M42" s="385">
        <f ca="1">M26</f>
        <v>0.69158878504672894</v>
      </c>
      <c r="P42" s="385">
        <f ca="1">P26</f>
        <v>0.67289719626168221</v>
      </c>
      <c r="S42" s="385">
        <f ca="1">S26</f>
        <v>0.66355140186915884</v>
      </c>
      <c r="V42" s="385">
        <f ca="1">V26</f>
        <v>0.60747663551401865</v>
      </c>
      <c r="Y42" s="385">
        <f ca="1">Y26</f>
        <v>0.62616822429906538</v>
      </c>
      <c r="AB42" s="385">
        <f ca="1">AB26</f>
        <v>0.62616822429906538</v>
      </c>
      <c r="AE42" s="385">
        <f ca="1">AE26</f>
        <v>0.51401869158878499</v>
      </c>
      <c r="AH42" s="385">
        <f ca="1">AH26</f>
        <v>0.63551401869158874</v>
      </c>
      <c r="AK42" s="385">
        <f ca="1">AK26</f>
        <v>0.62616822429906538</v>
      </c>
      <c r="AN42" s="385">
        <f ca="1">AN26</f>
        <v>0.65420560747663548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"Saints at Seahawks"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13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$E$60:$Q$60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8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8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8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Packers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Cardinals</v>
      </c>
      <c r="E4" s="360" t="s">
        <v>39</v>
      </c>
      <c r="F4" s="208" t="s">
        <v>38</v>
      </c>
      <c r="G4" s="177">
        <v>12</v>
      </c>
      <c r="H4" s="173">
        <f>IF(G4&gt;0,IF(ISTEXT($E4),IF($E4&lt;&gt;F4,G4-2*G4,""),""),"")</f>
        <v>-12</v>
      </c>
      <c r="I4" s="211" t="s">
        <v>38</v>
      </c>
      <c r="J4" s="177">
        <v>3</v>
      </c>
      <c r="K4" s="173">
        <f t="shared" ref="K4:K19" si="0">IF(J4&gt;0,IF(ISTEXT($E4),IF($E4&lt;&gt;I4,J4-2*J4,""),""),"")</f>
        <v>-3</v>
      </c>
      <c r="L4" s="211" t="s">
        <v>38</v>
      </c>
      <c r="M4" s="177">
        <v>12</v>
      </c>
      <c r="N4" s="173">
        <f t="shared" ref="N4:N19" si="1">IF(M4&gt;0,IF(ISTEXT($E4),IF($E4&lt;&gt;L4,M4-2*M4,""),""),"")</f>
        <v>-12</v>
      </c>
      <c r="O4" s="211" t="s">
        <v>38</v>
      </c>
      <c r="P4" s="177">
        <v>12</v>
      </c>
      <c r="Q4" s="173">
        <f t="shared" ref="Q4:Q19" si="2">IF(P4&gt;0,IF(ISTEXT($E4),IF($E4&lt;&gt;O4,P4-2*P4,""),""),"")</f>
        <v>-12</v>
      </c>
      <c r="R4" s="211" t="s">
        <v>38</v>
      </c>
      <c r="S4" s="177">
        <v>6</v>
      </c>
      <c r="T4" s="173">
        <f t="shared" ref="T4:T19" si="3">IF(S4&gt;0,IF(ISTEXT($E4),IF($E4&lt;&gt;R4,S4-2*S4,""),""),"")</f>
        <v>-6</v>
      </c>
      <c r="U4" s="211" t="s">
        <v>38</v>
      </c>
      <c r="V4" s="177">
        <v>6</v>
      </c>
      <c r="W4" s="173">
        <f t="shared" ref="W4:W19" si="4">IF(V4&gt;0,IF(ISTEXT($E4),IF($E4&lt;&gt;U4,V4-2*V4,""),""),"")</f>
        <v>-6</v>
      </c>
      <c r="X4" s="211" t="s">
        <v>38</v>
      </c>
      <c r="Y4" s="177">
        <v>13</v>
      </c>
      <c r="Z4" s="173">
        <f t="shared" ref="Z4:Z19" si="5">IF(Y4&gt;0,IF(ISTEXT($E4),IF($E4&lt;&gt;X4,Y4-2*Y4,""),""),"")</f>
        <v>-13</v>
      </c>
      <c r="AA4" s="211" t="s">
        <v>39</v>
      </c>
      <c r="AB4" s="177">
        <v>2</v>
      </c>
      <c r="AC4" s="173" t="str">
        <f t="shared" ref="AC4:AC19" si="6">IF(AB4&gt;0,IF(ISTEXT($E4),IF($E4&lt;&gt;AA4,AB4-2*AB4,""),""),"")</f>
        <v/>
      </c>
      <c r="AD4" s="211" t="s">
        <v>38</v>
      </c>
      <c r="AE4" s="177">
        <v>12</v>
      </c>
      <c r="AF4" s="173">
        <f t="shared" ref="AF4:AF19" si="7">IF(AE4&gt;0,IF(ISTEXT($E4),IF($E4&lt;&gt;AD4,AE4-2*AE4,""),""),"")</f>
        <v>-12</v>
      </c>
      <c r="AG4" s="211" t="s">
        <v>39</v>
      </c>
      <c r="AH4" s="177">
        <v>5</v>
      </c>
      <c r="AI4" s="173" t="str">
        <f t="shared" ref="AI4:AI19" si="8">IF(AH4&gt;0,IF(ISTEXT($E4),IF($E4&lt;&gt;AG4,AH4-2*AH4,""),""),"")</f>
        <v/>
      </c>
      <c r="AJ4" s="211" t="s">
        <v>38</v>
      </c>
      <c r="AK4" s="177">
        <v>9</v>
      </c>
      <c r="AL4" s="173">
        <f t="shared" ref="AL4:AL19" si="9">IF(AK4&gt;0,IF(ISTEXT($E4),IF($E4&lt;&gt;AJ4,AK4-2*AK4,""),""),"")</f>
        <v>-9</v>
      </c>
      <c r="AM4" s="211" t="s">
        <v>38</v>
      </c>
      <c r="AN4" s="177">
        <v>2</v>
      </c>
      <c r="AO4" s="175">
        <f t="shared" ref="AO4:AO19" si="10">IF(AN4&gt;0,IF(ISTEXT($E4),IF($E4&lt;&gt;AM4,AN4-2*AN4,""),""),"")</f>
        <v>-2</v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8</v>
      </c>
      <c r="AV4" s="175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2">
        <f ca="1">$AN$21</f>
        <v>1</v>
      </c>
      <c r="BF4" s="79" t="str">
        <f>$AM$2</f>
        <v>RR</v>
      </c>
      <c r="BG4" s="80">
        <f ca="1">$AO$21</f>
        <v>100</v>
      </c>
      <c r="BH4" s="156"/>
      <c r="BI4" s="333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3"/>
      <c r="BN4" s="334">
        <f t="shared" ref="BN4:BN15" ca="1" si="18">RANK(BP4,BP$4:BP$15,0)</f>
        <v>1</v>
      </c>
      <c r="BO4" s="65" t="str">
        <f>$AM$2</f>
        <v>RR</v>
      </c>
      <c r="BP4" s="335">
        <f t="shared" ref="BP4:BP15" ca="1" si="19">SUM(BQ4,BS4,BU4,BW4)</f>
        <v>62</v>
      </c>
      <c r="BQ4" s="336">
        <f ca="1">-$AR$3*'Season Summary'!$AO$3</f>
        <v>-24</v>
      </c>
      <c r="BR4" s="337">
        <f ca="1">IF(COUNTIF('Season Summary'!AL$3:OFFSET('Season Summary'!AL$3,$C$2+$AR$2,0),"=1")&gt;0,COUNTIF('Season Summary'!AL$3:OFFSET('Season Summary'!AL$3,$C$2+$AR$2,0),"=1"),"")</f>
        <v>2</v>
      </c>
      <c r="BS4" s="338">
        <f ca="1">IF(BR4="","",BR4*'Season Summary'!$AO$6)</f>
        <v>62</v>
      </c>
      <c r="BT4" s="339" t="str">
        <f ca="1">IF($AN$22=1,"✓","")</f>
        <v>✓</v>
      </c>
      <c r="BU4" s="338">
        <f t="shared" ref="BU4:BU15" ca="1" si="20">IF(BT4="✓",IF(COUNTIF(BT$4:BT$15,"✓")&gt;1,($Y$27+$AH$27)/COUNTIF(BT$4:BT$15,"✓"),$Y$27  ),"")</f>
        <v>24</v>
      </c>
      <c r="BV4" s="339" t="str">
        <f ca="1">IF($AN$22=2,"✓","")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Panthers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Falcons</v>
      </c>
      <c r="E5" s="361" t="s">
        <v>39</v>
      </c>
      <c r="F5" s="217" t="s">
        <v>38</v>
      </c>
      <c r="G5" s="188">
        <v>4</v>
      </c>
      <c r="H5" s="184">
        <f>IF(G5&gt;0,IF(ISTEXT($E5),IF($E5&lt;&gt;F5,G5-2*G5,""),""),"")</f>
        <v>-4</v>
      </c>
      <c r="I5" s="220" t="s">
        <v>38</v>
      </c>
      <c r="J5" s="188">
        <v>12</v>
      </c>
      <c r="K5" s="184">
        <f>IF(J5&gt;0,IF(ISTEXT($E5),IF($E5&lt;&gt;I5,J5-2*J5,""),""),"")</f>
        <v>-12</v>
      </c>
      <c r="L5" s="220" t="s">
        <v>38</v>
      </c>
      <c r="M5" s="188">
        <v>4</v>
      </c>
      <c r="N5" s="184">
        <f>IF(M5&gt;0,IF(ISTEXT($E5),IF($E5&lt;&gt;L5,M5-2*M5,""),""),"")</f>
        <v>-4</v>
      </c>
      <c r="O5" s="220" t="s">
        <v>38</v>
      </c>
      <c r="P5" s="188">
        <v>4</v>
      </c>
      <c r="Q5" s="184">
        <f>IF(P5&gt;0,IF(ISTEXT($E5),IF($E5&lt;&gt;O5,P5-2*P5,""),""),"")</f>
        <v>-4</v>
      </c>
      <c r="R5" s="220" t="s">
        <v>38</v>
      </c>
      <c r="S5" s="188">
        <v>8</v>
      </c>
      <c r="T5" s="184">
        <f>IF(S5&gt;0,IF(ISTEXT($E5),IF($E5&lt;&gt;R5,S5-2*S5,""),""),"")</f>
        <v>-8</v>
      </c>
      <c r="U5" s="220" t="s">
        <v>38</v>
      </c>
      <c r="V5" s="188">
        <v>3</v>
      </c>
      <c r="W5" s="184">
        <f>IF(V5&gt;0,IF(ISTEXT($E5),IF($E5&lt;&gt;U5,V5-2*V5,""),""),"")</f>
        <v>-3</v>
      </c>
      <c r="X5" s="220" t="s">
        <v>38</v>
      </c>
      <c r="Y5" s="188">
        <v>6</v>
      </c>
      <c r="Z5" s="184">
        <f>IF(Y5&gt;0,IF(ISTEXT($E5),IF($E5&lt;&gt;X5,Y5-2*Y5,""),""),"")</f>
        <v>-6</v>
      </c>
      <c r="AA5" s="220" t="s">
        <v>38</v>
      </c>
      <c r="AB5" s="188">
        <v>7</v>
      </c>
      <c r="AC5" s="184">
        <f>IF(AB5&gt;0,IF(ISTEXT($E5),IF($E5&lt;&gt;AA5,AB5-2*AB5,""),""),"")</f>
        <v>-7</v>
      </c>
      <c r="AD5" s="220" t="s">
        <v>39</v>
      </c>
      <c r="AE5" s="188">
        <v>6</v>
      </c>
      <c r="AF5" s="184" t="str">
        <f>IF(AE5&gt;0,IF(ISTEXT($E5),IF($E5&lt;&gt;AD5,AE5-2*AE5,""),""),"")</f>
        <v/>
      </c>
      <c r="AG5" s="220" t="s">
        <v>39</v>
      </c>
      <c r="AH5" s="188">
        <v>3</v>
      </c>
      <c r="AI5" s="184" t="str">
        <f>IF(AH5&gt;0,IF(ISTEXT($E5),IF($E5&lt;&gt;AG5,AH5-2*AH5,""),""),"")</f>
        <v/>
      </c>
      <c r="AJ5" s="220" t="s">
        <v>38</v>
      </c>
      <c r="AK5" s="188">
        <v>10</v>
      </c>
      <c r="AL5" s="184">
        <f>IF(AK5&gt;0,IF(ISTEXT($E5),IF($E5&lt;&gt;AJ5,AK5-2*AK5,""),""),"")</f>
        <v>-10</v>
      </c>
      <c r="AM5" s="220" t="s">
        <v>38</v>
      </c>
      <c r="AN5" s="188">
        <v>7</v>
      </c>
      <c r="AO5" s="186">
        <f>IF(AN5&gt;0,IF(ISTEXT($E5),IF($E5&lt;&gt;AM5,AN5-2*AN5,""),""),"")</f>
        <v>-7</v>
      </c>
      <c r="AR5" s="8"/>
      <c r="AS5" s="341" t="str">
        <f ca="1">MID(CELL("filename",A1),FIND("]",CELL("filename",A1))+1,255)</f>
        <v>Week 8</v>
      </c>
      <c r="AT5" s="187" t="str">
        <f ca="1">IF($B5="","",IF(AX5&lt;0,"V","H"))</f>
        <v>H</v>
      </c>
      <c r="AU5" s="188">
        <f ca="1">IF($B5="","",RANK(BA5,BA$4:BA$19,1))</f>
        <v>6</v>
      </c>
      <c r="AV5" s="186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2">
        <f ca="1">$AH$21</f>
        <v>2</v>
      </c>
      <c r="BF5" s="81" t="str">
        <f>$AG$2</f>
        <v>KK</v>
      </c>
      <c r="BG5" s="82">
        <f ca="1">$AI$21</f>
        <v>92</v>
      </c>
      <c r="BH5" s="156"/>
      <c r="BI5" s="343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3"/>
      <c r="BN5" s="343">
        <f t="shared" ca="1" si="18"/>
        <v>2</v>
      </c>
      <c r="BO5" s="66" t="str">
        <f>$L$2</f>
        <v>CP</v>
      </c>
      <c r="BP5" s="344">
        <f t="shared" ca="1" si="19"/>
        <v>23</v>
      </c>
      <c r="BQ5" s="345">
        <f ca="1">-$AR$3*'Season Summary'!$AO$3</f>
        <v>-24</v>
      </c>
      <c r="BR5" s="346">
        <f ca="1">IF(COUNTIF('Season Summary'!K$3:OFFSET('Season Summary'!K$3,$C$2+$AR$2,0),"=1")&gt;0,COUNTIF('Season Summary'!K$3:OFFSET('Season Summary'!K$3,$C$2+$AR$2,0),"=1"),"")</f>
        <v>1</v>
      </c>
      <c r="BS5" s="347">
        <f ca="1">IF(BR5="","",BR5*'Season Summary'!$AO$6)</f>
        <v>31</v>
      </c>
      <c r="BT5" s="348" t="str">
        <f ca="1">IF($M$22=1,"✓","")</f>
        <v/>
      </c>
      <c r="BU5" s="347" t="str">
        <f t="shared" ca="1" si="20"/>
        <v/>
      </c>
      <c r="BV5" s="348" t="str">
        <f ca="1">IF($M$22=2,"✓","")</f>
        <v>✓</v>
      </c>
      <c r="BW5" s="349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Dolphins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Bills</v>
      </c>
      <c r="E6" s="361" t="s">
        <v>38</v>
      </c>
      <c r="F6" s="217" t="s">
        <v>38</v>
      </c>
      <c r="G6" s="188">
        <v>15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16</v>
      </c>
      <c r="K6" s="184" t="str">
        <f t="shared" si="0"/>
        <v/>
      </c>
      <c r="L6" s="220" t="s">
        <v>38</v>
      </c>
      <c r="M6" s="188">
        <v>15</v>
      </c>
      <c r="N6" s="184" t="str">
        <f t="shared" si="1"/>
        <v/>
      </c>
      <c r="O6" s="220" t="s">
        <v>38</v>
      </c>
      <c r="P6" s="188">
        <v>16</v>
      </c>
      <c r="Q6" s="184" t="str">
        <f t="shared" si="2"/>
        <v/>
      </c>
      <c r="R6" s="220" t="s">
        <v>38</v>
      </c>
      <c r="S6" s="188">
        <v>14</v>
      </c>
      <c r="T6" s="184" t="str">
        <f t="shared" si="3"/>
        <v/>
      </c>
      <c r="U6" s="220" t="s">
        <v>38</v>
      </c>
      <c r="V6" s="188">
        <v>14</v>
      </c>
      <c r="W6" s="184" t="str">
        <f t="shared" si="4"/>
        <v/>
      </c>
      <c r="X6" s="220" t="s">
        <v>38</v>
      </c>
      <c r="Y6" s="188">
        <v>16</v>
      </c>
      <c r="Z6" s="184" t="str">
        <f t="shared" si="5"/>
        <v/>
      </c>
      <c r="AA6" s="220" t="s">
        <v>38</v>
      </c>
      <c r="AB6" s="188">
        <v>15</v>
      </c>
      <c r="AC6" s="184" t="str">
        <f t="shared" si="6"/>
        <v/>
      </c>
      <c r="AD6" s="220" t="s">
        <v>38</v>
      </c>
      <c r="AE6" s="188">
        <v>15</v>
      </c>
      <c r="AF6" s="184" t="str">
        <f t="shared" si="7"/>
        <v/>
      </c>
      <c r="AG6" s="220" t="s">
        <v>38</v>
      </c>
      <c r="AH6" s="188">
        <v>14</v>
      </c>
      <c r="AI6" s="184" t="str">
        <f t="shared" si="8"/>
        <v/>
      </c>
      <c r="AJ6" s="220" t="s">
        <v>38</v>
      </c>
      <c r="AK6" s="188">
        <v>11</v>
      </c>
      <c r="AL6" s="184" t="str">
        <f t="shared" si="9"/>
        <v/>
      </c>
      <c r="AM6" s="220" t="s">
        <v>38</v>
      </c>
      <c r="AN6" s="188">
        <v>16</v>
      </c>
      <c r="AO6" s="186" t="str">
        <f t="shared" si="10"/>
        <v/>
      </c>
      <c r="AR6" s="8"/>
      <c r="AS6" s="341" t="str">
        <f ca="1">RIGHT($AS$5,LEN($AS$5)-SEARCH(" ",$AS$5))</f>
        <v>8</v>
      </c>
      <c r="AT6" s="187" t="str">
        <f t="shared" ca="1" si="11"/>
        <v>H</v>
      </c>
      <c r="AU6" s="188">
        <f t="shared" ca="1" si="12"/>
        <v>16</v>
      </c>
      <c r="AV6" s="186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2">
        <f ca="1">$S$21</f>
        <v>3</v>
      </c>
      <c r="BF6" s="81" t="str">
        <f>$R$2</f>
        <v>DH</v>
      </c>
      <c r="BG6" s="82">
        <f ca="1">$T$21</f>
        <v>91</v>
      </c>
      <c r="BH6" s="156"/>
      <c r="BI6" s="343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3"/>
      <c r="BN6" s="343">
        <f t="shared" ca="1" si="18"/>
        <v>3</v>
      </c>
      <c r="BO6" s="66" t="str">
        <f>$I$2</f>
        <v>CK</v>
      </c>
      <c r="BP6" s="344">
        <f t="shared" ca="1" si="19"/>
        <v>7</v>
      </c>
      <c r="BQ6" s="345">
        <f ca="1">-$AR$3*'Season Summary'!$AO$3</f>
        <v>-24</v>
      </c>
      <c r="BR6" s="346">
        <f ca="1">IF(COUNTIF('Season Summary'!H$3:OFFSET('Season Summary'!H$3,$C$2+$AR$2,0),"=1")&gt;0,COUNTIF('Season Summary'!H$3:OFFSET('Season Summary'!H$3,$C$2+$AR$2,0),"=1"),"")</f>
        <v>1</v>
      </c>
      <c r="BS6" s="347">
        <f ca="1">IF(BR6="","",BR6*'Season Summary'!$AO$6)</f>
        <v>31</v>
      </c>
      <c r="BT6" s="348" t="str">
        <f ca="1">IF($J$22=1,"✓","")</f>
        <v/>
      </c>
      <c r="BU6" s="347" t="str">
        <f t="shared" ca="1" si="20"/>
        <v/>
      </c>
      <c r="BV6" s="348" t="str">
        <f ca="1">IF($J$22=2,"✓","")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49ers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Bears</v>
      </c>
      <c r="E7" s="361" t="s">
        <v>39</v>
      </c>
      <c r="F7" s="217" t="s">
        <v>39</v>
      </c>
      <c r="G7" s="188">
        <v>9</v>
      </c>
      <c r="H7" s="184" t="str">
        <f t="shared" si="23"/>
        <v/>
      </c>
      <c r="I7" s="220" t="s">
        <v>38</v>
      </c>
      <c r="J7" s="188">
        <v>9</v>
      </c>
      <c r="K7" s="184">
        <f t="shared" si="0"/>
        <v>-9</v>
      </c>
      <c r="L7" s="220" t="s">
        <v>39</v>
      </c>
      <c r="M7" s="188">
        <v>9</v>
      </c>
      <c r="N7" s="184" t="str">
        <f t="shared" si="1"/>
        <v/>
      </c>
      <c r="O7" s="220" t="s">
        <v>39</v>
      </c>
      <c r="P7" s="188">
        <v>8</v>
      </c>
      <c r="Q7" s="184" t="str">
        <f t="shared" si="2"/>
        <v/>
      </c>
      <c r="R7" s="220" t="s">
        <v>39</v>
      </c>
      <c r="S7" s="188">
        <v>9</v>
      </c>
      <c r="T7" s="184" t="str">
        <f t="shared" si="3"/>
        <v/>
      </c>
      <c r="U7" s="220" t="s">
        <v>39</v>
      </c>
      <c r="V7" s="188">
        <v>8</v>
      </c>
      <c r="W7" s="184" t="str">
        <f t="shared" si="4"/>
        <v/>
      </c>
      <c r="X7" s="220" t="s">
        <v>38</v>
      </c>
      <c r="Y7" s="188">
        <v>3</v>
      </c>
      <c r="Z7" s="184">
        <f t="shared" si="5"/>
        <v>-3</v>
      </c>
      <c r="AA7" s="220" t="s">
        <v>38</v>
      </c>
      <c r="AB7" s="188">
        <v>3</v>
      </c>
      <c r="AC7" s="184">
        <f t="shared" si="6"/>
        <v>-3</v>
      </c>
      <c r="AD7" s="220" t="s">
        <v>39</v>
      </c>
      <c r="AE7" s="188">
        <v>7</v>
      </c>
      <c r="AF7" s="184" t="str">
        <f t="shared" si="7"/>
        <v/>
      </c>
      <c r="AG7" s="220" t="s">
        <v>39</v>
      </c>
      <c r="AH7" s="188">
        <v>8</v>
      </c>
      <c r="AI7" s="184" t="str">
        <f t="shared" si="8"/>
        <v/>
      </c>
      <c r="AJ7" s="220" t="s">
        <v>38</v>
      </c>
      <c r="AK7" s="188">
        <v>3</v>
      </c>
      <c r="AL7" s="184">
        <f t="shared" si="9"/>
        <v>-3</v>
      </c>
      <c r="AM7" s="220" t="s">
        <v>39</v>
      </c>
      <c r="AN7" s="188">
        <v>5</v>
      </c>
      <c r="AO7" s="186" t="str">
        <f t="shared" si="10"/>
        <v/>
      </c>
      <c r="AS7" s="341" t="str">
        <f ca="1">"week_"&amp;$AS$6&amp;"_schedule"</f>
        <v>week_8_schedule</v>
      </c>
      <c r="AT7" s="187" t="str">
        <f t="shared" ca="1" si="11"/>
        <v>V</v>
      </c>
      <c r="AU7" s="188">
        <f t="shared" ca="1" si="12"/>
        <v>5</v>
      </c>
      <c r="AV7" s="186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2">
        <f ca="1">$AE$21</f>
        <v>4</v>
      </c>
      <c r="BF7" s="81" t="str">
        <f>$AD$2</f>
        <v>KC</v>
      </c>
      <c r="BG7" s="82">
        <f ca="1">$AF$21</f>
        <v>90</v>
      </c>
      <c r="BH7" s="156"/>
      <c r="BI7" s="343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3"/>
      <c r="BN7" s="343">
        <f t="shared" ca="1" si="18"/>
        <v>3</v>
      </c>
      <c r="BO7" s="66" t="str">
        <f>$O$2</f>
        <v>DC</v>
      </c>
      <c r="BP7" s="344">
        <f t="shared" ca="1" si="19"/>
        <v>7</v>
      </c>
      <c r="BQ7" s="345">
        <f ca="1">-$AR$3*'Season Summary'!$AO$3</f>
        <v>-24</v>
      </c>
      <c r="BR7" s="346">
        <f ca="1">IF(COUNTIF('Season Summary'!N$3:OFFSET('Season Summary'!N$3,$C$2+$AR$2,0),"=1")&gt;0,COUNTIF('Season Summary'!N$3:OFFSET('Season Summary'!N$3,$C$2+$AR$2,0),"=1"),"")</f>
        <v>1</v>
      </c>
      <c r="BS7" s="347">
        <f ca="1">IF(BR7="","",BR7*'Season Summary'!$AO$6)</f>
        <v>31</v>
      </c>
      <c r="BT7" s="348" t="str">
        <f ca="1">IF($P$22=1,"✓","")</f>
        <v/>
      </c>
      <c r="BU7" s="347" t="str">
        <f t="shared" ca="1" si="20"/>
        <v/>
      </c>
      <c r="BV7" s="348" t="str">
        <f ca="1">IF($P$22=2,"✓","")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Steelers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Browns</v>
      </c>
      <c r="E8" s="361" t="s">
        <v>39</v>
      </c>
      <c r="F8" s="217" t="s">
        <v>38</v>
      </c>
      <c r="G8" s="188">
        <v>8</v>
      </c>
      <c r="H8" s="184">
        <f t="shared" si="23"/>
        <v>-8</v>
      </c>
      <c r="I8" s="220" t="s">
        <v>38</v>
      </c>
      <c r="J8" s="188">
        <v>8</v>
      </c>
      <c r="K8" s="184">
        <f t="shared" si="0"/>
        <v>-8</v>
      </c>
      <c r="L8" s="220" t="s">
        <v>39</v>
      </c>
      <c r="M8" s="188">
        <v>7</v>
      </c>
      <c r="N8" s="184" t="str">
        <f t="shared" si="1"/>
        <v/>
      </c>
      <c r="O8" s="220" t="s">
        <v>38</v>
      </c>
      <c r="P8" s="188">
        <v>6</v>
      </c>
      <c r="Q8" s="184">
        <f t="shared" si="2"/>
        <v>-6</v>
      </c>
      <c r="R8" s="220" t="s">
        <v>39</v>
      </c>
      <c r="S8" s="188">
        <v>2</v>
      </c>
      <c r="T8" s="184" t="str">
        <f t="shared" si="3"/>
        <v/>
      </c>
      <c r="U8" s="220" t="s">
        <v>39</v>
      </c>
      <c r="V8" s="188">
        <v>16</v>
      </c>
      <c r="W8" s="184" t="str">
        <f t="shared" si="4"/>
        <v/>
      </c>
      <c r="X8" s="220" t="s">
        <v>38</v>
      </c>
      <c r="Y8" s="188">
        <v>10</v>
      </c>
      <c r="Z8" s="184">
        <f t="shared" si="5"/>
        <v>-10</v>
      </c>
      <c r="AA8" s="220" t="s">
        <v>38</v>
      </c>
      <c r="AB8" s="188">
        <v>9</v>
      </c>
      <c r="AC8" s="184">
        <f t="shared" si="6"/>
        <v>-9</v>
      </c>
      <c r="AD8" s="220" t="s">
        <v>38</v>
      </c>
      <c r="AE8" s="188">
        <v>11</v>
      </c>
      <c r="AF8" s="184">
        <f t="shared" si="7"/>
        <v>-11</v>
      </c>
      <c r="AG8" s="220" t="s">
        <v>38</v>
      </c>
      <c r="AH8" s="188">
        <v>9</v>
      </c>
      <c r="AI8" s="184">
        <f t="shared" si="8"/>
        <v>-9</v>
      </c>
      <c r="AJ8" s="220" t="s">
        <v>38</v>
      </c>
      <c r="AK8" s="188">
        <v>12</v>
      </c>
      <c r="AL8" s="184">
        <f t="shared" si="9"/>
        <v>-12</v>
      </c>
      <c r="AM8" s="220" t="s">
        <v>39</v>
      </c>
      <c r="AN8" s="188">
        <v>6</v>
      </c>
      <c r="AO8" s="186" t="str">
        <f t="shared" si="10"/>
        <v/>
      </c>
      <c r="AS8" s="341" t="str">
        <f ca="1">"week_"&amp;$AS$6&amp;"_byes"</f>
        <v>week_8_byes</v>
      </c>
      <c r="AT8" s="187" t="str">
        <f t="shared" ca="1" si="11"/>
        <v>H</v>
      </c>
      <c r="AU8" s="188">
        <f t="shared" ca="1" si="12"/>
        <v>4</v>
      </c>
      <c r="AV8" s="186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2">
        <f ca="1">$V$21</f>
        <v>5</v>
      </c>
      <c r="BF8" s="81" t="str">
        <f>$U$2</f>
        <v>JG</v>
      </c>
      <c r="BG8" s="82">
        <f ca="1">$W$21</f>
        <v>83</v>
      </c>
      <c r="BH8" s="156"/>
      <c r="BI8" s="343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3"/>
      <c r="BN8" s="343">
        <f t="shared" ca="1" si="18"/>
        <v>3</v>
      </c>
      <c r="BO8" s="66" t="str">
        <f>$R$2</f>
        <v>DH</v>
      </c>
      <c r="BP8" s="344">
        <f t="shared" ca="1" si="19"/>
        <v>7</v>
      </c>
      <c r="BQ8" s="345">
        <f ca="1">-$AR$3*'Season Summary'!$AO$3</f>
        <v>-24</v>
      </c>
      <c r="BR8" s="346">
        <f ca="1">IF(COUNTIF('Season Summary'!Q$3:OFFSET('Season Summary'!Q$3,$C$2+$AR$2,0),"=1")&gt;0,COUNTIF('Season Summary'!Q$3:OFFSET('Season Summary'!Q$3,$C$2+$AR$2,0),"=1"),"")</f>
        <v>1</v>
      </c>
      <c r="BS8" s="347">
        <f ca="1">IF(BR8="","",BR8*'Season Summary'!$AO$6)</f>
        <v>31</v>
      </c>
      <c r="BT8" s="348" t="str">
        <f ca="1">IF($S$22=1,"✓","")</f>
        <v/>
      </c>
      <c r="BU8" s="347" t="str">
        <f t="shared" ca="1" si="20"/>
        <v/>
      </c>
      <c r="BV8" s="348" t="str">
        <f ca="1">IF($S$22=2,"✓","")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Eagles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Lions</v>
      </c>
      <c r="E9" s="361" t="s">
        <v>39</v>
      </c>
      <c r="F9" s="217" t="s">
        <v>39</v>
      </c>
      <c r="G9" s="188">
        <v>7</v>
      </c>
      <c r="H9" s="184" t="str">
        <f t="shared" si="23"/>
        <v/>
      </c>
      <c r="I9" s="220" t="s">
        <v>38</v>
      </c>
      <c r="J9" s="188">
        <v>11</v>
      </c>
      <c r="K9" s="184">
        <f t="shared" si="0"/>
        <v>-11</v>
      </c>
      <c r="L9" s="220" t="s">
        <v>39</v>
      </c>
      <c r="M9" s="188">
        <v>8</v>
      </c>
      <c r="N9" s="184" t="str">
        <f t="shared" si="1"/>
        <v/>
      </c>
      <c r="O9" s="220" t="s">
        <v>39</v>
      </c>
      <c r="P9" s="188">
        <v>9</v>
      </c>
      <c r="Q9" s="184" t="str">
        <f t="shared" si="2"/>
        <v/>
      </c>
      <c r="R9" s="220" t="s">
        <v>39</v>
      </c>
      <c r="S9" s="188">
        <v>10</v>
      </c>
      <c r="T9" s="184" t="str">
        <f t="shared" si="3"/>
        <v/>
      </c>
      <c r="U9" s="220" t="s">
        <v>38</v>
      </c>
      <c r="V9" s="188">
        <v>7</v>
      </c>
      <c r="W9" s="184">
        <f t="shared" si="4"/>
        <v>-7</v>
      </c>
      <c r="X9" s="220" t="s">
        <v>38</v>
      </c>
      <c r="Y9" s="188">
        <v>4</v>
      </c>
      <c r="Z9" s="184">
        <f t="shared" si="5"/>
        <v>-4</v>
      </c>
      <c r="AA9" s="220" t="s">
        <v>38</v>
      </c>
      <c r="AB9" s="188">
        <v>4</v>
      </c>
      <c r="AC9" s="184">
        <f t="shared" si="6"/>
        <v>-4</v>
      </c>
      <c r="AD9" s="220" t="s">
        <v>39</v>
      </c>
      <c r="AE9" s="188">
        <v>14</v>
      </c>
      <c r="AF9" s="184" t="str">
        <f t="shared" si="7"/>
        <v/>
      </c>
      <c r="AG9" s="220" t="s">
        <v>39</v>
      </c>
      <c r="AH9" s="188">
        <v>6</v>
      </c>
      <c r="AI9" s="184" t="str">
        <f t="shared" si="8"/>
        <v/>
      </c>
      <c r="AJ9" s="220" t="s">
        <v>38</v>
      </c>
      <c r="AK9" s="188">
        <v>2</v>
      </c>
      <c r="AL9" s="184">
        <f t="shared" si="9"/>
        <v>-2</v>
      </c>
      <c r="AM9" s="220" t="s">
        <v>39</v>
      </c>
      <c r="AN9" s="188">
        <v>8</v>
      </c>
      <c r="AO9" s="186" t="str">
        <f t="shared" si="10"/>
        <v/>
      </c>
      <c r="AT9" s="187" t="str">
        <f t="shared" ca="1" si="11"/>
        <v>V</v>
      </c>
      <c r="AU9" s="188">
        <f t="shared" ca="1" si="12"/>
        <v>3</v>
      </c>
      <c r="AV9" s="186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2">
        <f ca="1">$M$21</f>
        <v>6</v>
      </c>
      <c r="BF9" s="81" t="str">
        <f>$L$2</f>
        <v>CP</v>
      </c>
      <c r="BG9" s="82">
        <f ca="1">$N$21</f>
        <v>82</v>
      </c>
      <c r="BH9" s="156"/>
      <c r="BI9" s="343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3"/>
      <c r="BN9" s="343">
        <f t="shared" ca="1" si="18"/>
        <v>3</v>
      </c>
      <c r="BO9" s="66" t="str">
        <f>$X$2</f>
        <v>JH</v>
      </c>
      <c r="BP9" s="344">
        <f t="shared" ca="1" si="19"/>
        <v>7</v>
      </c>
      <c r="BQ9" s="345">
        <f ca="1">-$AR$3*'Season Summary'!$AO$3</f>
        <v>-24</v>
      </c>
      <c r="BR9" s="346">
        <f ca="1">IF(COUNTIF('Season Summary'!W$3:OFFSET('Season Summary'!W$3,$C$2+$AR$2,0),"=1")&gt;0,COUNTIF('Season Summary'!W$3:OFFSET('Season Summary'!W$3,$C$2+$AR$2,0),"=1"),"")</f>
        <v>1</v>
      </c>
      <c r="BS9" s="347">
        <f ca="1">IF(BR9="","",BR9*'Season Summary'!$AO$6)</f>
        <v>31</v>
      </c>
      <c r="BT9" s="348" t="str">
        <f ca="1">IF($Y$22=1,"✓","")</f>
        <v/>
      </c>
      <c r="BU9" s="347" t="str">
        <f t="shared" ca="1" si="20"/>
        <v/>
      </c>
      <c r="BV9" s="348" t="str">
        <f ca="1">IF($Y$22=2,"✓","")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Rams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Texans</v>
      </c>
      <c r="E10" s="361" t="s">
        <v>39</v>
      </c>
      <c r="F10" s="217" t="s">
        <v>39</v>
      </c>
      <c r="G10" s="188">
        <v>16</v>
      </c>
      <c r="H10" s="184" t="str">
        <f t="shared" si="23"/>
        <v/>
      </c>
      <c r="I10" s="220" t="s">
        <v>39</v>
      </c>
      <c r="J10" s="188">
        <v>14</v>
      </c>
      <c r="K10" s="184" t="str">
        <f t="shared" si="0"/>
        <v/>
      </c>
      <c r="L10" s="220" t="s">
        <v>39</v>
      </c>
      <c r="M10" s="188">
        <v>16</v>
      </c>
      <c r="N10" s="184" t="str">
        <f t="shared" si="1"/>
        <v/>
      </c>
      <c r="O10" s="220" t="s">
        <v>39</v>
      </c>
      <c r="P10" s="188">
        <v>15</v>
      </c>
      <c r="Q10" s="184" t="str">
        <f t="shared" si="2"/>
        <v/>
      </c>
      <c r="R10" s="220" t="s">
        <v>39</v>
      </c>
      <c r="S10" s="188">
        <v>15</v>
      </c>
      <c r="T10" s="184" t="str">
        <f t="shared" si="3"/>
        <v/>
      </c>
      <c r="U10" s="220" t="s">
        <v>39</v>
      </c>
      <c r="V10" s="188">
        <v>15</v>
      </c>
      <c r="W10" s="184" t="str">
        <f t="shared" si="4"/>
        <v/>
      </c>
      <c r="X10" s="220" t="s">
        <v>39</v>
      </c>
      <c r="Y10" s="188">
        <v>15</v>
      </c>
      <c r="Z10" s="184" t="str">
        <f t="shared" si="5"/>
        <v/>
      </c>
      <c r="AA10" s="220" t="s">
        <v>39</v>
      </c>
      <c r="AB10" s="188">
        <v>16</v>
      </c>
      <c r="AC10" s="184" t="str">
        <f t="shared" si="6"/>
        <v/>
      </c>
      <c r="AD10" s="220" t="s">
        <v>38</v>
      </c>
      <c r="AE10" s="188">
        <v>13</v>
      </c>
      <c r="AF10" s="184">
        <f t="shared" si="7"/>
        <v>-13</v>
      </c>
      <c r="AG10" s="220" t="s">
        <v>39</v>
      </c>
      <c r="AH10" s="188">
        <v>15</v>
      </c>
      <c r="AI10" s="184" t="str">
        <f t="shared" si="8"/>
        <v/>
      </c>
      <c r="AJ10" s="220" t="s">
        <v>39</v>
      </c>
      <c r="AK10" s="188">
        <v>16</v>
      </c>
      <c r="AL10" s="184" t="str">
        <f t="shared" si="9"/>
        <v/>
      </c>
      <c r="AM10" s="220" t="s">
        <v>39</v>
      </c>
      <c r="AN10" s="188">
        <v>15</v>
      </c>
      <c r="AO10" s="186" t="str">
        <f t="shared" si="10"/>
        <v/>
      </c>
      <c r="AT10" s="187" t="str">
        <f t="shared" ca="1" si="11"/>
        <v>V</v>
      </c>
      <c r="AU10" s="188">
        <f t="shared" ca="1" si="12"/>
        <v>15</v>
      </c>
      <c r="AV10" s="186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2">
        <f ca="1">$P$21</f>
        <v>7</v>
      </c>
      <c r="BF10" s="81" t="str">
        <f>$O$2</f>
        <v>DC</v>
      </c>
      <c r="BG10" s="82">
        <f ca="1">$Q$21</f>
        <v>76</v>
      </c>
      <c r="BH10" s="156"/>
      <c r="BI10" s="343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3"/>
      <c r="BN10" s="343">
        <f t="shared" ca="1" si="18"/>
        <v>3</v>
      </c>
      <c r="BO10" s="66" t="str">
        <f>$AD$2</f>
        <v>KC</v>
      </c>
      <c r="BP10" s="344">
        <f t="shared" ca="1" si="19"/>
        <v>7</v>
      </c>
      <c r="BQ10" s="345">
        <f ca="1">-$AR$3*'Season Summary'!$AO$3</f>
        <v>-24</v>
      </c>
      <c r="BR10" s="346">
        <f ca="1">IF(COUNTIF('Season Summary'!AC$3:OFFSET('Season Summary'!AC$3,$C$2+$AR$2,0),"=1")&gt;0,COUNTIF('Season Summary'!AC$3:OFFSET('Season Summary'!AC$3,$C$2+$AR$2,0),"=1"),"")</f>
        <v>1</v>
      </c>
      <c r="BS10" s="347">
        <f ca="1">IF(BR10="","",BR10*'Season Summary'!$AO$6)</f>
        <v>31</v>
      </c>
      <c r="BT10" s="348" t="str">
        <f ca="1">IF($AE$22=1,"✓","")</f>
        <v/>
      </c>
      <c r="BU10" s="347" t="str">
        <f t="shared" ca="1" si="20"/>
        <v/>
      </c>
      <c r="BV10" s="348" t="str">
        <f ca="1">IF($AE$22=2,"✓","")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Titans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Colts</v>
      </c>
      <c r="E11" s="361" t="s">
        <v>39</v>
      </c>
      <c r="F11" s="217" t="s">
        <v>38</v>
      </c>
      <c r="G11" s="188">
        <v>2</v>
      </c>
      <c r="H11" s="184">
        <f t="shared" si="23"/>
        <v>-2</v>
      </c>
      <c r="I11" s="220" t="s">
        <v>39</v>
      </c>
      <c r="J11" s="188">
        <v>10</v>
      </c>
      <c r="K11" s="184" t="str">
        <f t="shared" si="0"/>
        <v/>
      </c>
      <c r="L11" s="220" t="s">
        <v>38</v>
      </c>
      <c r="M11" s="188">
        <v>2</v>
      </c>
      <c r="N11" s="184">
        <f t="shared" si="1"/>
        <v>-2</v>
      </c>
      <c r="O11" s="220" t="s">
        <v>38</v>
      </c>
      <c r="P11" s="188">
        <v>2</v>
      </c>
      <c r="Q11" s="184">
        <f t="shared" si="2"/>
        <v>-2</v>
      </c>
      <c r="R11" s="220" t="s">
        <v>39</v>
      </c>
      <c r="S11" s="188">
        <v>5</v>
      </c>
      <c r="T11" s="184" t="str">
        <f t="shared" si="3"/>
        <v/>
      </c>
      <c r="U11" s="220" t="s">
        <v>39</v>
      </c>
      <c r="V11" s="188">
        <v>12</v>
      </c>
      <c r="W11" s="184" t="str">
        <f t="shared" si="4"/>
        <v/>
      </c>
      <c r="X11" s="220" t="s">
        <v>38</v>
      </c>
      <c r="Y11" s="188">
        <v>5</v>
      </c>
      <c r="Z11" s="184">
        <f t="shared" si="5"/>
        <v>-5</v>
      </c>
      <c r="AA11" s="220" t="s">
        <v>39</v>
      </c>
      <c r="AB11" s="188">
        <v>5</v>
      </c>
      <c r="AC11" s="184" t="str">
        <f t="shared" si="6"/>
        <v/>
      </c>
      <c r="AD11" s="220" t="s">
        <v>38</v>
      </c>
      <c r="AE11" s="188">
        <v>5</v>
      </c>
      <c r="AF11" s="184">
        <f t="shared" si="7"/>
        <v>-5</v>
      </c>
      <c r="AG11" s="220" t="s">
        <v>39</v>
      </c>
      <c r="AH11" s="188">
        <v>2</v>
      </c>
      <c r="AI11" s="184" t="str">
        <f t="shared" si="8"/>
        <v/>
      </c>
      <c r="AJ11" s="220" t="s">
        <v>39</v>
      </c>
      <c r="AK11" s="188">
        <v>7</v>
      </c>
      <c r="AL11" s="184" t="str">
        <f t="shared" si="9"/>
        <v/>
      </c>
      <c r="AM11" s="220" t="s">
        <v>38</v>
      </c>
      <c r="AN11" s="188">
        <v>12</v>
      </c>
      <c r="AO11" s="186">
        <f t="shared" si="10"/>
        <v>-12</v>
      </c>
      <c r="AT11" s="187" t="str">
        <f t="shared" ca="1" si="11"/>
        <v>V</v>
      </c>
      <c r="AU11" s="188">
        <f t="shared" ca="1" si="12"/>
        <v>2</v>
      </c>
      <c r="AV11" s="186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2">
        <f ca="1">$J$21</f>
        <v>8</v>
      </c>
      <c r="BF11" s="81" t="str">
        <f>$I$2</f>
        <v>CK</v>
      </c>
      <c r="BG11" s="82">
        <f ca="1">$K$21</f>
        <v>75</v>
      </c>
      <c r="BH11" s="156"/>
      <c r="BI11" s="343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3"/>
      <c r="BN11" s="343">
        <f t="shared" ca="1" si="18"/>
        <v>8</v>
      </c>
      <c r="BO11" s="66" t="str">
        <f>$F$2</f>
        <v>BM</v>
      </c>
      <c r="BP11" s="344">
        <f t="shared" ca="1" si="19"/>
        <v>-24</v>
      </c>
      <c r="BQ11" s="345">
        <f ca="1">-$AR$3*'Season Summary'!$AO$3</f>
        <v>-24</v>
      </c>
      <c r="BR11" s="346" t="str">
        <f ca="1">IF(COUNTIF('Season Summary'!E$3:OFFSET('Season Summary'!E$3,$C$2+$AR$2,0),"=1")&gt;0,COUNTIF('Season Summary'!E$3:OFFSET('Season Summary'!E$3,$C$2+$AR$2,0),"=1"),"")</f>
        <v/>
      </c>
      <c r="BS11" s="347" t="str">
        <f ca="1">IF(BR11="","",BR11*'Season Summary'!$AO$6)</f>
        <v/>
      </c>
      <c r="BT11" s="348" t="str">
        <f ca="1">IF($G$22=1,"✓","")</f>
        <v/>
      </c>
      <c r="BU11" s="347" t="str">
        <f t="shared" ca="1" si="20"/>
        <v/>
      </c>
      <c r="BV11" s="348" t="str">
        <f ca="1">IF($G$22=2,"✓","")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Bengals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Jets</v>
      </c>
      <c r="E12" s="361" t="s">
        <v>38</v>
      </c>
      <c r="F12" s="217" t="s">
        <v>39</v>
      </c>
      <c r="G12" s="188">
        <v>14</v>
      </c>
      <c r="H12" s="184">
        <f t="shared" si="23"/>
        <v>-14</v>
      </c>
      <c r="I12" s="220" t="s">
        <v>39</v>
      </c>
      <c r="J12" s="188">
        <v>15</v>
      </c>
      <c r="K12" s="184">
        <f t="shared" si="0"/>
        <v>-15</v>
      </c>
      <c r="L12" s="220" t="s">
        <v>39</v>
      </c>
      <c r="M12" s="188">
        <v>14</v>
      </c>
      <c r="N12" s="184">
        <f t="shared" si="1"/>
        <v>-14</v>
      </c>
      <c r="O12" s="220" t="s">
        <v>39</v>
      </c>
      <c r="P12" s="188">
        <v>14</v>
      </c>
      <c r="Q12" s="184">
        <f t="shared" si="2"/>
        <v>-14</v>
      </c>
      <c r="R12" s="220" t="s">
        <v>39</v>
      </c>
      <c r="S12" s="188">
        <v>16</v>
      </c>
      <c r="T12" s="184">
        <f t="shared" si="3"/>
        <v>-16</v>
      </c>
      <c r="U12" s="220" t="s">
        <v>39</v>
      </c>
      <c r="V12" s="188">
        <v>13</v>
      </c>
      <c r="W12" s="184">
        <f t="shared" si="4"/>
        <v>-13</v>
      </c>
      <c r="X12" s="220" t="s">
        <v>39</v>
      </c>
      <c r="Y12" s="188">
        <v>14</v>
      </c>
      <c r="Z12" s="184">
        <f t="shared" si="5"/>
        <v>-14</v>
      </c>
      <c r="AA12" s="220" t="s">
        <v>39</v>
      </c>
      <c r="AB12" s="188">
        <v>14</v>
      </c>
      <c r="AC12" s="184">
        <f t="shared" si="6"/>
        <v>-14</v>
      </c>
      <c r="AD12" s="220" t="s">
        <v>39</v>
      </c>
      <c r="AE12" s="188">
        <v>4</v>
      </c>
      <c r="AF12" s="184">
        <f t="shared" si="7"/>
        <v>-4</v>
      </c>
      <c r="AG12" s="220" t="s">
        <v>39</v>
      </c>
      <c r="AH12" s="188">
        <v>13</v>
      </c>
      <c r="AI12" s="184">
        <f t="shared" si="8"/>
        <v>-13</v>
      </c>
      <c r="AJ12" s="220" t="s">
        <v>39</v>
      </c>
      <c r="AK12" s="188">
        <v>15</v>
      </c>
      <c r="AL12" s="184">
        <f t="shared" si="9"/>
        <v>-15</v>
      </c>
      <c r="AM12" s="220" t="s">
        <v>38</v>
      </c>
      <c r="AN12" s="188">
        <v>14</v>
      </c>
      <c r="AO12" s="186" t="str">
        <f t="shared" si="10"/>
        <v/>
      </c>
      <c r="AT12" s="187" t="str">
        <f t="shared" ca="1" si="11"/>
        <v>V</v>
      </c>
      <c r="AU12" s="188">
        <f t="shared" ca="1" si="12"/>
        <v>14</v>
      </c>
      <c r="AV12" s="186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2">
        <f ca="1">$G$21</f>
        <v>9</v>
      </c>
      <c r="BF12" s="81" t="str">
        <f>$F$2</f>
        <v>BM</v>
      </c>
      <c r="BG12" s="82">
        <f ca="1">$H$21</f>
        <v>74</v>
      </c>
      <c r="BH12" s="156"/>
      <c r="BI12" s="343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3"/>
      <c r="BN12" s="343">
        <f t="shared" ca="1" si="18"/>
        <v>8</v>
      </c>
      <c r="BO12" s="66" t="str">
        <f>$U$2</f>
        <v>JG</v>
      </c>
      <c r="BP12" s="344">
        <f t="shared" ca="1" si="19"/>
        <v>-24</v>
      </c>
      <c r="BQ12" s="345">
        <f ca="1">-$AR$3*'Season Summary'!$AO$3</f>
        <v>-24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Patriots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Chargers</v>
      </c>
      <c r="E13" s="361" t="s">
        <v>39</v>
      </c>
      <c r="F13" s="217" t="s">
        <v>38</v>
      </c>
      <c r="G13" s="188">
        <v>10</v>
      </c>
      <c r="H13" s="184">
        <f t="shared" si="23"/>
        <v>-10</v>
      </c>
      <c r="I13" s="220" t="s">
        <v>39</v>
      </c>
      <c r="J13" s="188">
        <v>6</v>
      </c>
      <c r="K13" s="184" t="str">
        <f t="shared" si="0"/>
        <v/>
      </c>
      <c r="L13" s="220" t="s">
        <v>38</v>
      </c>
      <c r="M13" s="188">
        <v>10</v>
      </c>
      <c r="N13" s="184">
        <f t="shared" si="1"/>
        <v>-10</v>
      </c>
      <c r="O13" s="220" t="s">
        <v>38</v>
      </c>
      <c r="P13" s="188">
        <v>11</v>
      </c>
      <c r="Q13" s="184">
        <f t="shared" si="2"/>
        <v>-11</v>
      </c>
      <c r="R13" s="220" t="s">
        <v>38</v>
      </c>
      <c r="S13" s="188">
        <v>11</v>
      </c>
      <c r="T13" s="184">
        <f t="shared" si="3"/>
        <v>-11</v>
      </c>
      <c r="U13" s="220" t="s">
        <v>38</v>
      </c>
      <c r="V13" s="188">
        <v>10</v>
      </c>
      <c r="W13" s="184">
        <f t="shared" si="4"/>
        <v>-10</v>
      </c>
      <c r="X13" s="220" t="s">
        <v>38</v>
      </c>
      <c r="Y13" s="188">
        <v>12</v>
      </c>
      <c r="Z13" s="184">
        <f t="shared" si="5"/>
        <v>-12</v>
      </c>
      <c r="AA13" s="220" t="s">
        <v>38</v>
      </c>
      <c r="AB13" s="188">
        <v>13</v>
      </c>
      <c r="AC13" s="184">
        <f t="shared" si="6"/>
        <v>-13</v>
      </c>
      <c r="AD13" s="220" t="s">
        <v>39</v>
      </c>
      <c r="AE13" s="188">
        <v>3</v>
      </c>
      <c r="AF13" s="184" t="str">
        <f t="shared" si="7"/>
        <v/>
      </c>
      <c r="AG13" s="220" t="s">
        <v>38</v>
      </c>
      <c r="AH13" s="188">
        <v>11</v>
      </c>
      <c r="AI13" s="184">
        <f t="shared" si="8"/>
        <v>-11</v>
      </c>
      <c r="AJ13" s="220" t="s">
        <v>38</v>
      </c>
      <c r="AK13" s="188">
        <v>5</v>
      </c>
      <c r="AL13" s="184">
        <f t="shared" si="9"/>
        <v>-5</v>
      </c>
      <c r="AM13" s="220" t="s">
        <v>38</v>
      </c>
      <c r="AN13" s="188">
        <v>4</v>
      </c>
      <c r="AO13" s="186">
        <f t="shared" si="10"/>
        <v>-4</v>
      </c>
      <c r="AT13" s="187" t="str">
        <f t="shared" ca="1" si="11"/>
        <v>H</v>
      </c>
      <c r="AU13" s="188">
        <f t="shared" ca="1" si="12"/>
        <v>10</v>
      </c>
      <c r="AV13" s="186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2">
        <f ca="1">$AB$21</f>
        <v>10</v>
      </c>
      <c r="BF13" s="81" t="str">
        <f>$AA$2</f>
        <v>JL</v>
      </c>
      <c r="BG13" s="82">
        <f ca="1">$AC$21</f>
        <v>73</v>
      </c>
      <c r="BH13" s="156"/>
      <c r="BI13" s="343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3"/>
      <c r="BN13" s="343">
        <f t="shared" ca="1" si="18"/>
        <v>8</v>
      </c>
      <c r="BO13" s="66" t="str">
        <f>$AA$2</f>
        <v>JL</v>
      </c>
      <c r="BP13" s="344">
        <f t="shared" ca="1" si="19"/>
        <v>-24</v>
      </c>
      <c r="BQ13" s="345">
        <f ca="1">-$AR$3*'Season Summary'!$AO$3</f>
        <v>-24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Jaguars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Seahawks</v>
      </c>
      <c r="E14" s="361" t="s">
        <v>38</v>
      </c>
      <c r="F14" s="217" t="s">
        <v>38</v>
      </c>
      <c r="G14" s="188">
        <v>5</v>
      </c>
      <c r="H14" s="184" t="str">
        <f t="shared" si="23"/>
        <v/>
      </c>
      <c r="I14" s="220" t="s">
        <v>38</v>
      </c>
      <c r="J14" s="188">
        <v>13</v>
      </c>
      <c r="K14" s="184" t="str">
        <f t="shared" si="0"/>
        <v/>
      </c>
      <c r="L14" s="220" t="s">
        <v>38</v>
      </c>
      <c r="M14" s="188">
        <v>6</v>
      </c>
      <c r="N14" s="184" t="str">
        <f t="shared" si="1"/>
        <v/>
      </c>
      <c r="O14" s="220" t="s">
        <v>38</v>
      </c>
      <c r="P14" s="188">
        <v>5</v>
      </c>
      <c r="Q14" s="184" t="str">
        <f t="shared" si="2"/>
        <v/>
      </c>
      <c r="R14" s="220" t="s">
        <v>38</v>
      </c>
      <c r="S14" s="188">
        <v>13</v>
      </c>
      <c r="T14" s="184" t="str">
        <f t="shared" si="3"/>
        <v/>
      </c>
      <c r="U14" s="220" t="s">
        <v>38</v>
      </c>
      <c r="V14" s="188">
        <v>9</v>
      </c>
      <c r="W14" s="184" t="str">
        <f t="shared" si="4"/>
        <v/>
      </c>
      <c r="X14" s="220" t="s">
        <v>38</v>
      </c>
      <c r="Y14" s="188">
        <v>11</v>
      </c>
      <c r="Z14" s="184" t="str">
        <f t="shared" si="5"/>
        <v/>
      </c>
      <c r="AA14" s="220" t="s">
        <v>38</v>
      </c>
      <c r="AB14" s="188">
        <v>10</v>
      </c>
      <c r="AC14" s="184" t="str">
        <f t="shared" si="6"/>
        <v/>
      </c>
      <c r="AD14" s="220" t="s">
        <v>38</v>
      </c>
      <c r="AE14" s="188">
        <v>2</v>
      </c>
      <c r="AF14" s="184" t="str">
        <f t="shared" si="7"/>
        <v/>
      </c>
      <c r="AG14" s="220" t="s">
        <v>38</v>
      </c>
      <c r="AH14" s="188">
        <v>7</v>
      </c>
      <c r="AI14" s="184" t="str">
        <f t="shared" si="8"/>
        <v/>
      </c>
      <c r="AJ14" s="220" t="s">
        <v>38</v>
      </c>
      <c r="AK14" s="188">
        <v>6</v>
      </c>
      <c r="AL14" s="184" t="str">
        <f t="shared" si="9"/>
        <v/>
      </c>
      <c r="AM14" s="220" t="s">
        <v>38</v>
      </c>
      <c r="AN14" s="188">
        <v>9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12</v>
      </c>
      <c r="AV14" s="186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2">
        <f ca="1">$AK$21</f>
        <v>11</v>
      </c>
      <c r="BF14" s="81" t="str">
        <f>$AJ$2</f>
        <v>MB</v>
      </c>
      <c r="BG14" s="82">
        <f ca="1">$AL$21</f>
        <v>65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3"/>
      <c r="BN14" s="343">
        <f t="shared" ca="1" si="18"/>
        <v>8</v>
      </c>
      <c r="BO14" s="66" t="str">
        <f>$AG$2</f>
        <v>KK</v>
      </c>
      <c r="BP14" s="344">
        <f t="shared" ca="1" si="19"/>
        <v>-24</v>
      </c>
      <c r="BQ14" s="345">
        <f ca="1">-$AR$3*'Season Summary'!$AO$3</f>
        <v>-24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Football Team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Broncos</v>
      </c>
      <c r="E15" s="361" t="s">
        <v>38</v>
      </c>
      <c r="F15" s="217" t="s">
        <v>38</v>
      </c>
      <c r="G15" s="188">
        <v>6</v>
      </c>
      <c r="H15" s="184" t="str">
        <f t="shared" si="23"/>
        <v/>
      </c>
      <c r="I15" s="220" t="s">
        <v>39</v>
      </c>
      <c r="J15" s="188">
        <v>2</v>
      </c>
      <c r="K15" s="184">
        <f t="shared" si="0"/>
        <v>-2</v>
      </c>
      <c r="L15" s="220" t="s">
        <v>38</v>
      </c>
      <c r="M15" s="188">
        <v>5</v>
      </c>
      <c r="N15" s="184" t="str">
        <f t="shared" si="1"/>
        <v/>
      </c>
      <c r="O15" s="220" t="s">
        <v>38</v>
      </c>
      <c r="P15" s="188">
        <v>7</v>
      </c>
      <c r="Q15" s="184" t="str">
        <f t="shared" si="2"/>
        <v/>
      </c>
      <c r="R15" s="220" t="s">
        <v>38</v>
      </c>
      <c r="S15" s="188">
        <v>7</v>
      </c>
      <c r="T15" s="184" t="str">
        <f t="shared" si="3"/>
        <v/>
      </c>
      <c r="U15" s="220" t="s">
        <v>39</v>
      </c>
      <c r="V15" s="188">
        <v>2</v>
      </c>
      <c r="W15" s="184">
        <f t="shared" si="4"/>
        <v>-2</v>
      </c>
      <c r="X15" s="220" t="s">
        <v>38</v>
      </c>
      <c r="Y15" s="188">
        <v>8</v>
      </c>
      <c r="Z15" s="184" t="str">
        <f t="shared" si="5"/>
        <v/>
      </c>
      <c r="AA15" s="220" t="s">
        <v>38</v>
      </c>
      <c r="AB15" s="188">
        <v>6</v>
      </c>
      <c r="AC15" s="184" t="str">
        <f t="shared" si="6"/>
        <v/>
      </c>
      <c r="AD15" s="220" t="s">
        <v>38</v>
      </c>
      <c r="AE15" s="188">
        <v>9</v>
      </c>
      <c r="AF15" s="184" t="str">
        <f t="shared" si="7"/>
        <v/>
      </c>
      <c r="AG15" s="220" t="s">
        <v>38</v>
      </c>
      <c r="AH15" s="188">
        <v>12</v>
      </c>
      <c r="AI15" s="184" t="str">
        <f t="shared" si="8"/>
        <v/>
      </c>
      <c r="AJ15" s="220" t="s">
        <v>38</v>
      </c>
      <c r="AK15" s="188">
        <v>4</v>
      </c>
      <c r="AL15" s="184" t="str">
        <f t="shared" si="9"/>
        <v/>
      </c>
      <c r="AM15" s="220" t="s">
        <v>38</v>
      </c>
      <c r="AN15" s="188">
        <v>3</v>
      </c>
      <c r="AO15" s="186" t="str">
        <f t="shared" si="10"/>
        <v/>
      </c>
      <c r="AT15" s="187" t="str">
        <f t="shared" ca="1" si="11"/>
        <v>H</v>
      </c>
      <c r="AU15" s="188">
        <f t="shared" ca="1" si="12"/>
        <v>7</v>
      </c>
      <c r="AV15" s="186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0">
        <f ca="1">$Y$21</f>
        <v>12</v>
      </c>
      <c r="BF15" s="83" t="str">
        <f>$X$2</f>
        <v>JH</v>
      </c>
      <c r="BG15" s="84">
        <f ca="1">$Z$21</f>
        <v>59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3"/>
      <c r="BN15" s="351">
        <f t="shared" ca="1" si="18"/>
        <v>8</v>
      </c>
      <c r="BO15" s="67" t="str">
        <f>$AJ$2</f>
        <v>MB</v>
      </c>
      <c r="BP15" s="352">
        <f t="shared" ca="1" si="19"/>
        <v>-24</v>
      </c>
      <c r="BQ15" s="353">
        <f ca="1">-$AR$3*'Season Summary'!$AO$3</f>
        <v>-24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Buccaneers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Saints</v>
      </c>
      <c r="E16" s="361" t="s">
        <v>38</v>
      </c>
      <c r="F16" s="217" t="s">
        <v>39</v>
      </c>
      <c r="G16" s="188">
        <v>11</v>
      </c>
      <c r="H16" s="184">
        <f t="shared" si="23"/>
        <v>-11</v>
      </c>
      <c r="I16" s="220" t="s">
        <v>38</v>
      </c>
      <c r="J16" s="188">
        <v>5</v>
      </c>
      <c r="K16" s="184" t="str">
        <f t="shared" si="0"/>
        <v/>
      </c>
      <c r="L16" s="220" t="s">
        <v>39</v>
      </c>
      <c r="M16" s="188">
        <v>11</v>
      </c>
      <c r="N16" s="184">
        <f t="shared" si="1"/>
        <v>-11</v>
      </c>
      <c r="O16" s="220" t="s">
        <v>39</v>
      </c>
      <c r="P16" s="188">
        <v>10</v>
      </c>
      <c r="Q16" s="184">
        <f t="shared" si="2"/>
        <v>-10</v>
      </c>
      <c r="R16" s="220" t="s">
        <v>39</v>
      </c>
      <c r="S16" s="188">
        <v>3</v>
      </c>
      <c r="T16" s="184">
        <f t="shared" si="3"/>
        <v>-3</v>
      </c>
      <c r="U16" s="220" t="s">
        <v>39</v>
      </c>
      <c r="V16" s="188">
        <v>11</v>
      </c>
      <c r="W16" s="184">
        <f t="shared" si="4"/>
        <v>-11</v>
      </c>
      <c r="X16" s="220" t="s">
        <v>39</v>
      </c>
      <c r="Y16" s="188">
        <v>9</v>
      </c>
      <c r="Z16" s="184">
        <f t="shared" si="5"/>
        <v>-9</v>
      </c>
      <c r="AA16" s="220" t="s">
        <v>39</v>
      </c>
      <c r="AB16" s="188">
        <v>12</v>
      </c>
      <c r="AC16" s="184">
        <f t="shared" si="6"/>
        <v>-12</v>
      </c>
      <c r="AD16" s="220" t="s">
        <v>38</v>
      </c>
      <c r="AE16" s="188">
        <v>8</v>
      </c>
      <c r="AF16" s="184" t="str">
        <f t="shared" si="7"/>
        <v/>
      </c>
      <c r="AG16" s="220" t="s">
        <v>39</v>
      </c>
      <c r="AH16" s="188">
        <v>10</v>
      </c>
      <c r="AI16" s="184">
        <f t="shared" si="8"/>
        <v>-10</v>
      </c>
      <c r="AJ16" s="220" t="s">
        <v>39</v>
      </c>
      <c r="AK16" s="188">
        <v>14</v>
      </c>
      <c r="AL16" s="184">
        <f t="shared" si="9"/>
        <v>-14</v>
      </c>
      <c r="AM16" s="220" t="s">
        <v>39</v>
      </c>
      <c r="AN16" s="188">
        <v>10</v>
      </c>
      <c r="AO16" s="186">
        <f t="shared" si="10"/>
        <v>-10</v>
      </c>
      <c r="AT16" s="187" t="str">
        <f t="shared" ca="1" si="11"/>
        <v>V</v>
      </c>
      <c r="AU16" s="188">
        <f t="shared" ca="1" si="12"/>
        <v>11</v>
      </c>
      <c r="AV16" s="186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>Cowboys</v>
      </c>
      <c r="C17" s="180" t="str">
        <f ca="1">IF(OFFSET(INDIRECT($AS$7),ROWS($B$4:C17),COLUMNS($B$4:C17)-1)="","",OFFSET(INDIRECT($AS$7),ROWS($B$4:C17),COLUMNS($B$4:C17)-1))</f>
        <v>at</v>
      </c>
      <c r="D17" s="180" t="str">
        <f ca="1">IF(OFFSET(INDIRECT($AS$7),ROWS($B$4:D17),COLUMNS($B$4:D17)-1)="","",OFFSET(INDIRECT($AS$7),ROWS($B$4:D17),COLUMNS($B$4:D17)-1))</f>
        <v>Vikings</v>
      </c>
      <c r="E17" s="361" t="s">
        <v>39</v>
      </c>
      <c r="F17" s="217" t="s">
        <v>39</v>
      </c>
      <c r="G17" s="188">
        <v>3</v>
      </c>
      <c r="H17" s="184" t="str">
        <f t="shared" si="23"/>
        <v/>
      </c>
      <c r="I17" s="220" t="s">
        <v>39</v>
      </c>
      <c r="J17" s="188">
        <v>7</v>
      </c>
      <c r="K17" s="184" t="str">
        <f t="shared" si="0"/>
        <v/>
      </c>
      <c r="L17" s="220" t="s">
        <v>39</v>
      </c>
      <c r="M17" s="188">
        <v>3</v>
      </c>
      <c r="N17" s="184" t="str">
        <f t="shared" si="1"/>
        <v/>
      </c>
      <c r="O17" s="220" t="s">
        <v>39</v>
      </c>
      <c r="P17" s="188">
        <v>3</v>
      </c>
      <c r="Q17" s="184" t="str">
        <f t="shared" si="2"/>
        <v/>
      </c>
      <c r="R17" s="220" t="s">
        <v>39</v>
      </c>
      <c r="S17" s="188">
        <v>4</v>
      </c>
      <c r="T17" s="184" t="str">
        <f t="shared" si="3"/>
        <v/>
      </c>
      <c r="U17" s="220" t="s">
        <v>39</v>
      </c>
      <c r="V17" s="188">
        <v>4</v>
      </c>
      <c r="W17" s="184" t="str">
        <f t="shared" si="4"/>
        <v/>
      </c>
      <c r="X17" s="220" t="s">
        <v>39</v>
      </c>
      <c r="Y17" s="188">
        <v>7</v>
      </c>
      <c r="Z17" s="184" t="str">
        <f t="shared" si="5"/>
        <v/>
      </c>
      <c r="AA17" s="220" t="s">
        <v>39</v>
      </c>
      <c r="AB17" s="188">
        <v>8</v>
      </c>
      <c r="AC17" s="184" t="str">
        <f t="shared" si="6"/>
        <v/>
      </c>
      <c r="AD17" s="220" t="s">
        <v>39</v>
      </c>
      <c r="AE17" s="188">
        <v>16</v>
      </c>
      <c r="AF17" s="184" t="str">
        <f t="shared" si="7"/>
        <v/>
      </c>
      <c r="AG17" s="220" t="s">
        <v>39</v>
      </c>
      <c r="AH17" s="188">
        <v>4</v>
      </c>
      <c r="AI17" s="184" t="str">
        <f t="shared" si="8"/>
        <v/>
      </c>
      <c r="AJ17" s="220" t="s">
        <v>39</v>
      </c>
      <c r="AK17" s="188">
        <v>8</v>
      </c>
      <c r="AL17" s="184" t="str">
        <f t="shared" si="9"/>
        <v/>
      </c>
      <c r="AM17" s="220" t="s">
        <v>39</v>
      </c>
      <c r="AN17" s="188">
        <v>13</v>
      </c>
      <c r="AO17" s="186" t="str">
        <f t="shared" si="10"/>
        <v/>
      </c>
      <c r="AT17" s="187" t="str">
        <f t="shared" ca="1" si="11"/>
        <v>V</v>
      </c>
      <c r="AU17" s="188">
        <f t="shared" ca="1" si="12"/>
        <v>9</v>
      </c>
      <c r="AV17" s="186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Giants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Chiefs</v>
      </c>
      <c r="E19" s="361" t="s">
        <v>38</v>
      </c>
      <c r="F19" s="217" t="s">
        <v>38</v>
      </c>
      <c r="G19" s="188">
        <v>13</v>
      </c>
      <c r="H19" s="184" t="str">
        <f t="shared" si="23"/>
        <v/>
      </c>
      <c r="I19" s="220" t="s">
        <v>38</v>
      </c>
      <c r="J19" s="188">
        <v>4</v>
      </c>
      <c r="K19" s="184" t="str">
        <f t="shared" si="0"/>
        <v/>
      </c>
      <c r="L19" s="220" t="s">
        <v>38</v>
      </c>
      <c r="M19" s="188">
        <v>13</v>
      </c>
      <c r="N19" s="184" t="str">
        <f t="shared" si="1"/>
        <v/>
      </c>
      <c r="O19" s="220" t="s">
        <v>38</v>
      </c>
      <c r="P19" s="188">
        <v>13</v>
      </c>
      <c r="Q19" s="184" t="str">
        <f t="shared" si="2"/>
        <v/>
      </c>
      <c r="R19" s="220" t="s">
        <v>38</v>
      </c>
      <c r="S19" s="188">
        <v>12</v>
      </c>
      <c r="T19" s="184" t="str">
        <f t="shared" si="3"/>
        <v/>
      </c>
      <c r="U19" s="220" t="s">
        <v>38</v>
      </c>
      <c r="V19" s="188">
        <v>5</v>
      </c>
      <c r="W19" s="184" t="str">
        <f t="shared" si="4"/>
        <v/>
      </c>
      <c r="X19" s="220" t="s">
        <v>38</v>
      </c>
      <c r="Y19" s="188">
        <v>2</v>
      </c>
      <c r="Z19" s="184" t="str">
        <f t="shared" si="5"/>
        <v/>
      </c>
      <c r="AA19" s="220" t="s">
        <v>38</v>
      </c>
      <c r="AB19" s="188">
        <v>11</v>
      </c>
      <c r="AC19" s="184" t="str">
        <f t="shared" si="6"/>
        <v/>
      </c>
      <c r="AD19" s="220" t="s">
        <v>38</v>
      </c>
      <c r="AE19" s="188">
        <v>10</v>
      </c>
      <c r="AF19" s="184" t="str">
        <f t="shared" si="7"/>
        <v/>
      </c>
      <c r="AG19" s="220" t="s">
        <v>38</v>
      </c>
      <c r="AH19" s="188">
        <v>16</v>
      </c>
      <c r="AI19" s="184" t="str">
        <f t="shared" si="8"/>
        <v/>
      </c>
      <c r="AJ19" s="220" t="s">
        <v>38</v>
      </c>
      <c r="AK19" s="188">
        <v>13</v>
      </c>
      <c r="AL19" s="184" t="str">
        <f t="shared" si="9"/>
        <v/>
      </c>
      <c r="AM19" s="220" t="s">
        <v>38</v>
      </c>
      <c r="AN19" s="188">
        <v>11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13</v>
      </c>
      <c r="AV19" s="186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"Giants at Chiefs" Total Points:  </v>
      </c>
      <c r="F20" s="358" t="s">
        <v>782</v>
      </c>
      <c r="G20" s="91">
        <v>51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74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52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47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782</v>
      </c>
      <c r="V20" s="91">
        <v>38</v>
      </c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40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47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35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54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42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24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9</v>
      </c>
      <c r="H21" s="197">
        <f ca="1">IF(SUM(G4:G19)&gt;0,SUM(H4:H19)+$F$31,0)</f>
        <v>74</v>
      </c>
      <c r="I21" s="198"/>
      <c r="J21" s="196">
        <f ca="1">RANK(K21,$H34:$AO34,0)+J52</f>
        <v>8</v>
      </c>
      <c r="K21" s="197">
        <f ca="1">IF(SUM(J4:J19)&gt;0,SUM(K4:K19)+$F$31,0)</f>
        <v>75</v>
      </c>
      <c r="L21" s="198"/>
      <c r="M21" s="196">
        <f ca="1">RANK(N21,$H34:$AO34,0)+M52</f>
        <v>6</v>
      </c>
      <c r="N21" s="197">
        <f ca="1">IF(SUM(M4:M19)&gt;0,SUM(N4:N19)+$F$31,0)</f>
        <v>82</v>
      </c>
      <c r="O21" s="198"/>
      <c r="P21" s="196">
        <f ca="1">RANK(Q21,$H34:$AO34,0)+P52</f>
        <v>7</v>
      </c>
      <c r="Q21" s="197">
        <f ca="1">IF(SUM(P4:P19)&gt;0,SUM(Q4:Q19)+$F$31,0)</f>
        <v>76</v>
      </c>
      <c r="R21" s="198"/>
      <c r="S21" s="196">
        <f ca="1">RANK(T21,$H34:$AO34,0)+S52</f>
        <v>3</v>
      </c>
      <c r="T21" s="197">
        <f ca="1">IF(SUM(S4:S19)&gt;0,SUM(T4:T19)+$F$31,0)</f>
        <v>91</v>
      </c>
      <c r="U21" s="198"/>
      <c r="V21" s="196">
        <f ca="1">RANK(W21,$H34:$AO34,0)+V52</f>
        <v>5</v>
      </c>
      <c r="W21" s="197">
        <f ca="1">IF(SUM(V4:V19)&gt;0,SUM(W4:W19)+$F$31,0)</f>
        <v>83</v>
      </c>
      <c r="X21" s="198"/>
      <c r="Y21" s="196">
        <f ca="1">RANK(Z21,$H34:$AO34,0)+Y52</f>
        <v>12</v>
      </c>
      <c r="Z21" s="197">
        <f ca="1">IF(SUM(Y4:Y19)&gt;0,SUM(Z4:Z19)+$F$31,0)</f>
        <v>59</v>
      </c>
      <c r="AA21" s="198"/>
      <c r="AB21" s="196">
        <f ca="1">RANK(AC21,$H34:$AO34,0)+AB52</f>
        <v>10</v>
      </c>
      <c r="AC21" s="197">
        <f ca="1">IF(SUM(AB4:AB19)&gt;0,SUM(AC4:AC19)+$F$31,0)</f>
        <v>73</v>
      </c>
      <c r="AD21" s="198"/>
      <c r="AE21" s="196">
        <f ca="1">RANK(AF21,$H34:$AO34,0)+AE52</f>
        <v>4</v>
      </c>
      <c r="AF21" s="197">
        <f ca="1">IF(SUM(AE4:AE19)&gt;0,SUM(AF4:AF19)+$F$31,0)</f>
        <v>90</v>
      </c>
      <c r="AG21" s="198"/>
      <c r="AH21" s="196">
        <f ca="1">RANK(AI21,$H34:$AO34,0)+AH52</f>
        <v>2</v>
      </c>
      <c r="AI21" s="197">
        <f ca="1">IF(SUM(AH4:AH19)&gt;0,SUM(AI4:AI19)+$F$31,0)</f>
        <v>92</v>
      </c>
      <c r="AJ21" s="198"/>
      <c r="AK21" s="196">
        <f ca="1">RANK(AL21,$H34:$AO34,0)+AK52</f>
        <v>11</v>
      </c>
      <c r="AL21" s="197">
        <f ca="1">IF(SUM(AK4:AK19)&gt;0,SUM(AL4:AL19)+$F$31,0)</f>
        <v>65</v>
      </c>
      <c r="AM21" s="198"/>
      <c r="AN21" s="196">
        <f ca="1">RANK(AO21,$H34:$AO34,0)+AN52</f>
        <v>1</v>
      </c>
      <c r="AO21" s="199">
        <f ca="1">IF(SUM(AN4:AN19)&gt;0,SUM(AO4:AO19)+$F$31,0)</f>
        <v>100</v>
      </c>
      <c r="AP21" s="3"/>
      <c r="AT21" s="200"/>
      <c r="AU21" s="201">
        <f ca="1">RANK(AV34,$H34:$AV34,0)</f>
        <v>6</v>
      </c>
      <c r="AV21" s="202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5</v>
      </c>
      <c r="H22" s="133">
        <f ca="1">IF($AR$3&lt;3,H23,H23/($AR$3-1))</f>
        <v>96</v>
      </c>
      <c r="I22" s="134"/>
      <c r="J22" s="132">
        <f ca="1">RANK(K35,($H35:$AO35),0)</f>
        <v>6</v>
      </c>
      <c r="K22" s="133">
        <f ca="1">IF($AR$3&lt;3,K23,K23/($AR$3-1))</f>
        <v>92.571428571428569</v>
      </c>
      <c r="L22" s="134"/>
      <c r="M22" s="132">
        <f ca="1">RANK(N35,($H35:$AO35),0)</f>
        <v>2</v>
      </c>
      <c r="N22" s="133">
        <f ca="1">IF($AR$3&lt;3,N23,N23/($AR$3-1))</f>
        <v>100.71428571428571</v>
      </c>
      <c r="O22" s="134"/>
      <c r="P22" s="132">
        <f ca="1">RANK(Q35,($H35:$AO35),0)</f>
        <v>4</v>
      </c>
      <c r="Q22" s="133">
        <f ca="1">IF($AR$3&lt;3,Q23,Q23/($AR$3-1))</f>
        <v>98.571428571428569</v>
      </c>
      <c r="R22" s="134"/>
      <c r="S22" s="132">
        <f ca="1">RANK(T35,($H35:$AO35),0)</f>
        <v>3</v>
      </c>
      <c r="T22" s="133">
        <f ca="1">IF($AR$3&lt;3,T23,T23/($AR$3-1))</f>
        <v>100.57142857142857</v>
      </c>
      <c r="U22" s="134"/>
      <c r="V22" s="132">
        <f ca="1">RANK(W35,($H35:$AO35),0)</f>
        <v>9</v>
      </c>
      <c r="W22" s="133">
        <f ca="1">IF($AR$3&lt;3,W23,W23/($AR$3-1))</f>
        <v>89.285714285714292</v>
      </c>
      <c r="X22" s="134"/>
      <c r="Y22" s="132">
        <f ca="1">RANK(Z35,($H35:$AO35),0)</f>
        <v>10</v>
      </c>
      <c r="Z22" s="133">
        <f ca="1">IF($AR$3&lt;3,Z23,Z23/($AR$3-1))</f>
        <v>89.142857142857139</v>
      </c>
      <c r="AA22" s="134"/>
      <c r="AB22" s="132">
        <f ca="1">RANK(AC35,($H35:$AO35),0)</f>
        <v>8</v>
      </c>
      <c r="AC22" s="133">
        <f ca="1">IF($AR$3&lt;3,AC23,AC23/($AR$3-1))</f>
        <v>92.142857142857139</v>
      </c>
      <c r="AD22" s="134"/>
      <c r="AE22" s="132">
        <f ca="1">RANK(AF35,($H35:$AO35),0)</f>
        <v>12</v>
      </c>
      <c r="AF22" s="133">
        <f ca="1">IF($AR$3&lt;3,AF23,AF23/($AR$3-1))</f>
        <v>76.857142857142861</v>
      </c>
      <c r="AG22" s="134"/>
      <c r="AH22" s="132">
        <f ca="1">RANK(AI35,($H35:$AO35),0)</f>
        <v>6</v>
      </c>
      <c r="AI22" s="133">
        <f ca="1">IF($AR$3&lt;3,AI23,AI23/($AR$3-1))</f>
        <v>92.571428571428569</v>
      </c>
      <c r="AJ22" s="134"/>
      <c r="AK22" s="132">
        <f ca="1">RANK(AL35,($H35:$AO35),0)</f>
        <v>11</v>
      </c>
      <c r="AL22" s="133">
        <f ca="1">IF($AR$3&lt;3,AL23,AL23/($AR$3-1))</f>
        <v>86</v>
      </c>
      <c r="AM22" s="134"/>
      <c r="AN22" s="132">
        <f ca="1">RANK(AO35,($H35:$AO35),0)</f>
        <v>1</v>
      </c>
      <c r="AO22" s="135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672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648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705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690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704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625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624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645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538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648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602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60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76</v>
      </c>
      <c r="R24" s="142"/>
      <c r="S24" s="140"/>
      <c r="T24" s="141">
        <f ca="1">IF($AR$3&lt;2,"",MIN('Season Summary'!S3:OFFSET('Season Summary'!S3,$C$2+$AR$2,0)))</f>
        <v>63</v>
      </c>
      <c r="U24" s="142"/>
      <c r="V24" s="140"/>
      <c r="W24" s="141">
        <f ca="1">IF($AR$3&lt;2,"",MIN('Season Summary'!V3:OFFSET('Season Summary'!V3,$C$2+$AR$2,0)))</f>
        <v>65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73</v>
      </c>
      <c r="AD24" s="142"/>
      <c r="AE24" s="140"/>
      <c r="AF24" s="141">
        <f ca="1">IF($AR$3&lt;2,"",MIN('Season Summary'!AE3:OFFSET('Season Summary'!AE3,$C$2+$AR$2,0)))</f>
        <v>48</v>
      </c>
      <c r="AG24" s="142"/>
      <c r="AH24" s="140"/>
      <c r="AI24" s="141">
        <f ca="1">IF($AR$3&lt;2,"",MIN('Season Summary'!AH3:OFFSET('Season Summary'!AH3,$C$2+$AR$2,0)))</f>
        <v>76</v>
      </c>
      <c r="AJ24" s="142"/>
      <c r="AK24" s="140"/>
      <c r="AL24" s="141">
        <f ca="1">IF($AR$3&lt;2,"",MIN('Season Summary'!AK3:OFFSET('Season Summary'!AK3,$C$2+$AR$2,0)))</f>
        <v>65</v>
      </c>
      <c r="AM24" s="142"/>
      <c r="AN24" s="140"/>
      <c r="AO24" s="143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0.53333333333333333</v>
      </c>
      <c r="H25" s="141">
        <f>IF(SUM(G4:G19)&gt;0,COUNTBLANK(H4:H19)-COUNTBLANK($E4:$E19),0)</f>
        <v>8</v>
      </c>
      <c r="I25" s="142"/>
      <c r="J25" s="144">
        <f ca="1">IF($AR$2=0,K25/OFFSET('Season Summary'!$D$3,$C$2,0),0)</f>
        <v>0.53333333333333333</v>
      </c>
      <c r="K25" s="141">
        <f>IF(SUM(J4:J19)&gt;0,COUNTBLANK(K4:K19)-COUNTBLANK($E4:$E19),0)</f>
        <v>8</v>
      </c>
      <c r="L25" s="142"/>
      <c r="M25" s="144">
        <f ca="1">IF($AR$2=0,N25/OFFSET('Season Summary'!$D$3,$C$2,0),0)</f>
        <v>0.6</v>
      </c>
      <c r="N25" s="141">
        <f>IF(SUM(M4:M19)&gt;0,COUNTBLANK(N4:N19)-COUNTBLANK($E4:$E19),0)</f>
        <v>9</v>
      </c>
      <c r="O25" s="142"/>
      <c r="P25" s="144">
        <f ca="1">IF($AR$2=0,Q25/OFFSET('Season Summary'!$D$3,$C$2,0),0)</f>
        <v>0.53333333333333333</v>
      </c>
      <c r="Q25" s="141">
        <f>IF(SUM(P4:P19)&gt;0,COUNTBLANK(Q4:Q19)-COUNTBLANK($E4:$E19),0)</f>
        <v>8</v>
      </c>
      <c r="R25" s="142"/>
      <c r="S25" s="144">
        <f ca="1">IF($AR$2=0,T25/OFFSET('Season Summary'!$D$3,$C$2,0),0)</f>
        <v>0.66666666666666663</v>
      </c>
      <c r="T25" s="141">
        <f>IF(SUM(S4:S19)&gt;0,COUNTBLANK(T4:T19)-COUNTBLANK($E4:$E19),0)</f>
        <v>10</v>
      </c>
      <c r="U25" s="142"/>
      <c r="V25" s="144">
        <f ca="1">IF($AR$2=0,W25/OFFSET('Season Summary'!$D$3,$C$2,0),0)</f>
        <v>0.53333333333333333</v>
      </c>
      <c r="W25" s="141">
        <f>IF(SUM(V4:V19)&gt;0,COUNTBLANK(W4:W19)-COUNTBLANK($E4:$E19),0)</f>
        <v>8</v>
      </c>
      <c r="X25" s="142"/>
      <c r="Y25" s="144">
        <f ca="1">IF($AR$2=0,Z25/OFFSET('Season Summary'!$D$3,$C$2,0),0)</f>
        <v>0.4</v>
      </c>
      <c r="Z25" s="141">
        <f>IF(SUM(Y4:Y19)&gt;0,COUNTBLANK(Z4:Z19)-COUNTBLANK($E4:$E19),0)</f>
        <v>6</v>
      </c>
      <c r="AA25" s="142"/>
      <c r="AB25" s="144">
        <f ca="1">IF($AR$2=0,AC25/OFFSET('Season Summary'!$D$3,$C$2,0),0)</f>
        <v>0.53333333333333333</v>
      </c>
      <c r="AC25" s="141">
        <f>IF(SUM(AB4:AB19)&gt;0,COUNTBLANK(AC4:AC19)-COUNTBLANK($E4:$E19),0)</f>
        <v>8</v>
      </c>
      <c r="AD25" s="142"/>
      <c r="AE25" s="144">
        <f ca="1">IF($AR$2=0,AF25/OFFSET('Season Summary'!$D$3,$C$2,0),0)</f>
        <v>0.66666666666666663</v>
      </c>
      <c r="AF25" s="141">
        <f>IF(SUM(AE4:AE19)&gt;0,COUNTBLANK(AF4:AF19)-COUNTBLANK($E4:$E19),0)</f>
        <v>10</v>
      </c>
      <c r="AG25" s="142"/>
      <c r="AH25" s="144">
        <f ca="1">IF($AR$2=0,AI25/OFFSET('Season Summary'!$D$3,$C$2,0),0)</f>
        <v>0.73333333333333328</v>
      </c>
      <c r="AI25" s="141">
        <f>IF(SUM(AH4:AH19)&gt;0,COUNTBLANK(AI4:AI19)-COUNTBLANK($E4:$E19),0)</f>
        <v>11</v>
      </c>
      <c r="AJ25" s="142"/>
      <c r="AK25" s="144">
        <f ca="1">IF($AR$2=0,AL25/OFFSET('Season Summary'!$D$3,$C$2,0),0)</f>
        <v>0.46666666666666667</v>
      </c>
      <c r="AL25" s="141">
        <f>IF(SUM(AK4:AK19)&gt;0,COUNTBLANK(AL4:AL19)-COUNTBLANK($E4:$E19),0)</f>
        <v>7</v>
      </c>
      <c r="AM25" s="142"/>
      <c r="AN25" s="144">
        <f ca="1">IF($AR$2=0,AO25/OFFSET('Season Summary'!$D$3,$C$2,0),0)</f>
        <v>0.66666666666666663</v>
      </c>
      <c r="AO25" s="143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0.62295081967213117</v>
      </c>
      <c r="H26" s="150">
        <f ca="1">SUM('Season Summary'!F3:OFFSET('Season Summary'!F3,$C$2+$AR$2,0))</f>
        <v>76</v>
      </c>
      <c r="I26" s="151"/>
      <c r="J26" s="149">
        <f ca="1">IF($AR$3=0,0,K26/SUM('Season Summary'!$D3:OFFSET('Season Summary'!$D3,$C$2+$AR$2,0)))</f>
        <v>0.63934426229508201</v>
      </c>
      <c r="K26" s="150">
        <f ca="1">SUM('Season Summary'!I3:OFFSET('Season Summary'!I3,$C$2+$AR$2,0))</f>
        <v>78</v>
      </c>
      <c r="L26" s="151"/>
      <c r="M26" s="149">
        <f ca="1">IF($AR$3=0,0,N26/SUM('Season Summary'!$D3:OFFSET('Season Summary'!$D3,$C$2+$AR$2,0)))</f>
        <v>0.68032786885245899</v>
      </c>
      <c r="N26" s="150">
        <f ca="1">SUM('Season Summary'!L3:OFFSET('Season Summary'!L3,$C$2+$AR$2,0))</f>
        <v>83</v>
      </c>
      <c r="O26" s="151"/>
      <c r="P26" s="149">
        <f ca="1">IF($AR$3=0,0,Q26/SUM('Season Summary'!$D3:OFFSET('Season Summary'!$D3,$C$2+$AR$2,0)))</f>
        <v>0.65573770491803274</v>
      </c>
      <c r="Q26" s="150">
        <f ca="1">SUM('Season Summary'!O3:OFFSET('Season Summary'!O3,$C$2+$AR$2,0))</f>
        <v>80</v>
      </c>
      <c r="R26" s="151"/>
      <c r="S26" s="149">
        <f ca="1">IF($AR$3=0,0,T26/SUM('Season Summary'!$D3:OFFSET('Season Summary'!$D3,$C$2+$AR$2,0)))</f>
        <v>0.66393442622950816</v>
      </c>
      <c r="T26" s="150">
        <f ca="1">SUM('Season Summary'!R3:OFFSET('Season Summary'!R3,$C$2+$AR$2,0))</f>
        <v>81</v>
      </c>
      <c r="U26" s="151"/>
      <c r="V26" s="149">
        <f ca="1">IF($AR$3=0,0,W26/SUM('Season Summary'!$D3:OFFSET('Season Summary'!$D3,$C$2+$AR$2,0)))</f>
        <v>0.59836065573770492</v>
      </c>
      <c r="W26" s="150">
        <f ca="1">SUM('Season Summary'!U3:OFFSET('Season Summary'!U3,$C$2+$AR$2,0))</f>
        <v>73</v>
      </c>
      <c r="X26" s="151"/>
      <c r="Y26" s="149">
        <f ca="1">IF($AR$3=0,0,Z26/SUM('Season Summary'!$D3:OFFSET('Season Summary'!$D3,$C$2+$AR$2,0)))</f>
        <v>0.59836065573770492</v>
      </c>
      <c r="Z26" s="150">
        <f ca="1">SUM('Season Summary'!X3:OFFSET('Season Summary'!X3,$C$2+$AR$2,0))</f>
        <v>73</v>
      </c>
      <c r="AA26" s="151"/>
      <c r="AB26" s="149">
        <f ca="1">IF($AR$3=0,0,AC26/SUM('Season Summary'!$D3:OFFSET('Season Summary'!$D3,$C$2+$AR$2,0)))</f>
        <v>0.61475409836065575</v>
      </c>
      <c r="AC26" s="150">
        <f ca="1">SUM('Season Summary'!AA3:OFFSET('Season Summary'!AA3,$C$2+$AR$2,0))</f>
        <v>75</v>
      </c>
      <c r="AD26" s="151"/>
      <c r="AE26" s="149">
        <f ca="1">IF($AR$3=0,0,AF26/SUM('Season Summary'!$D3:OFFSET('Season Summary'!$D3,$C$2+$AR$2,0)))</f>
        <v>0.53278688524590168</v>
      </c>
      <c r="AF26" s="150">
        <f ca="1">SUM('Season Summary'!AD3:OFFSET('Season Summary'!AD3,$C$2+$AR$2,0))</f>
        <v>65</v>
      </c>
      <c r="AG26" s="151"/>
      <c r="AH26" s="149">
        <f ca="1">IF($AR$3=0,0,AI26/SUM('Season Summary'!$D3:OFFSET('Season Summary'!$D3,$C$2+$AR$2,0)))</f>
        <v>0.64754098360655743</v>
      </c>
      <c r="AI26" s="150">
        <f ca="1">SUM('Season Summary'!AG3:OFFSET('Season Summary'!AG3,$C$2+$AR$2,0))</f>
        <v>79</v>
      </c>
      <c r="AJ26" s="151"/>
      <c r="AK26" s="149">
        <f ca="1">IF($AR$3=0,0,AL26/SUM('Season Summary'!$D3:OFFSET('Season Summary'!$D3,$C$2+$AR$2,0)))</f>
        <v>0.60655737704918034</v>
      </c>
      <c r="AL26" s="150">
        <f ca="1">SUM('Season Summary'!AJ3:OFFSET('Season Summary'!AJ3,$C$2+$AR$2,0))</f>
        <v>74</v>
      </c>
      <c r="AM26" s="151"/>
      <c r="AN26" s="149">
        <f ca="1">IF($AR$3=0,0,AO26/SUM('Season Summary'!$D3:OFFSET('Season Summary'!$D3,$C$2+$AR$2,0)))</f>
        <v>0.65573770491803274</v>
      </c>
      <c r="AO26" s="152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122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24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16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Raiders, Ravens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w8_actual_mn_points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135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59"/>
      <c r="AU32" s="5">
        <f ca="1">SUM(AU4:AU19)</f>
        <v>135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59"/>
      <c r="AV34" s="41">
        <f ca="1">AV21</f>
        <v>82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96</v>
      </c>
      <c r="I35" s="159"/>
      <c r="J35" s="159"/>
      <c r="K35" s="386">
        <f t="shared" ca="1" si="25"/>
        <v>92.571428571428569</v>
      </c>
      <c r="L35" s="159"/>
      <c r="M35" s="159"/>
      <c r="N35" s="386">
        <f t="shared" ca="1" si="26"/>
        <v>100.71428571428571</v>
      </c>
      <c r="Q35" s="386">
        <f t="shared" ca="1" si="27"/>
        <v>98.571428571428569</v>
      </c>
      <c r="T35" s="386">
        <f t="shared" ca="1" si="28"/>
        <v>100.57142857142857</v>
      </c>
      <c r="W35" s="386">
        <f t="shared" ca="1" si="29"/>
        <v>89.285714285714292</v>
      </c>
      <c r="Z35" s="386">
        <f t="shared" ca="1" si="30"/>
        <v>89.142857142857139</v>
      </c>
      <c r="AC35" s="386">
        <f t="shared" ca="1" si="31"/>
        <v>92.142857142857139</v>
      </c>
      <c r="AF35" s="386">
        <f t="shared" ca="1" si="32"/>
        <v>76.857142857142861</v>
      </c>
      <c r="AI35" s="386">
        <f t="shared" ca="1" si="33"/>
        <v>92.571428571428569</v>
      </c>
      <c r="AL35" s="386">
        <f t="shared" ca="1" si="34"/>
        <v>86</v>
      </c>
      <c r="AO35" s="386">
        <f t="shared" ca="1" si="35"/>
        <v>101.85714285714286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672</v>
      </c>
      <c r="I36" s="159"/>
      <c r="J36" s="159"/>
      <c r="K36" s="386">
        <f t="shared" ca="1" si="25"/>
        <v>648</v>
      </c>
      <c r="L36" s="159"/>
      <c r="M36" s="159"/>
      <c r="N36" s="386">
        <f t="shared" ca="1" si="26"/>
        <v>705</v>
      </c>
      <c r="Q36" s="386">
        <f t="shared" ca="1" si="27"/>
        <v>690</v>
      </c>
      <c r="T36" s="386">
        <f t="shared" ca="1" si="28"/>
        <v>704</v>
      </c>
      <c r="W36" s="386">
        <f t="shared" ca="1" si="29"/>
        <v>625</v>
      </c>
      <c r="Z36" s="386">
        <f t="shared" ca="1" si="30"/>
        <v>624</v>
      </c>
      <c r="AC36" s="386">
        <f t="shared" ca="1" si="31"/>
        <v>645</v>
      </c>
      <c r="AF36" s="386">
        <f t="shared" ca="1" si="32"/>
        <v>538</v>
      </c>
      <c r="AI36" s="386">
        <f t="shared" ca="1" si="33"/>
        <v>648</v>
      </c>
      <c r="AL36" s="386">
        <f t="shared" ca="1" si="34"/>
        <v>602</v>
      </c>
      <c r="AO36" s="386">
        <f t="shared" ca="1" si="35"/>
        <v>713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60</v>
      </c>
      <c r="L37" s="159"/>
      <c r="M37" s="159"/>
      <c r="N37" s="386">
        <f t="shared" ca="1" si="26"/>
        <v>69</v>
      </c>
      <c r="Q37" s="386">
        <f t="shared" ca="1" si="27"/>
        <v>76</v>
      </c>
      <c r="T37" s="386">
        <f t="shared" ca="1" si="28"/>
        <v>63</v>
      </c>
      <c r="W37" s="386">
        <f t="shared" ca="1" si="29"/>
        <v>65</v>
      </c>
      <c r="Z37" s="386">
        <f t="shared" ca="1" si="30"/>
        <v>50</v>
      </c>
      <c r="AC37" s="386">
        <f t="shared" ca="1" si="31"/>
        <v>73</v>
      </c>
      <c r="AF37" s="386">
        <f t="shared" ca="1" si="32"/>
        <v>48</v>
      </c>
      <c r="AI37" s="386">
        <f t="shared" ca="1" si="33"/>
        <v>76</v>
      </c>
      <c r="AL37" s="386">
        <f t="shared" ca="1" si="34"/>
        <v>65</v>
      </c>
      <c r="AO37" s="386">
        <f t="shared" ca="1" si="35"/>
        <v>81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8</v>
      </c>
      <c r="I38" s="159"/>
      <c r="J38" s="159"/>
      <c r="K38" s="386">
        <f t="shared" si="25"/>
        <v>8</v>
      </c>
      <c r="L38" s="159"/>
      <c r="M38" s="159"/>
      <c r="N38" s="386">
        <f t="shared" si="26"/>
        <v>9</v>
      </c>
      <c r="Q38" s="386">
        <f t="shared" si="27"/>
        <v>8</v>
      </c>
      <c r="T38" s="386">
        <f t="shared" si="28"/>
        <v>10</v>
      </c>
      <c r="W38" s="386">
        <f t="shared" si="29"/>
        <v>8</v>
      </c>
      <c r="Z38" s="386">
        <f t="shared" si="30"/>
        <v>6</v>
      </c>
      <c r="AC38" s="386">
        <f t="shared" si="31"/>
        <v>8</v>
      </c>
      <c r="AF38" s="386">
        <f t="shared" si="32"/>
        <v>10</v>
      </c>
      <c r="AI38" s="386">
        <f t="shared" si="33"/>
        <v>11</v>
      </c>
      <c r="AL38" s="386">
        <f t="shared" si="34"/>
        <v>7</v>
      </c>
      <c r="AO38" s="386">
        <f t="shared" si="35"/>
        <v>10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76</v>
      </c>
      <c r="I39" s="159"/>
      <c r="J39" s="159"/>
      <c r="K39" s="386">
        <f t="shared" ca="1" si="25"/>
        <v>78</v>
      </c>
      <c r="L39" s="159"/>
      <c r="M39" s="159"/>
      <c r="N39" s="386">
        <f t="shared" ca="1" si="26"/>
        <v>83</v>
      </c>
      <c r="Q39" s="386">
        <f t="shared" ca="1" si="27"/>
        <v>80</v>
      </c>
      <c r="T39" s="386">
        <f t="shared" ca="1" si="28"/>
        <v>81</v>
      </c>
      <c r="W39" s="386">
        <f t="shared" ca="1" si="29"/>
        <v>73</v>
      </c>
      <c r="Z39" s="386">
        <f t="shared" ca="1" si="30"/>
        <v>73</v>
      </c>
      <c r="AC39" s="386">
        <f t="shared" ca="1" si="31"/>
        <v>75</v>
      </c>
      <c r="AF39" s="386">
        <f t="shared" ca="1" si="32"/>
        <v>65</v>
      </c>
      <c r="AI39" s="386">
        <f t="shared" ca="1" si="33"/>
        <v>79</v>
      </c>
      <c r="AL39" s="386">
        <f t="shared" ca="1" si="34"/>
        <v>74</v>
      </c>
      <c r="AO39" s="386">
        <f t="shared" ca="1" si="35"/>
        <v>80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5</v>
      </c>
      <c r="H40" s="386"/>
      <c r="I40" s="159"/>
      <c r="J40" s="385">
        <f ca="1">J22</f>
        <v>6</v>
      </c>
      <c r="K40" s="386"/>
      <c r="L40" s="159"/>
      <c r="M40" s="385">
        <f ca="1">M22</f>
        <v>2</v>
      </c>
      <c r="N40" s="386"/>
      <c r="P40" s="385">
        <f ca="1">P22</f>
        <v>4</v>
      </c>
      <c r="Q40" s="386"/>
      <c r="S40" s="385">
        <f ca="1">S22</f>
        <v>3</v>
      </c>
      <c r="T40" s="386"/>
      <c r="V40" s="385">
        <f ca="1">V22</f>
        <v>9</v>
      </c>
      <c r="W40" s="386"/>
      <c r="Y40" s="385">
        <f ca="1">Y22</f>
        <v>10</v>
      </c>
      <c r="Z40" s="386"/>
      <c r="AB40" s="385">
        <f ca="1">AB22</f>
        <v>8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11</v>
      </c>
      <c r="AL40" s="386"/>
      <c r="AN40" s="385">
        <f ca="1">AN22</f>
        <v>1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0.53333333333333333</v>
      </c>
      <c r="H41" s="159"/>
      <c r="I41" s="159"/>
      <c r="J41" s="385">
        <f ca="1">J25</f>
        <v>0.53333333333333333</v>
      </c>
      <c r="K41" s="159"/>
      <c r="L41" s="159"/>
      <c r="M41" s="385">
        <f ca="1">M25</f>
        <v>0.6</v>
      </c>
      <c r="P41" s="385">
        <f ca="1">P25</f>
        <v>0.53333333333333333</v>
      </c>
      <c r="S41" s="385">
        <f ca="1">S25</f>
        <v>0.66666666666666663</v>
      </c>
      <c r="V41" s="385">
        <f ca="1">V25</f>
        <v>0.53333333333333333</v>
      </c>
      <c r="Y41" s="385">
        <f ca="1">Y25</f>
        <v>0.4</v>
      </c>
      <c r="AB41" s="385">
        <f ca="1">AB25</f>
        <v>0.53333333333333333</v>
      </c>
      <c r="AE41" s="385">
        <f ca="1">AE25</f>
        <v>0.66666666666666663</v>
      </c>
      <c r="AH41" s="385">
        <f ca="1">AH25</f>
        <v>0.73333333333333328</v>
      </c>
      <c r="AK41" s="385">
        <f ca="1">AK25</f>
        <v>0.46666666666666667</v>
      </c>
      <c r="AN41" s="385">
        <f ca="1">AN25</f>
        <v>0.66666666666666663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0.62295081967213117</v>
      </c>
      <c r="H42" s="159"/>
      <c r="I42" s="159"/>
      <c r="J42" s="385">
        <f ca="1">J26</f>
        <v>0.63934426229508201</v>
      </c>
      <c r="K42" s="159"/>
      <c r="L42" s="159"/>
      <c r="M42" s="385">
        <f ca="1">M26</f>
        <v>0.68032786885245899</v>
      </c>
      <c r="P42" s="385">
        <f ca="1">P26</f>
        <v>0.65573770491803274</v>
      </c>
      <c r="S42" s="385">
        <f ca="1">S26</f>
        <v>0.66393442622950816</v>
      </c>
      <c r="V42" s="385">
        <f ca="1">V26</f>
        <v>0.59836065573770492</v>
      </c>
      <c r="Y42" s="385">
        <f ca="1">Y26</f>
        <v>0.59836065573770492</v>
      </c>
      <c r="AB42" s="385">
        <f ca="1">AB26</f>
        <v>0.61475409836065575</v>
      </c>
      <c r="AE42" s="385">
        <f ca="1">AE26</f>
        <v>0.53278688524590168</v>
      </c>
      <c r="AH42" s="385">
        <f ca="1">AH26</f>
        <v>0.64754098360655743</v>
      </c>
      <c r="AK42" s="385">
        <f ca="1">AK26</f>
        <v>0.60655737704918034</v>
      </c>
      <c r="AN42" s="385">
        <f ca="1">AN26</f>
        <v>0.65573770491803274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"Giants at Chiefs"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15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$C$60:$Q$60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59"/>
      <c r="B1" s="157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0" t="str">
        <f>'Season Summary'!AR13</f>
        <v>2021 Football Pool</v>
      </c>
      <c r="AP1" s="159"/>
      <c r="AW1" s="159"/>
      <c r="BF1" s="161"/>
      <c r="BH1" s="161"/>
      <c r="BY1" s="158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9</v>
      </c>
      <c r="D2" s="115" t="str">
        <f ca="1">IF(COUNTIF(B4:B19,"")=ROWS(B4:B19),"",IF(COUNTBLANK(B4:B19)=COUNTBLANK(E4:E19)," Final"," Preliminary"))</f>
        <v xml:space="preserve"> Final</v>
      </c>
      <c r="E2" s="116"/>
      <c r="F2" s="117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8"/>
      <c r="I2" s="117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8"/>
      <c r="L2" s="117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8"/>
      <c r="O2" s="117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8"/>
      <c r="R2" s="117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8"/>
      <c r="U2" s="117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8"/>
      <c r="X2" s="117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8"/>
      <c r="AA2" s="117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8"/>
      <c r="AD2" s="117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8"/>
      <c r="AG2" s="117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8"/>
      <c r="AJ2" s="117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8"/>
      <c r="AM2" s="117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19"/>
      <c r="AP2" s="3"/>
      <c r="AR2" s="320">
        <f ca="1">IF(OR(B4="",COUNTBLANK(E4:E19)&gt;COUNTBLANK(B4:B19)),-1,0)</f>
        <v>0</v>
      </c>
      <c r="AS2" s="321" t="s">
        <v>27</v>
      </c>
      <c r="AT2" s="413" t="s">
        <v>11</v>
      </c>
      <c r="AU2" s="414" t="s">
        <v>11</v>
      </c>
      <c r="AV2" s="415"/>
      <c r="AW2" s="3"/>
      <c r="BE2" s="410" t="str">
        <f ca="1">CONCATENATE("Week ",$C$2," Scores")</f>
        <v>Week 9 Scores</v>
      </c>
      <c r="BF2" s="411"/>
      <c r="BG2" s="412"/>
      <c r="BH2" s="323"/>
      <c r="BI2" s="410" t="s">
        <v>65</v>
      </c>
      <c r="BJ2" s="411"/>
      <c r="BK2" s="411"/>
      <c r="BL2" s="412"/>
      <c r="BM2" s="153"/>
      <c r="BN2" s="410" t="s">
        <v>74</v>
      </c>
      <c r="BO2" s="411"/>
      <c r="BP2" s="412"/>
      <c r="BQ2" s="410" t="s">
        <v>70</v>
      </c>
      <c r="BR2" s="411"/>
      <c r="BS2" s="411"/>
      <c r="BT2" s="411"/>
      <c r="BU2" s="411"/>
      <c r="BV2" s="411"/>
      <c r="BW2" s="412"/>
      <c r="BY2" s="9" t="s">
        <v>36</v>
      </c>
    </row>
    <row r="3" spans="1:77" s="7" customFormat="1" ht="21" customHeight="1" thickTop="1" x14ac:dyDescent="0.2">
      <c r="A3" s="3"/>
      <c r="B3" s="297" t="s">
        <v>113</v>
      </c>
      <c r="C3" s="298" t="s">
        <v>114</v>
      </c>
      <c r="D3" s="299" t="s">
        <v>115</v>
      </c>
      <c r="E3" s="300" t="s">
        <v>116</v>
      </c>
      <c r="F3" s="162" t="s">
        <v>111</v>
      </c>
      <c r="G3" s="163" t="s">
        <v>112</v>
      </c>
      <c r="H3" s="164" t="s">
        <v>16</v>
      </c>
      <c r="I3" s="165" t="s">
        <v>111</v>
      </c>
      <c r="J3" s="166" t="s">
        <v>112</v>
      </c>
      <c r="K3" s="164" t="s">
        <v>16</v>
      </c>
      <c r="L3" s="165" t="s">
        <v>111</v>
      </c>
      <c r="M3" s="166" t="s">
        <v>112</v>
      </c>
      <c r="N3" s="164" t="s">
        <v>16</v>
      </c>
      <c r="O3" s="165" t="s">
        <v>111</v>
      </c>
      <c r="P3" s="166" t="s">
        <v>112</v>
      </c>
      <c r="Q3" s="164" t="s">
        <v>16</v>
      </c>
      <c r="R3" s="165" t="s">
        <v>111</v>
      </c>
      <c r="S3" s="166" t="s">
        <v>112</v>
      </c>
      <c r="T3" s="164" t="s">
        <v>16</v>
      </c>
      <c r="U3" s="165" t="s">
        <v>111</v>
      </c>
      <c r="V3" s="166" t="s">
        <v>112</v>
      </c>
      <c r="W3" s="164" t="s">
        <v>16</v>
      </c>
      <c r="X3" s="165" t="s">
        <v>111</v>
      </c>
      <c r="Y3" s="166" t="s">
        <v>112</v>
      </c>
      <c r="Z3" s="164" t="s">
        <v>16</v>
      </c>
      <c r="AA3" s="165" t="s">
        <v>111</v>
      </c>
      <c r="AB3" s="166" t="s">
        <v>112</v>
      </c>
      <c r="AC3" s="164" t="s">
        <v>16</v>
      </c>
      <c r="AD3" s="165" t="s">
        <v>111</v>
      </c>
      <c r="AE3" s="166" t="s">
        <v>112</v>
      </c>
      <c r="AF3" s="164" t="s">
        <v>16</v>
      </c>
      <c r="AG3" s="165" t="s">
        <v>111</v>
      </c>
      <c r="AH3" s="166" t="s">
        <v>112</v>
      </c>
      <c r="AI3" s="164" t="s">
        <v>16</v>
      </c>
      <c r="AJ3" s="165" t="s">
        <v>111</v>
      </c>
      <c r="AK3" s="166" t="s">
        <v>112</v>
      </c>
      <c r="AL3" s="164" t="s">
        <v>16</v>
      </c>
      <c r="AM3" s="165" t="s">
        <v>111</v>
      </c>
      <c r="AN3" s="166" t="s">
        <v>112</v>
      </c>
      <c r="AO3" s="167" t="s">
        <v>16</v>
      </c>
      <c r="AP3" s="3"/>
      <c r="AR3" s="322">
        <f ca="1">IF(ISNUMBER(FIND("Final",D2)),C2-0,MIN(C2-1,'Season Summary'!$AQ$2))</f>
        <v>9</v>
      </c>
      <c r="AS3" s="321" t="s">
        <v>23</v>
      </c>
      <c r="AT3" s="107" t="s">
        <v>111</v>
      </c>
      <c r="AU3" s="166" t="s">
        <v>112</v>
      </c>
      <c r="AV3" s="167" t="s">
        <v>16</v>
      </c>
      <c r="AW3" s="3"/>
      <c r="BE3" s="324" t="s">
        <v>1</v>
      </c>
      <c r="BF3" s="325" t="s">
        <v>12</v>
      </c>
      <c r="BG3" s="326" t="s">
        <v>16</v>
      </c>
      <c r="BH3" s="155"/>
      <c r="BI3" s="324" t="s">
        <v>1</v>
      </c>
      <c r="BJ3" s="325" t="s">
        <v>12</v>
      </c>
      <c r="BK3" s="327" t="s">
        <v>14</v>
      </c>
      <c r="BL3" s="326" t="s">
        <v>15</v>
      </c>
      <c r="BM3" s="153"/>
      <c r="BN3" s="328" t="s">
        <v>1</v>
      </c>
      <c r="BO3" s="329" t="s">
        <v>12</v>
      </c>
      <c r="BP3" s="330" t="s">
        <v>13</v>
      </c>
      <c r="BQ3" s="331" t="s">
        <v>66</v>
      </c>
      <c r="BR3" s="408" t="s">
        <v>67</v>
      </c>
      <c r="BS3" s="416"/>
      <c r="BT3" s="408" t="s">
        <v>68</v>
      </c>
      <c r="BU3" s="416"/>
      <c r="BV3" s="408" t="s">
        <v>69</v>
      </c>
      <c r="BW3" s="409"/>
      <c r="BY3" s="9" t="s">
        <v>35</v>
      </c>
    </row>
    <row r="4" spans="1:77" ht="18" customHeight="1" x14ac:dyDescent="0.2">
      <c r="B4" s="168" t="str">
        <f ca="1">IF(OFFSET(INDIRECT($AS$7),ROWS($B$4:B4),COLUMNS($B$4:B4)-1)="","",OFFSET(INDIRECT($AS$7),ROWS($B$4:B4),COLUMNS($B$4:B4)-1))</f>
        <v>Jets</v>
      </c>
      <c r="C4" s="169" t="str">
        <f ca="1">IF(OFFSET(INDIRECT($AS$7),ROWS($B$4:C4),COLUMNS($B$4:C4)-1)="","",OFFSET(INDIRECT($AS$7),ROWS($B$4:C4),COLUMNS($B$4:C4)-1))</f>
        <v>at</v>
      </c>
      <c r="D4" s="169" t="str">
        <f ca="1">IF(OFFSET(INDIRECT($AS$7),ROWS($B$4:D4),COLUMNS($B$4:D4)-1)="","",OFFSET(INDIRECT($AS$7),ROWS($B$4:D4),COLUMNS($B$4:D4)-1))</f>
        <v>Colts</v>
      </c>
      <c r="E4" s="360" t="s">
        <v>38</v>
      </c>
      <c r="F4" s="208" t="s">
        <v>38</v>
      </c>
      <c r="G4" s="177">
        <v>15</v>
      </c>
      <c r="H4" s="173" t="str">
        <f>IF(G4&gt;0,IF(ISTEXT($E4),IF($E4&lt;&gt;F4,G4-2*G4,""),""),"")</f>
        <v/>
      </c>
      <c r="I4" s="211" t="s">
        <v>38</v>
      </c>
      <c r="J4" s="177">
        <v>11</v>
      </c>
      <c r="K4" s="173" t="str">
        <f t="shared" ref="K4:K19" si="0">IF(J4&gt;0,IF(ISTEXT($E4),IF($E4&lt;&gt;I4,J4-2*J4,""),""),"")</f>
        <v/>
      </c>
      <c r="L4" s="211" t="s">
        <v>38</v>
      </c>
      <c r="M4" s="177">
        <v>15</v>
      </c>
      <c r="N4" s="173" t="str">
        <f t="shared" ref="N4:N19" si="1">IF(M4&gt;0,IF(ISTEXT($E4),IF($E4&lt;&gt;L4,M4-2*M4,""),""),"")</f>
        <v/>
      </c>
      <c r="O4" s="211" t="s">
        <v>38</v>
      </c>
      <c r="P4" s="177">
        <v>15</v>
      </c>
      <c r="Q4" s="173" t="str">
        <f t="shared" ref="Q4:Q19" si="2">IF(P4&gt;0,IF(ISTEXT($E4),IF($E4&lt;&gt;O4,P4-2*P4,""),""),"")</f>
        <v/>
      </c>
      <c r="R4" s="211" t="s">
        <v>38</v>
      </c>
      <c r="S4" s="177">
        <v>14</v>
      </c>
      <c r="T4" s="173" t="str">
        <f t="shared" ref="T4:T19" si="3">IF(S4&gt;0,IF(ISTEXT($E4),IF($E4&lt;&gt;R4,S4-2*S4,""),""),"")</f>
        <v/>
      </c>
      <c r="U4" s="211"/>
      <c r="V4" s="177"/>
      <c r="W4" s="173" t="str">
        <f t="shared" ref="W4:W19" si="4">IF(V4&gt;0,IF(ISTEXT($E4),IF($E4&lt;&gt;U4,V4-2*V4,""),""),"")</f>
        <v/>
      </c>
      <c r="X4" s="211" t="s">
        <v>38</v>
      </c>
      <c r="Y4" s="177">
        <v>15</v>
      </c>
      <c r="Z4" s="173" t="str">
        <f t="shared" ref="Z4:Z19" si="5">IF(Y4&gt;0,IF(ISTEXT($E4),IF($E4&lt;&gt;X4,Y4-2*Y4,""),""),"")</f>
        <v/>
      </c>
      <c r="AA4" s="211" t="s">
        <v>38</v>
      </c>
      <c r="AB4" s="177">
        <v>15</v>
      </c>
      <c r="AC4" s="173" t="str">
        <f t="shared" ref="AC4:AC19" si="6">IF(AB4&gt;0,IF(ISTEXT($E4),IF($E4&lt;&gt;AA4,AB4-2*AB4,""),""),"")</f>
        <v/>
      </c>
      <c r="AD4" s="211" t="s">
        <v>39</v>
      </c>
      <c r="AE4" s="177">
        <v>7</v>
      </c>
      <c r="AF4" s="173">
        <f t="shared" ref="AF4:AF19" si="7">IF(AE4&gt;0,IF(ISTEXT($E4),IF($E4&lt;&gt;AD4,AE4-2*AE4,""),""),"")</f>
        <v>-7</v>
      </c>
      <c r="AG4" s="211" t="s">
        <v>38</v>
      </c>
      <c r="AH4" s="177">
        <v>13</v>
      </c>
      <c r="AI4" s="173" t="str">
        <f t="shared" ref="AI4:AI19" si="8">IF(AH4&gt;0,IF(ISTEXT($E4),IF($E4&lt;&gt;AG4,AH4-2*AH4,""),""),"")</f>
        <v/>
      </c>
      <c r="AJ4" s="211" t="s">
        <v>39</v>
      </c>
      <c r="AK4" s="177">
        <v>4</v>
      </c>
      <c r="AL4" s="173">
        <f t="shared" ref="AL4:AL19" si="9">IF(AK4&gt;0,IF(ISTEXT($E4),IF($E4&lt;&gt;AJ4,AK4-2*AK4,""),""),"")</f>
        <v>-4</v>
      </c>
      <c r="AM4" s="211" t="s">
        <v>38</v>
      </c>
      <c r="AN4" s="177">
        <v>11</v>
      </c>
      <c r="AO4" s="175" t="str">
        <f t="shared" ref="AO4:AO19" si="10">IF(AN4&gt;0,IF(ISTEXT($E4),IF($E4&lt;&gt;AM4,AN4-2*AN4,""),""),"")</f>
        <v/>
      </c>
      <c r="AT4" s="176" t="str">
        <f t="shared" ref="AT4:AT17" ca="1" si="11">IF($B4="","",IF(AX4&lt;0,"V","H"))</f>
        <v>H</v>
      </c>
      <c r="AU4" s="177">
        <f t="shared" ref="AU4:AU17" ca="1" si="12">IF($B4="","",RANK(BA4,BA$4:BA$19,1))</f>
        <v>13</v>
      </c>
      <c r="AV4" s="175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2">
        <f ca="1">$G$21</f>
        <v>1</v>
      </c>
      <c r="BF4" s="79" t="str">
        <f>$F$2</f>
        <v>BM</v>
      </c>
      <c r="BG4" s="80">
        <f ca="1">$H$21</f>
        <v>71</v>
      </c>
      <c r="BH4" s="156"/>
      <c r="BI4" s="333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3"/>
      <c r="BN4" s="334">
        <f t="shared" ref="BN4:BN15" ca="1" si="18">RANK(BP4,BP$4:BP$15,0)</f>
        <v>1</v>
      </c>
      <c r="BO4" s="65" t="str">
        <f>$AM$2</f>
        <v>RR</v>
      </c>
      <c r="BP4" s="335">
        <f t="shared" ref="BP4:BP15" ca="1" si="19">SUM(BQ4,BS4,BU4,BW4)</f>
        <v>62</v>
      </c>
      <c r="BQ4" s="336">
        <f ca="1">-$AR$3*'Season Summary'!$AO$3</f>
        <v>-27</v>
      </c>
      <c r="BR4" s="337">
        <f ca="1">IF(COUNTIF('Season Summary'!AL$3:OFFSET('Season Summary'!AL$3,$C$2+$AR$2,0),"=1")&gt;0,COUNTIF('Season Summary'!AL$3:OFFSET('Season Summary'!AL$3,$C$2+$AR$2,0),"=1"),"")</f>
        <v>2</v>
      </c>
      <c r="BS4" s="338">
        <f ca="1">IF(BR4="","",BR4*'Season Summary'!$AO$6)</f>
        <v>62</v>
      </c>
      <c r="BT4" s="339" t="str">
        <f ca="1">IF($AN$22=1,"✓","")</f>
        <v>✓</v>
      </c>
      <c r="BU4" s="338">
        <f t="shared" ref="BU4:BU15" ca="1" si="20">IF(BT4="✓",IF(COUNTIF(BT$4:BT$15,"✓")&gt;1,($Y$27+$AH$27)/COUNTIF(BT$4:BT$15,"✓"),$Y$27  ),"")</f>
        <v>27</v>
      </c>
      <c r="BV4" s="339" t="str">
        <f ca="1">IF($AN$22=2,"✓","")</f>
        <v/>
      </c>
      <c r="BW4" s="340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79" t="str">
        <f ca="1">IF(OFFSET(INDIRECT($AS$7),ROWS($B$4:B5),COLUMNS($B$4:B5)-1)="","",OFFSET(INDIRECT($AS$7),ROWS($B$4:B5),COLUMNS($B$4:B5)-1))</f>
        <v>Vikings</v>
      </c>
      <c r="C5" s="180" t="str">
        <f ca="1">IF(OFFSET(INDIRECT($AS$7),ROWS($B$4:C5),COLUMNS($B$4:C5)-1)="","",OFFSET(INDIRECT($AS$7),ROWS($B$4:C5),COLUMNS($B$4:C5)-1))</f>
        <v>at</v>
      </c>
      <c r="D5" s="180" t="str">
        <f ca="1">IF(OFFSET(INDIRECT($AS$7),ROWS($B$4:D5),COLUMNS($B$4:D5)-1)="","",OFFSET(INDIRECT($AS$7),ROWS($B$4:D5),COLUMNS($B$4:D5)-1))</f>
        <v>Ravens</v>
      </c>
      <c r="E5" s="361" t="s">
        <v>38</v>
      </c>
      <c r="F5" s="217" t="s">
        <v>38</v>
      </c>
      <c r="G5" s="188">
        <v>8</v>
      </c>
      <c r="H5" s="184" t="str">
        <f>IF(G5&gt;0,IF(ISTEXT($E5),IF($E5&lt;&gt;F5,G5-2*G5,""),""),"")</f>
        <v/>
      </c>
      <c r="I5" s="220" t="s">
        <v>38</v>
      </c>
      <c r="J5" s="188">
        <v>12</v>
      </c>
      <c r="K5" s="184" t="str">
        <f>IF(J5&gt;0,IF(ISTEXT($E5),IF($E5&lt;&gt;I5,J5-2*J5,""),""),"")</f>
        <v/>
      </c>
      <c r="L5" s="220" t="s">
        <v>38</v>
      </c>
      <c r="M5" s="188">
        <v>8</v>
      </c>
      <c r="N5" s="184" t="str">
        <f>IF(M5&gt;0,IF(ISTEXT($E5),IF($E5&lt;&gt;L5,M5-2*M5,""),""),"")</f>
        <v/>
      </c>
      <c r="O5" s="220" t="s">
        <v>38</v>
      </c>
      <c r="P5" s="188">
        <v>8</v>
      </c>
      <c r="Q5" s="184" t="str">
        <f>IF(P5&gt;0,IF(ISTEXT($E5),IF($E5&lt;&gt;O5,P5-2*P5,""),""),"")</f>
        <v/>
      </c>
      <c r="R5" s="220" t="s">
        <v>38</v>
      </c>
      <c r="S5" s="188">
        <v>12</v>
      </c>
      <c r="T5" s="184" t="str">
        <f>IF(S5&gt;0,IF(ISTEXT($E5),IF($E5&lt;&gt;R5,S5-2*S5,""),""),"")</f>
        <v/>
      </c>
      <c r="U5" s="220"/>
      <c r="V5" s="188"/>
      <c r="W5" s="184" t="str">
        <f>IF(V5&gt;0,IF(ISTEXT($E5),IF($E5&lt;&gt;U5,V5-2*V5,""),""),"")</f>
        <v/>
      </c>
      <c r="X5" s="220" t="s">
        <v>38</v>
      </c>
      <c r="Y5" s="188">
        <v>10</v>
      </c>
      <c r="Z5" s="184" t="str">
        <f>IF(Y5&gt;0,IF(ISTEXT($E5),IF($E5&lt;&gt;X5,Y5-2*Y5,""),""),"")</f>
        <v/>
      </c>
      <c r="AA5" s="220" t="s">
        <v>38</v>
      </c>
      <c r="AB5" s="188">
        <v>13</v>
      </c>
      <c r="AC5" s="184" t="str">
        <f>IF(AB5&gt;0,IF(ISTEXT($E5),IF($E5&lt;&gt;AA5,AB5-2*AB5,""),""),"")</f>
        <v/>
      </c>
      <c r="AD5" s="220" t="s">
        <v>38</v>
      </c>
      <c r="AE5" s="188">
        <v>12</v>
      </c>
      <c r="AF5" s="184" t="str">
        <f>IF(AE5&gt;0,IF(ISTEXT($E5),IF($E5&lt;&gt;AD5,AE5-2*AE5,""),""),"")</f>
        <v/>
      </c>
      <c r="AG5" s="220" t="s">
        <v>38</v>
      </c>
      <c r="AH5" s="188">
        <v>9</v>
      </c>
      <c r="AI5" s="184" t="str">
        <f>IF(AH5&gt;0,IF(ISTEXT($E5),IF($E5&lt;&gt;AG5,AH5-2*AH5,""),""),"")</f>
        <v/>
      </c>
      <c r="AJ5" s="220" t="s">
        <v>39</v>
      </c>
      <c r="AK5" s="188">
        <v>6</v>
      </c>
      <c r="AL5" s="184">
        <f>IF(AK5&gt;0,IF(ISTEXT($E5),IF($E5&lt;&gt;AJ5,AK5-2*AK5,""),""),"")</f>
        <v>-6</v>
      </c>
      <c r="AM5" s="220" t="s">
        <v>38</v>
      </c>
      <c r="AN5" s="188">
        <v>13</v>
      </c>
      <c r="AO5" s="186" t="str">
        <f>IF(AN5&gt;0,IF(ISTEXT($E5),IF($E5&lt;&gt;AM5,AN5-2*AN5,""),""),"")</f>
        <v/>
      </c>
      <c r="AR5" s="8"/>
      <c r="AS5" s="341" t="str">
        <f ca="1">MID(CELL("filename",A1),FIND("]",CELL("filename",A1))+1,255)</f>
        <v>Week 9</v>
      </c>
      <c r="AT5" s="187" t="str">
        <f ca="1">IF($B5="","",IF(AX5&lt;0,"V","H"))</f>
        <v>H</v>
      </c>
      <c r="AU5" s="188">
        <f ca="1">IF($B5="","",RANK(BA5,BA$4:BA$19,1))</f>
        <v>12</v>
      </c>
      <c r="AV5" s="186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2">
        <f ca="1">$M$21</f>
        <v>2</v>
      </c>
      <c r="BF5" s="81" t="str">
        <f>$L$2</f>
        <v>CP</v>
      </c>
      <c r="BG5" s="82">
        <f ca="1">$N$21</f>
        <v>70</v>
      </c>
      <c r="BH5" s="156"/>
      <c r="BI5" s="343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3"/>
      <c r="BN5" s="343">
        <f t="shared" ca="1" si="18"/>
        <v>2</v>
      </c>
      <c r="BO5" s="66" t="str">
        <f>$L$2</f>
        <v>CP</v>
      </c>
      <c r="BP5" s="344">
        <f t="shared" ca="1" si="19"/>
        <v>22</v>
      </c>
      <c r="BQ5" s="345">
        <f ca="1">-$AR$3*'Season Summary'!$AO$3</f>
        <v>-27</v>
      </c>
      <c r="BR5" s="346">
        <f ca="1">IF(COUNTIF('Season Summary'!K$3:OFFSET('Season Summary'!K$3,$C$2+$AR$2,0),"=1")&gt;0,COUNTIF('Season Summary'!K$3:OFFSET('Season Summary'!K$3,$C$2+$AR$2,0),"=1"),"")</f>
        <v>1</v>
      </c>
      <c r="BS5" s="347">
        <f ca="1">IF(BR5="","",BR5*'Season Summary'!$AO$6)</f>
        <v>31</v>
      </c>
      <c r="BT5" s="348" t="str">
        <f ca="1">IF($M$22=1,"✓","")</f>
        <v/>
      </c>
      <c r="BU5" s="347" t="str">
        <f t="shared" ca="1" si="20"/>
        <v/>
      </c>
      <c r="BV5" s="348" t="str">
        <f ca="1">IF($M$22=2,"✓","")</f>
        <v>✓</v>
      </c>
      <c r="BW5" s="349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79" t="str">
        <f ca="1">IF(OFFSET(INDIRECT($AS$7),ROWS($B$4:B6),COLUMNS($B$4:B6)-1)="","",OFFSET(INDIRECT($AS$7),ROWS($B$4:B6),COLUMNS($B$4:B6)-1))</f>
        <v>Patriots</v>
      </c>
      <c r="C6" s="180" t="str">
        <f ca="1">IF(OFFSET(INDIRECT($AS$7),ROWS($B$4:C6),COLUMNS($B$4:C6)-1)="","",OFFSET(INDIRECT($AS$7),ROWS($B$4:C6),COLUMNS($B$4:C6)-1))</f>
        <v>at</v>
      </c>
      <c r="D6" s="180" t="str">
        <f ca="1">IF(OFFSET(INDIRECT($AS$7),ROWS($B$4:D6),COLUMNS($B$4:D6)-1)="","",OFFSET(INDIRECT($AS$7),ROWS($B$4:D6),COLUMNS($B$4:D6)-1))</f>
        <v>Panthers</v>
      </c>
      <c r="E6" s="361" t="s">
        <v>39</v>
      </c>
      <c r="F6" s="217" t="s">
        <v>39</v>
      </c>
      <c r="G6" s="188">
        <v>13</v>
      </c>
      <c r="H6" s="184" t="str">
        <f t="shared" ref="H6:H19" si="23">IF(G6&gt;0,IF(ISTEXT($E6),IF($E6&lt;&gt;F6,G6-2*G6,""),""),"")</f>
        <v/>
      </c>
      <c r="I6" s="220" t="s">
        <v>38</v>
      </c>
      <c r="J6" s="188">
        <v>10</v>
      </c>
      <c r="K6" s="184">
        <f t="shared" si="0"/>
        <v>-10</v>
      </c>
      <c r="L6" s="220" t="s">
        <v>39</v>
      </c>
      <c r="M6" s="188">
        <v>7</v>
      </c>
      <c r="N6" s="184" t="str">
        <f t="shared" si="1"/>
        <v/>
      </c>
      <c r="O6" s="220" t="s">
        <v>39</v>
      </c>
      <c r="P6" s="188">
        <v>7</v>
      </c>
      <c r="Q6" s="184" t="str">
        <f t="shared" si="2"/>
        <v/>
      </c>
      <c r="R6" s="220" t="s">
        <v>39</v>
      </c>
      <c r="S6" s="188">
        <v>8</v>
      </c>
      <c r="T6" s="184" t="str">
        <f t="shared" si="3"/>
        <v/>
      </c>
      <c r="U6" s="220"/>
      <c r="V6" s="188"/>
      <c r="W6" s="184" t="str">
        <f t="shared" si="4"/>
        <v/>
      </c>
      <c r="X6" s="220" t="s">
        <v>39</v>
      </c>
      <c r="Y6" s="188">
        <v>9</v>
      </c>
      <c r="Z6" s="184" t="str">
        <f t="shared" si="5"/>
        <v/>
      </c>
      <c r="AA6" s="220" t="s">
        <v>38</v>
      </c>
      <c r="AB6" s="188">
        <v>4</v>
      </c>
      <c r="AC6" s="184">
        <f t="shared" si="6"/>
        <v>-4</v>
      </c>
      <c r="AD6" s="220" t="s">
        <v>38</v>
      </c>
      <c r="AE6" s="188">
        <v>10</v>
      </c>
      <c r="AF6" s="184">
        <f t="shared" si="7"/>
        <v>-10</v>
      </c>
      <c r="AG6" s="220" t="s">
        <v>38</v>
      </c>
      <c r="AH6" s="188">
        <v>12</v>
      </c>
      <c r="AI6" s="184">
        <f t="shared" si="8"/>
        <v>-12</v>
      </c>
      <c r="AJ6" s="220" t="s">
        <v>39</v>
      </c>
      <c r="AK6" s="188">
        <v>5</v>
      </c>
      <c r="AL6" s="184" t="str">
        <f t="shared" si="9"/>
        <v/>
      </c>
      <c r="AM6" s="220" t="s">
        <v>39</v>
      </c>
      <c r="AN6" s="188">
        <v>7</v>
      </c>
      <c r="AO6" s="186" t="str">
        <f t="shared" si="10"/>
        <v/>
      </c>
      <c r="AR6" s="8"/>
      <c r="AS6" s="341" t="str">
        <f ca="1">RIGHT($AS$5,LEN($AS$5)-SEARCH(" ",$AS$5))</f>
        <v>9</v>
      </c>
      <c r="AT6" s="187" t="str">
        <f t="shared" ca="1" si="11"/>
        <v>V</v>
      </c>
      <c r="AU6" s="188">
        <f t="shared" ca="1" si="12"/>
        <v>3</v>
      </c>
      <c r="AV6" s="186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2">
        <f ca="1">$Y$21</f>
        <v>2</v>
      </c>
      <c r="BF6" s="81" t="str">
        <f>$X$2</f>
        <v>JH</v>
      </c>
      <c r="BG6" s="82">
        <f ca="1">$Z$21</f>
        <v>70</v>
      </c>
      <c r="BH6" s="156"/>
      <c r="BI6" s="343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3"/>
      <c r="BN6" s="343">
        <f t="shared" ca="1" si="18"/>
        <v>3</v>
      </c>
      <c r="BO6" s="66" t="str">
        <f>$F$2</f>
        <v>BM</v>
      </c>
      <c r="BP6" s="344">
        <f t="shared" ca="1" si="19"/>
        <v>4</v>
      </c>
      <c r="BQ6" s="345">
        <f ca="1">-$AR$3*'Season Summary'!$AO$3</f>
        <v>-27</v>
      </c>
      <c r="BR6" s="346">
        <f ca="1">IF(COUNTIF('Season Summary'!E$3:OFFSET('Season Summary'!E$3,$C$2+$AR$2,0),"=1")&gt;0,COUNTIF('Season Summary'!E$3:OFFSET('Season Summary'!E$3,$C$2+$AR$2,0),"=1"),"")</f>
        <v>1</v>
      </c>
      <c r="BS6" s="347">
        <f ca="1">IF(BR6="","",BR6*'Season Summary'!$AO$6)</f>
        <v>31</v>
      </c>
      <c r="BT6" s="348" t="str">
        <f ca="1">IF($G$22=1,"✓","")</f>
        <v/>
      </c>
      <c r="BU6" s="347" t="str">
        <f t="shared" ca="1" si="20"/>
        <v/>
      </c>
      <c r="BV6" s="348" t="str">
        <f ca="1">IF($G$22=2,"✓","")</f>
        <v/>
      </c>
      <c r="BW6" s="349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79" t="str">
        <f ca="1">IF(OFFSET(INDIRECT($AS$7),ROWS($B$4:B7),COLUMNS($B$4:B7)-1)="","",OFFSET(INDIRECT($AS$7),ROWS($B$4:B7),COLUMNS($B$4:B7)-1))</f>
        <v>Browns</v>
      </c>
      <c r="C7" s="180" t="str">
        <f ca="1">IF(OFFSET(INDIRECT($AS$7),ROWS($B$4:C7),COLUMNS($B$4:C7)-1)="","",OFFSET(INDIRECT($AS$7),ROWS($B$4:C7),COLUMNS($B$4:C7)-1))</f>
        <v>at</v>
      </c>
      <c r="D7" s="180" t="str">
        <f ca="1">IF(OFFSET(INDIRECT($AS$7),ROWS($B$4:D7),COLUMNS($B$4:D7)-1)="","",OFFSET(INDIRECT($AS$7),ROWS($B$4:D7),COLUMNS($B$4:D7)-1))</f>
        <v>Bengals</v>
      </c>
      <c r="E7" s="361" t="s">
        <v>39</v>
      </c>
      <c r="F7" s="217" t="s">
        <v>38</v>
      </c>
      <c r="G7" s="188">
        <v>5</v>
      </c>
      <c r="H7" s="184">
        <f t="shared" si="23"/>
        <v>-5</v>
      </c>
      <c r="I7" s="220" t="s">
        <v>38</v>
      </c>
      <c r="J7" s="188">
        <v>13</v>
      </c>
      <c r="K7" s="184">
        <f t="shared" si="0"/>
        <v>-13</v>
      </c>
      <c r="L7" s="220" t="s">
        <v>38</v>
      </c>
      <c r="M7" s="188">
        <v>5</v>
      </c>
      <c r="N7" s="184">
        <f t="shared" si="1"/>
        <v>-5</v>
      </c>
      <c r="O7" s="220" t="s">
        <v>38</v>
      </c>
      <c r="P7" s="188">
        <v>4</v>
      </c>
      <c r="Q7" s="184">
        <f t="shared" si="2"/>
        <v>-4</v>
      </c>
      <c r="R7" s="220" t="s">
        <v>38</v>
      </c>
      <c r="S7" s="188">
        <v>7</v>
      </c>
      <c r="T7" s="184">
        <f t="shared" si="3"/>
        <v>-7</v>
      </c>
      <c r="U7" s="220"/>
      <c r="V7" s="188"/>
      <c r="W7" s="184" t="str">
        <f t="shared" si="4"/>
        <v/>
      </c>
      <c r="X7" s="220" t="s">
        <v>38</v>
      </c>
      <c r="Y7" s="188">
        <v>3</v>
      </c>
      <c r="Z7" s="184">
        <f t="shared" si="5"/>
        <v>-3</v>
      </c>
      <c r="AA7" s="220" t="s">
        <v>39</v>
      </c>
      <c r="AB7" s="188">
        <v>3</v>
      </c>
      <c r="AC7" s="184" t="str">
        <f t="shared" si="6"/>
        <v/>
      </c>
      <c r="AD7" s="220" t="s">
        <v>38</v>
      </c>
      <c r="AE7" s="188">
        <v>13</v>
      </c>
      <c r="AF7" s="184">
        <f t="shared" si="7"/>
        <v>-13</v>
      </c>
      <c r="AG7" s="220" t="s">
        <v>39</v>
      </c>
      <c r="AH7" s="188">
        <v>6</v>
      </c>
      <c r="AI7" s="184" t="str">
        <f t="shared" si="8"/>
        <v/>
      </c>
      <c r="AJ7" s="220" t="s">
        <v>39</v>
      </c>
      <c r="AK7" s="188">
        <v>9</v>
      </c>
      <c r="AL7" s="184" t="str">
        <f t="shared" si="9"/>
        <v/>
      </c>
      <c r="AM7" s="220" t="s">
        <v>38</v>
      </c>
      <c r="AN7" s="188">
        <v>10</v>
      </c>
      <c r="AO7" s="186">
        <f t="shared" si="10"/>
        <v>-10</v>
      </c>
      <c r="AS7" s="341" t="str">
        <f ca="1">"week_"&amp;$AS$6&amp;"_schedule"</f>
        <v>week_9_schedule</v>
      </c>
      <c r="AT7" s="187" t="str">
        <f t="shared" ca="1" si="11"/>
        <v>H</v>
      </c>
      <c r="AU7" s="188">
        <f t="shared" ca="1" si="12"/>
        <v>7</v>
      </c>
      <c r="AV7" s="186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2">
        <f ca="1">$P$21</f>
        <v>4</v>
      </c>
      <c r="BF7" s="81" t="str">
        <f>$O$2</f>
        <v>DC</v>
      </c>
      <c r="BG7" s="82">
        <f ca="1">$Q$21</f>
        <v>69</v>
      </c>
      <c r="BH7" s="156"/>
      <c r="BI7" s="343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3"/>
      <c r="BN7" s="343">
        <f t="shared" ca="1" si="18"/>
        <v>3</v>
      </c>
      <c r="BO7" s="66" t="str">
        <f>$I$2</f>
        <v>CK</v>
      </c>
      <c r="BP7" s="344">
        <f t="shared" ca="1" si="19"/>
        <v>4</v>
      </c>
      <c r="BQ7" s="345">
        <f ca="1">-$AR$3*'Season Summary'!$AO$3</f>
        <v>-27</v>
      </c>
      <c r="BR7" s="346">
        <f ca="1">IF(COUNTIF('Season Summary'!H$3:OFFSET('Season Summary'!H$3,$C$2+$AR$2,0),"=1")&gt;0,COUNTIF('Season Summary'!H$3:OFFSET('Season Summary'!H$3,$C$2+$AR$2,0),"=1"),"")</f>
        <v>1</v>
      </c>
      <c r="BS7" s="347">
        <f ca="1">IF(BR7="","",BR7*'Season Summary'!$AO$6)</f>
        <v>31</v>
      </c>
      <c r="BT7" s="348" t="str">
        <f ca="1">IF($J$22=1,"✓","")</f>
        <v/>
      </c>
      <c r="BU7" s="347" t="str">
        <f t="shared" ca="1" si="20"/>
        <v/>
      </c>
      <c r="BV7" s="348" t="str">
        <f ca="1">IF($J$22=2,"✓","")</f>
        <v/>
      </c>
      <c r="BW7" s="349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79" t="str">
        <f ca="1">IF(OFFSET(INDIRECT($AS$7),ROWS($B$4:B8),COLUMNS($B$4:B8)-1)="","",OFFSET(INDIRECT($AS$7),ROWS($B$4:B8),COLUMNS($B$4:B8)-1))</f>
        <v>Broncos</v>
      </c>
      <c r="C8" s="180" t="str">
        <f ca="1">IF(OFFSET(INDIRECT($AS$7),ROWS($B$4:C8),COLUMNS($B$4:C8)-1)="","",OFFSET(INDIRECT($AS$7),ROWS($B$4:C8),COLUMNS($B$4:C8)-1))</f>
        <v>at</v>
      </c>
      <c r="D8" s="180" t="str">
        <f ca="1">IF(OFFSET(INDIRECT($AS$7),ROWS($B$4:D8),COLUMNS($B$4:D8)-1)="","",OFFSET(INDIRECT($AS$7),ROWS($B$4:D8),COLUMNS($B$4:D8)-1))</f>
        <v>Cowboys</v>
      </c>
      <c r="E8" s="361" t="s">
        <v>39</v>
      </c>
      <c r="F8" s="217" t="s">
        <v>38</v>
      </c>
      <c r="G8" s="188">
        <v>14</v>
      </c>
      <c r="H8" s="184">
        <f t="shared" si="23"/>
        <v>-14</v>
      </c>
      <c r="I8" s="220" t="s">
        <v>38</v>
      </c>
      <c r="J8" s="188">
        <v>14</v>
      </c>
      <c r="K8" s="184">
        <f t="shared" si="0"/>
        <v>-14</v>
      </c>
      <c r="L8" s="220" t="s">
        <v>38</v>
      </c>
      <c r="M8" s="188">
        <v>14</v>
      </c>
      <c r="N8" s="184">
        <f t="shared" si="1"/>
        <v>-14</v>
      </c>
      <c r="O8" s="220" t="s">
        <v>38</v>
      </c>
      <c r="P8" s="188">
        <v>14</v>
      </c>
      <c r="Q8" s="184">
        <f t="shared" si="2"/>
        <v>-14</v>
      </c>
      <c r="R8" s="220" t="s">
        <v>38</v>
      </c>
      <c r="S8" s="188">
        <v>15</v>
      </c>
      <c r="T8" s="184">
        <f t="shared" si="3"/>
        <v>-15</v>
      </c>
      <c r="U8" s="220"/>
      <c r="V8" s="188"/>
      <c r="W8" s="184" t="str">
        <f t="shared" si="4"/>
        <v/>
      </c>
      <c r="X8" s="220" t="s">
        <v>38</v>
      </c>
      <c r="Y8" s="188">
        <v>12</v>
      </c>
      <c r="Z8" s="184">
        <f t="shared" si="5"/>
        <v>-12</v>
      </c>
      <c r="AA8" s="220" t="s">
        <v>38</v>
      </c>
      <c r="AB8" s="188">
        <v>14</v>
      </c>
      <c r="AC8" s="184">
        <f t="shared" si="6"/>
        <v>-14</v>
      </c>
      <c r="AD8" s="220" t="s">
        <v>39</v>
      </c>
      <c r="AE8" s="188">
        <v>15</v>
      </c>
      <c r="AF8" s="184" t="str">
        <f t="shared" si="7"/>
        <v/>
      </c>
      <c r="AG8" s="220" t="s">
        <v>38</v>
      </c>
      <c r="AH8" s="188">
        <v>5</v>
      </c>
      <c r="AI8" s="184">
        <f t="shared" si="8"/>
        <v>-5</v>
      </c>
      <c r="AJ8" s="220" t="s">
        <v>38</v>
      </c>
      <c r="AK8" s="188">
        <v>12</v>
      </c>
      <c r="AL8" s="184">
        <f t="shared" si="9"/>
        <v>-12</v>
      </c>
      <c r="AM8" s="220" t="s">
        <v>38</v>
      </c>
      <c r="AN8" s="188">
        <v>14</v>
      </c>
      <c r="AO8" s="186">
        <f t="shared" si="10"/>
        <v>-14</v>
      </c>
      <c r="AS8" s="341" t="str">
        <f ca="1">"week_"&amp;$AS$6&amp;"_byes"</f>
        <v>week_9_byes</v>
      </c>
      <c r="AT8" s="187" t="str">
        <f t="shared" ca="1" si="11"/>
        <v>H</v>
      </c>
      <c r="AU8" s="188">
        <f t="shared" ca="1" si="12"/>
        <v>14</v>
      </c>
      <c r="AV8" s="186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2">
        <f ca="1">$AH$21</f>
        <v>5</v>
      </c>
      <c r="BF8" s="81" t="str">
        <f>$AG$2</f>
        <v>KK</v>
      </c>
      <c r="BG8" s="82">
        <f ca="1">$AI$21</f>
        <v>67</v>
      </c>
      <c r="BH8" s="156"/>
      <c r="BI8" s="343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3"/>
      <c r="BN8" s="343">
        <f t="shared" ca="1" si="18"/>
        <v>3</v>
      </c>
      <c r="BO8" s="66" t="str">
        <f>$O$2</f>
        <v>DC</v>
      </c>
      <c r="BP8" s="344">
        <f t="shared" ca="1" si="19"/>
        <v>4</v>
      </c>
      <c r="BQ8" s="345">
        <f ca="1">-$AR$3*'Season Summary'!$AO$3</f>
        <v>-27</v>
      </c>
      <c r="BR8" s="346">
        <f ca="1">IF(COUNTIF('Season Summary'!N$3:OFFSET('Season Summary'!N$3,$C$2+$AR$2,0),"=1")&gt;0,COUNTIF('Season Summary'!N$3:OFFSET('Season Summary'!N$3,$C$2+$AR$2,0),"=1"),"")</f>
        <v>1</v>
      </c>
      <c r="BS8" s="347">
        <f ca="1">IF(BR8="","",BR8*'Season Summary'!$AO$6)</f>
        <v>31</v>
      </c>
      <c r="BT8" s="348" t="str">
        <f ca="1">IF($P$22=1,"✓","")</f>
        <v/>
      </c>
      <c r="BU8" s="347" t="str">
        <f t="shared" ca="1" si="20"/>
        <v/>
      </c>
      <c r="BV8" s="348" t="str">
        <f ca="1">IF($P$22=2,"✓","")</f>
        <v/>
      </c>
      <c r="BW8" s="349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79" t="str">
        <f ca="1">IF(OFFSET(INDIRECT($AS$7),ROWS($B$4:B9),COLUMNS($B$4:B9)-1)="","",OFFSET(INDIRECT($AS$7),ROWS($B$4:B9),COLUMNS($B$4:B9)-1))</f>
        <v>Bills</v>
      </c>
      <c r="C9" s="180" t="str">
        <f ca="1">IF(OFFSET(INDIRECT($AS$7),ROWS($B$4:C9),COLUMNS($B$4:C9)-1)="","",OFFSET(INDIRECT($AS$7),ROWS($B$4:C9),COLUMNS($B$4:C9)-1))</f>
        <v>at</v>
      </c>
      <c r="D9" s="180" t="str">
        <f ca="1">IF(OFFSET(INDIRECT($AS$7),ROWS($B$4:D9),COLUMNS($B$4:D9)-1)="","",OFFSET(INDIRECT($AS$7),ROWS($B$4:D9),COLUMNS($B$4:D9)-1))</f>
        <v>Jaguars</v>
      </c>
      <c r="E9" s="361" t="s">
        <v>38</v>
      </c>
      <c r="F9" s="217" t="s">
        <v>39</v>
      </c>
      <c r="G9" s="188">
        <v>16</v>
      </c>
      <c r="H9" s="184">
        <f t="shared" si="23"/>
        <v>-16</v>
      </c>
      <c r="I9" s="220" t="s">
        <v>39</v>
      </c>
      <c r="J9" s="188">
        <v>15</v>
      </c>
      <c r="K9" s="184">
        <f t="shared" si="0"/>
        <v>-15</v>
      </c>
      <c r="L9" s="220" t="s">
        <v>39</v>
      </c>
      <c r="M9" s="188">
        <v>16</v>
      </c>
      <c r="N9" s="184">
        <f t="shared" si="1"/>
        <v>-16</v>
      </c>
      <c r="O9" s="220" t="s">
        <v>39</v>
      </c>
      <c r="P9" s="188">
        <v>16</v>
      </c>
      <c r="Q9" s="184">
        <f t="shared" si="2"/>
        <v>-16</v>
      </c>
      <c r="R9" s="220" t="s">
        <v>39</v>
      </c>
      <c r="S9" s="188">
        <v>16</v>
      </c>
      <c r="T9" s="184">
        <f t="shared" si="3"/>
        <v>-16</v>
      </c>
      <c r="U9" s="220"/>
      <c r="V9" s="188"/>
      <c r="W9" s="184" t="str">
        <f t="shared" si="4"/>
        <v/>
      </c>
      <c r="X9" s="220" t="s">
        <v>39</v>
      </c>
      <c r="Y9" s="188">
        <v>16</v>
      </c>
      <c r="Z9" s="184">
        <f t="shared" si="5"/>
        <v>-16</v>
      </c>
      <c r="AA9" s="220" t="s">
        <v>39</v>
      </c>
      <c r="AB9" s="188">
        <v>16</v>
      </c>
      <c r="AC9" s="184">
        <f t="shared" si="6"/>
        <v>-16</v>
      </c>
      <c r="AD9" s="220" t="s">
        <v>39</v>
      </c>
      <c r="AE9" s="188">
        <v>4</v>
      </c>
      <c r="AF9" s="184">
        <f t="shared" si="7"/>
        <v>-4</v>
      </c>
      <c r="AG9" s="220" t="s">
        <v>39</v>
      </c>
      <c r="AH9" s="188">
        <v>15</v>
      </c>
      <c r="AI9" s="184">
        <f t="shared" si="8"/>
        <v>-15</v>
      </c>
      <c r="AJ9" s="220" t="s">
        <v>39</v>
      </c>
      <c r="AK9" s="188">
        <v>13</v>
      </c>
      <c r="AL9" s="184">
        <f t="shared" si="9"/>
        <v>-13</v>
      </c>
      <c r="AM9" s="220" t="s">
        <v>39</v>
      </c>
      <c r="AN9" s="188">
        <v>15</v>
      </c>
      <c r="AO9" s="186">
        <f t="shared" si="10"/>
        <v>-15</v>
      </c>
      <c r="AT9" s="187" t="str">
        <f t="shared" ca="1" si="11"/>
        <v>V</v>
      </c>
      <c r="AU9" s="188">
        <f t="shared" ca="1" si="12"/>
        <v>16</v>
      </c>
      <c r="AV9" s="186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2">
        <f ca="1">$AB$21</f>
        <v>6</v>
      </c>
      <c r="BF9" s="81" t="str">
        <f>$AA$2</f>
        <v>JL</v>
      </c>
      <c r="BG9" s="82">
        <f ca="1">$AC$21</f>
        <v>63</v>
      </c>
      <c r="BH9" s="156"/>
      <c r="BI9" s="343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3"/>
      <c r="BN9" s="343">
        <f t="shared" ca="1" si="18"/>
        <v>3</v>
      </c>
      <c r="BO9" s="66" t="str">
        <f>$R$2</f>
        <v>DH</v>
      </c>
      <c r="BP9" s="344">
        <f t="shared" ca="1" si="19"/>
        <v>4</v>
      </c>
      <c r="BQ9" s="345">
        <f ca="1">-$AR$3*'Season Summary'!$AO$3</f>
        <v>-27</v>
      </c>
      <c r="BR9" s="346">
        <f ca="1">IF(COUNTIF('Season Summary'!Q$3:OFFSET('Season Summary'!Q$3,$C$2+$AR$2,0),"=1")&gt;0,COUNTIF('Season Summary'!Q$3:OFFSET('Season Summary'!Q$3,$C$2+$AR$2,0),"=1"),"")</f>
        <v>1</v>
      </c>
      <c r="BS9" s="347">
        <f ca="1">IF(BR9="","",BR9*'Season Summary'!$AO$6)</f>
        <v>31</v>
      </c>
      <c r="BT9" s="348" t="str">
        <f ca="1">IF($S$22=1,"✓","")</f>
        <v/>
      </c>
      <c r="BU9" s="347" t="str">
        <f t="shared" ca="1" si="20"/>
        <v/>
      </c>
      <c r="BV9" s="348" t="str">
        <f ca="1">IF($S$22=2,"✓","")</f>
        <v/>
      </c>
      <c r="BW9" s="349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79" t="str">
        <f ca="1">IF(OFFSET(INDIRECT($AS$7),ROWS($B$4:B10),COLUMNS($B$4:B10)-1)="","",OFFSET(INDIRECT($AS$7),ROWS($B$4:B10),COLUMNS($B$4:B10)-1))</f>
        <v>Texans</v>
      </c>
      <c r="C10" s="180" t="str">
        <f ca="1">IF(OFFSET(INDIRECT($AS$7),ROWS($B$4:C10),COLUMNS($B$4:C10)-1)="","",OFFSET(INDIRECT($AS$7),ROWS($B$4:C10),COLUMNS($B$4:C10)-1))</f>
        <v>at</v>
      </c>
      <c r="D10" s="180" t="str">
        <f ca="1">IF(OFFSET(INDIRECT($AS$7),ROWS($B$4:D10),COLUMNS($B$4:D10)-1)="","",OFFSET(INDIRECT($AS$7),ROWS($B$4:D10),COLUMNS($B$4:D10)-1))</f>
        <v>Dolphins</v>
      </c>
      <c r="E10" s="361" t="s">
        <v>38</v>
      </c>
      <c r="F10" s="217" t="s">
        <v>38</v>
      </c>
      <c r="G10" s="188">
        <v>11</v>
      </c>
      <c r="H10" s="184" t="str">
        <f t="shared" si="23"/>
        <v/>
      </c>
      <c r="I10" s="220" t="s">
        <v>38</v>
      </c>
      <c r="J10" s="188">
        <v>5</v>
      </c>
      <c r="K10" s="184" t="str">
        <f t="shared" si="0"/>
        <v/>
      </c>
      <c r="L10" s="220" t="s">
        <v>38</v>
      </c>
      <c r="M10" s="188">
        <v>11</v>
      </c>
      <c r="N10" s="184" t="str">
        <f t="shared" si="1"/>
        <v/>
      </c>
      <c r="O10" s="220" t="s">
        <v>38</v>
      </c>
      <c r="P10" s="188">
        <v>10</v>
      </c>
      <c r="Q10" s="184" t="str">
        <f t="shared" si="2"/>
        <v/>
      </c>
      <c r="R10" s="220" t="s">
        <v>38</v>
      </c>
      <c r="S10" s="188">
        <v>10</v>
      </c>
      <c r="T10" s="184" t="str">
        <f t="shared" si="3"/>
        <v/>
      </c>
      <c r="U10" s="220"/>
      <c r="V10" s="188"/>
      <c r="W10" s="184" t="str">
        <f t="shared" si="4"/>
        <v/>
      </c>
      <c r="X10" s="220" t="s">
        <v>38</v>
      </c>
      <c r="Y10" s="188">
        <v>14</v>
      </c>
      <c r="Z10" s="184" t="str">
        <f t="shared" si="5"/>
        <v/>
      </c>
      <c r="AA10" s="220" t="s">
        <v>38</v>
      </c>
      <c r="AB10" s="188">
        <v>5</v>
      </c>
      <c r="AC10" s="184" t="str">
        <f t="shared" si="6"/>
        <v/>
      </c>
      <c r="AD10" s="220" t="s">
        <v>39</v>
      </c>
      <c r="AE10" s="188">
        <v>11</v>
      </c>
      <c r="AF10" s="184">
        <f t="shared" si="7"/>
        <v>-11</v>
      </c>
      <c r="AG10" s="220" t="s">
        <v>38</v>
      </c>
      <c r="AH10" s="188">
        <v>8</v>
      </c>
      <c r="AI10" s="184" t="str">
        <f t="shared" si="8"/>
        <v/>
      </c>
      <c r="AJ10" s="220" t="s">
        <v>38</v>
      </c>
      <c r="AK10" s="188">
        <v>8</v>
      </c>
      <c r="AL10" s="184" t="str">
        <f t="shared" si="9"/>
        <v/>
      </c>
      <c r="AM10" s="220" t="s">
        <v>39</v>
      </c>
      <c r="AN10" s="188">
        <v>6</v>
      </c>
      <c r="AO10" s="186">
        <f t="shared" si="10"/>
        <v>-6</v>
      </c>
      <c r="AT10" s="187" t="str">
        <f t="shared" ca="1" si="11"/>
        <v>H</v>
      </c>
      <c r="AU10" s="188">
        <f t="shared" ca="1" si="12"/>
        <v>8</v>
      </c>
      <c r="AV10" s="186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2">
        <f ca="1">$AN$21</f>
        <v>6</v>
      </c>
      <c r="BF10" s="81" t="str">
        <f>$AM$2</f>
        <v>RR</v>
      </c>
      <c r="BG10" s="82">
        <f ca="1">$AO$21</f>
        <v>63</v>
      </c>
      <c r="BH10" s="156"/>
      <c r="BI10" s="343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3"/>
      <c r="BN10" s="343">
        <f t="shared" ca="1" si="18"/>
        <v>3</v>
      </c>
      <c r="BO10" s="66" t="str">
        <f>$X$2</f>
        <v>JH</v>
      </c>
      <c r="BP10" s="344">
        <f t="shared" ca="1" si="19"/>
        <v>4</v>
      </c>
      <c r="BQ10" s="345">
        <f ca="1">-$AR$3*'Season Summary'!$AO$3</f>
        <v>-27</v>
      </c>
      <c r="BR10" s="346">
        <f ca="1">IF(COUNTIF('Season Summary'!W$3:OFFSET('Season Summary'!W$3,$C$2+$AR$2,0),"=1")&gt;0,COUNTIF('Season Summary'!W$3:OFFSET('Season Summary'!W$3,$C$2+$AR$2,0),"=1"),"")</f>
        <v>1</v>
      </c>
      <c r="BS10" s="347">
        <f ca="1">IF(BR10="","",BR10*'Season Summary'!$AO$6)</f>
        <v>31</v>
      </c>
      <c r="BT10" s="348" t="str">
        <f ca="1">IF($Y$22=1,"✓","")</f>
        <v/>
      </c>
      <c r="BU10" s="347" t="str">
        <f t="shared" ca="1" si="20"/>
        <v/>
      </c>
      <c r="BV10" s="348" t="str">
        <f ca="1">IF($Y$22=2,"✓","")</f>
        <v/>
      </c>
      <c r="BW10" s="349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79" t="str">
        <f ca="1">IF(OFFSET(INDIRECT($AS$7),ROWS($B$4:B11),COLUMNS($B$4:B11)-1)="","",OFFSET(INDIRECT($AS$7),ROWS($B$4:B11),COLUMNS($B$4:B11)-1))</f>
        <v>Falcons</v>
      </c>
      <c r="C11" s="180" t="str">
        <f ca="1">IF(OFFSET(INDIRECT($AS$7),ROWS($B$4:C11),COLUMNS($B$4:C11)-1)="","",OFFSET(INDIRECT($AS$7),ROWS($B$4:C11),COLUMNS($B$4:C11)-1))</f>
        <v>at</v>
      </c>
      <c r="D11" s="180" t="str">
        <f ca="1">IF(OFFSET(INDIRECT($AS$7),ROWS($B$4:D11),COLUMNS($B$4:D11)-1)="","",OFFSET(INDIRECT($AS$7),ROWS($B$4:D11),COLUMNS($B$4:D11)-1))</f>
        <v>Saints</v>
      </c>
      <c r="E11" s="361" t="s">
        <v>39</v>
      </c>
      <c r="F11" s="217" t="s">
        <v>38</v>
      </c>
      <c r="G11" s="188">
        <v>6</v>
      </c>
      <c r="H11" s="184">
        <f t="shared" si="23"/>
        <v>-6</v>
      </c>
      <c r="I11" s="220" t="s">
        <v>38</v>
      </c>
      <c r="J11" s="188">
        <v>4</v>
      </c>
      <c r="K11" s="184">
        <f t="shared" si="0"/>
        <v>-4</v>
      </c>
      <c r="L11" s="220" t="s">
        <v>38</v>
      </c>
      <c r="M11" s="188">
        <v>9</v>
      </c>
      <c r="N11" s="184">
        <f t="shared" si="1"/>
        <v>-9</v>
      </c>
      <c r="O11" s="220" t="s">
        <v>38</v>
      </c>
      <c r="P11" s="188">
        <v>11</v>
      </c>
      <c r="Q11" s="184">
        <f t="shared" si="2"/>
        <v>-11</v>
      </c>
      <c r="R11" s="220" t="s">
        <v>38</v>
      </c>
      <c r="S11" s="188">
        <v>6</v>
      </c>
      <c r="T11" s="184">
        <f t="shared" si="3"/>
        <v>-6</v>
      </c>
      <c r="U11" s="220"/>
      <c r="V11" s="188"/>
      <c r="W11" s="184" t="str">
        <f t="shared" si="4"/>
        <v/>
      </c>
      <c r="X11" s="220" t="s">
        <v>38</v>
      </c>
      <c r="Y11" s="188">
        <v>13</v>
      </c>
      <c r="Z11" s="184">
        <f t="shared" si="5"/>
        <v>-13</v>
      </c>
      <c r="AA11" s="220" t="s">
        <v>38</v>
      </c>
      <c r="AB11" s="188">
        <v>12</v>
      </c>
      <c r="AC11" s="184">
        <f t="shared" si="6"/>
        <v>-12</v>
      </c>
      <c r="AD11" s="220" t="s">
        <v>39</v>
      </c>
      <c r="AE11" s="188">
        <v>8</v>
      </c>
      <c r="AF11" s="184" t="str">
        <f t="shared" si="7"/>
        <v/>
      </c>
      <c r="AG11" s="220" t="s">
        <v>38</v>
      </c>
      <c r="AH11" s="188">
        <v>10</v>
      </c>
      <c r="AI11" s="184">
        <f t="shared" si="8"/>
        <v>-10</v>
      </c>
      <c r="AJ11" s="220" t="s">
        <v>38</v>
      </c>
      <c r="AK11" s="188">
        <v>16</v>
      </c>
      <c r="AL11" s="184">
        <f t="shared" si="9"/>
        <v>-16</v>
      </c>
      <c r="AM11" s="220" t="s">
        <v>39</v>
      </c>
      <c r="AN11" s="188">
        <v>4</v>
      </c>
      <c r="AO11" s="186" t="str">
        <f t="shared" si="10"/>
        <v/>
      </c>
      <c r="AT11" s="187" t="str">
        <f t="shared" ca="1" si="11"/>
        <v>H</v>
      </c>
      <c r="AU11" s="188">
        <f t="shared" ca="1" si="12"/>
        <v>9</v>
      </c>
      <c r="AV11" s="186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2">
        <f ca="1">$S$21</f>
        <v>8</v>
      </c>
      <c r="BF11" s="81" t="str">
        <f>$R$2</f>
        <v>DH</v>
      </c>
      <c r="BG11" s="82">
        <f ca="1">$T$21</f>
        <v>62</v>
      </c>
      <c r="BH11" s="156"/>
      <c r="BI11" s="343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3"/>
      <c r="BN11" s="343">
        <f t="shared" ca="1" si="18"/>
        <v>3</v>
      </c>
      <c r="BO11" s="66" t="str">
        <f>$AD$2</f>
        <v>KC</v>
      </c>
      <c r="BP11" s="344">
        <f t="shared" ca="1" si="19"/>
        <v>4</v>
      </c>
      <c r="BQ11" s="345">
        <f ca="1">-$AR$3*'Season Summary'!$AO$3</f>
        <v>-27</v>
      </c>
      <c r="BR11" s="346">
        <f ca="1">IF(COUNTIF('Season Summary'!AC$3:OFFSET('Season Summary'!AC$3,$C$2+$AR$2,0),"=1")&gt;0,COUNTIF('Season Summary'!AC$3:OFFSET('Season Summary'!AC$3,$C$2+$AR$2,0),"=1"),"")</f>
        <v>1</v>
      </c>
      <c r="BS11" s="347">
        <f ca="1">IF(BR11="","",BR11*'Season Summary'!$AO$6)</f>
        <v>31</v>
      </c>
      <c r="BT11" s="348" t="str">
        <f ca="1">IF($AE$22=1,"✓","")</f>
        <v/>
      </c>
      <c r="BU11" s="347" t="str">
        <f t="shared" ca="1" si="20"/>
        <v/>
      </c>
      <c r="BV11" s="348" t="str">
        <f ca="1">IF($AE$22=2,"✓","")</f>
        <v/>
      </c>
      <c r="BW11" s="349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79" t="str">
        <f ca="1">IF(OFFSET(INDIRECT($AS$7),ROWS($B$4:B12),COLUMNS($B$4:B12)-1)="","",OFFSET(INDIRECT($AS$7),ROWS($B$4:B12),COLUMNS($B$4:B12)-1))</f>
        <v>Raiders</v>
      </c>
      <c r="C12" s="180" t="str">
        <f ca="1">IF(OFFSET(INDIRECT($AS$7),ROWS($B$4:C12),COLUMNS($B$4:C12)-1)="","",OFFSET(INDIRECT($AS$7),ROWS($B$4:C12),COLUMNS($B$4:C12)-1))</f>
        <v>at</v>
      </c>
      <c r="D12" s="180" t="str">
        <f ca="1">IF(OFFSET(INDIRECT($AS$7),ROWS($B$4:D12),COLUMNS($B$4:D12)-1)="","",OFFSET(INDIRECT($AS$7),ROWS($B$4:D12),COLUMNS($B$4:D12)-1))</f>
        <v>Giants</v>
      </c>
      <c r="E12" s="361" t="s">
        <v>38</v>
      </c>
      <c r="F12" s="217" t="s">
        <v>39</v>
      </c>
      <c r="G12" s="188">
        <v>9</v>
      </c>
      <c r="H12" s="184">
        <f t="shared" si="23"/>
        <v>-9</v>
      </c>
      <c r="I12" s="220" t="s">
        <v>39</v>
      </c>
      <c r="J12" s="188">
        <v>3</v>
      </c>
      <c r="K12" s="184">
        <f t="shared" si="0"/>
        <v>-3</v>
      </c>
      <c r="L12" s="220" t="s">
        <v>39</v>
      </c>
      <c r="M12" s="188">
        <v>6</v>
      </c>
      <c r="N12" s="184">
        <f t="shared" si="1"/>
        <v>-6</v>
      </c>
      <c r="O12" s="220" t="s">
        <v>39</v>
      </c>
      <c r="P12" s="188">
        <v>6</v>
      </c>
      <c r="Q12" s="184">
        <f t="shared" si="2"/>
        <v>-6</v>
      </c>
      <c r="R12" s="220" t="s">
        <v>39</v>
      </c>
      <c r="S12" s="188">
        <v>11</v>
      </c>
      <c r="T12" s="184">
        <f t="shared" si="3"/>
        <v>-11</v>
      </c>
      <c r="U12" s="220"/>
      <c r="V12" s="188"/>
      <c r="W12" s="184" t="str">
        <f t="shared" si="4"/>
        <v/>
      </c>
      <c r="X12" s="220" t="s">
        <v>39</v>
      </c>
      <c r="Y12" s="188">
        <v>8</v>
      </c>
      <c r="Z12" s="184">
        <f t="shared" si="5"/>
        <v>-8</v>
      </c>
      <c r="AA12" s="220" t="s">
        <v>39</v>
      </c>
      <c r="AB12" s="188">
        <v>8</v>
      </c>
      <c r="AC12" s="184">
        <f t="shared" si="6"/>
        <v>-8</v>
      </c>
      <c r="AD12" s="220" t="s">
        <v>39</v>
      </c>
      <c r="AE12" s="188">
        <v>5</v>
      </c>
      <c r="AF12" s="184">
        <f t="shared" si="7"/>
        <v>-5</v>
      </c>
      <c r="AG12" s="220" t="s">
        <v>39</v>
      </c>
      <c r="AH12" s="188">
        <v>7</v>
      </c>
      <c r="AI12" s="184">
        <f t="shared" si="8"/>
        <v>-7</v>
      </c>
      <c r="AJ12" s="220" t="s">
        <v>39</v>
      </c>
      <c r="AK12" s="188">
        <v>10</v>
      </c>
      <c r="AL12" s="184">
        <f t="shared" si="9"/>
        <v>-10</v>
      </c>
      <c r="AM12" s="220" t="s">
        <v>39</v>
      </c>
      <c r="AN12" s="188">
        <v>9</v>
      </c>
      <c r="AO12" s="186">
        <f t="shared" si="10"/>
        <v>-9</v>
      </c>
      <c r="AT12" s="187" t="str">
        <f t="shared" ca="1" si="11"/>
        <v>V</v>
      </c>
      <c r="AU12" s="188">
        <f t="shared" ca="1" si="12"/>
        <v>10</v>
      </c>
      <c r="AV12" s="186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2">
        <f ca="1">$AE$21</f>
        <v>9</v>
      </c>
      <c r="BF12" s="81" t="str">
        <f>$AD$2</f>
        <v>KC</v>
      </c>
      <c r="BG12" s="82">
        <f ca="1">$AF$21</f>
        <v>47</v>
      </c>
      <c r="BH12" s="156"/>
      <c r="BI12" s="343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3"/>
      <c r="BN12" s="343">
        <f t="shared" ca="1" si="18"/>
        <v>9</v>
      </c>
      <c r="BO12" s="66" t="str">
        <f>$U$2</f>
        <v>JG</v>
      </c>
      <c r="BP12" s="344">
        <f t="shared" ca="1" si="19"/>
        <v>-27</v>
      </c>
      <c r="BQ12" s="345">
        <f ca="1">-$AR$3*'Season Summary'!$AO$3</f>
        <v>-27</v>
      </c>
      <c r="BR12" s="346" t="str">
        <f ca="1">IF(COUNTIF('Season Summary'!T$3:OFFSET('Season Summary'!T$3,$C$2+$AR$2,0),"=1")&gt;0,COUNTIF('Season Summary'!T$3:OFFSET('Season Summary'!T$3,$C$2+$AR$2,0),"=1"),"")</f>
        <v/>
      </c>
      <c r="BS12" s="347" t="str">
        <f ca="1">IF(BR12="","",BR12*'Season Summary'!$AO$6)</f>
        <v/>
      </c>
      <c r="BT12" s="348" t="str">
        <f ca="1">IF($V$22=1,"✓","")</f>
        <v/>
      </c>
      <c r="BU12" s="347" t="str">
        <f t="shared" ca="1" si="20"/>
        <v/>
      </c>
      <c r="BV12" s="348" t="str">
        <f ca="1">IF($V$22=2,"✓","")</f>
        <v/>
      </c>
      <c r="BW12" s="349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79" t="str">
        <f ca="1">IF(OFFSET(INDIRECT($AS$7),ROWS($B$4:B13),COLUMNS($B$4:B13)-1)="","",OFFSET(INDIRECT($AS$7),ROWS($B$4:B13),COLUMNS($B$4:B13)-1))</f>
        <v>Chargers</v>
      </c>
      <c r="C13" s="180" t="str">
        <f ca="1">IF(OFFSET(INDIRECT($AS$7),ROWS($B$4:C13),COLUMNS($B$4:C13)-1)="","",OFFSET(INDIRECT($AS$7),ROWS($B$4:C13),COLUMNS($B$4:C13)-1))</f>
        <v>at</v>
      </c>
      <c r="D13" s="180" t="str">
        <f ca="1">IF(OFFSET(INDIRECT($AS$7),ROWS($B$4:D13),COLUMNS($B$4:D13)-1)="","",OFFSET(INDIRECT($AS$7),ROWS($B$4:D13),COLUMNS($B$4:D13)-1))</f>
        <v>Eagles</v>
      </c>
      <c r="E13" s="361" t="s">
        <v>39</v>
      </c>
      <c r="F13" s="217" t="s">
        <v>39</v>
      </c>
      <c r="G13" s="188">
        <v>3</v>
      </c>
      <c r="H13" s="184" t="str">
        <f t="shared" si="23"/>
        <v/>
      </c>
      <c r="I13" s="220" t="s">
        <v>38</v>
      </c>
      <c r="J13" s="188">
        <v>6</v>
      </c>
      <c r="K13" s="184">
        <f t="shared" si="0"/>
        <v>-6</v>
      </c>
      <c r="L13" s="220" t="s">
        <v>39</v>
      </c>
      <c r="M13" s="188">
        <v>4</v>
      </c>
      <c r="N13" s="184" t="str">
        <f t="shared" si="1"/>
        <v/>
      </c>
      <c r="O13" s="220" t="s">
        <v>39</v>
      </c>
      <c r="P13" s="188">
        <v>3</v>
      </c>
      <c r="Q13" s="184" t="str">
        <f t="shared" si="2"/>
        <v/>
      </c>
      <c r="R13" s="220" t="s">
        <v>39</v>
      </c>
      <c r="S13" s="188">
        <v>5</v>
      </c>
      <c r="T13" s="184" t="str">
        <f t="shared" si="3"/>
        <v/>
      </c>
      <c r="U13" s="220"/>
      <c r="V13" s="188"/>
      <c r="W13" s="184" t="str">
        <f t="shared" si="4"/>
        <v/>
      </c>
      <c r="X13" s="220" t="s">
        <v>39</v>
      </c>
      <c r="Y13" s="188">
        <v>5</v>
      </c>
      <c r="Z13" s="184" t="str">
        <f t="shared" si="5"/>
        <v/>
      </c>
      <c r="AA13" s="220" t="s">
        <v>39</v>
      </c>
      <c r="AB13" s="188">
        <v>6</v>
      </c>
      <c r="AC13" s="184" t="str">
        <f t="shared" si="6"/>
        <v/>
      </c>
      <c r="AD13" s="220" t="s">
        <v>38</v>
      </c>
      <c r="AE13" s="188">
        <v>6</v>
      </c>
      <c r="AF13" s="184">
        <f t="shared" si="7"/>
        <v>-6</v>
      </c>
      <c r="AG13" s="220" t="s">
        <v>39</v>
      </c>
      <c r="AH13" s="188">
        <v>4</v>
      </c>
      <c r="AI13" s="184" t="str">
        <f t="shared" si="8"/>
        <v/>
      </c>
      <c r="AJ13" s="220" t="s">
        <v>39</v>
      </c>
      <c r="AK13" s="188">
        <v>3</v>
      </c>
      <c r="AL13" s="184" t="str">
        <f t="shared" si="9"/>
        <v/>
      </c>
      <c r="AM13" s="220" t="s">
        <v>39</v>
      </c>
      <c r="AN13" s="188">
        <v>12</v>
      </c>
      <c r="AO13" s="186" t="str">
        <f t="shared" si="10"/>
        <v/>
      </c>
      <c r="AT13" s="187" t="str">
        <f t="shared" ca="1" si="11"/>
        <v>V</v>
      </c>
      <c r="AU13" s="188">
        <f t="shared" ca="1" si="12"/>
        <v>5</v>
      </c>
      <c r="AV13" s="186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2">
        <f ca="1">$AK$21</f>
        <v>9</v>
      </c>
      <c r="BF13" s="81" t="str">
        <f>$AJ$2</f>
        <v>MB</v>
      </c>
      <c r="BG13" s="82">
        <f ca="1">$AL$21</f>
        <v>47</v>
      </c>
      <c r="BH13" s="156"/>
      <c r="BI13" s="343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3"/>
      <c r="BN13" s="343">
        <f t="shared" ca="1" si="18"/>
        <v>9</v>
      </c>
      <c r="BO13" s="66" t="str">
        <f>$AA$2</f>
        <v>JL</v>
      </c>
      <c r="BP13" s="344">
        <f t="shared" ca="1" si="19"/>
        <v>-27</v>
      </c>
      <c r="BQ13" s="345">
        <f ca="1">-$AR$3*'Season Summary'!$AO$3</f>
        <v>-27</v>
      </c>
      <c r="BR13" s="346" t="str">
        <f ca="1">IF(COUNTIF('Season Summary'!Z$3:OFFSET('Season Summary'!Z$3,$C$2+$AR$2,0),"=1")&gt;0,COUNTIF('Season Summary'!Z$3:OFFSET('Season Summary'!Z$3,$C$2+$AR$2,0),"=1"),"")</f>
        <v/>
      </c>
      <c r="BS13" s="347" t="str">
        <f ca="1">IF(BR13="","",BR13*'Season Summary'!$AO$6)</f>
        <v/>
      </c>
      <c r="BT13" s="348" t="str">
        <f ca="1">IF($AB$22=1,"✓","")</f>
        <v/>
      </c>
      <c r="BU13" s="347" t="str">
        <f t="shared" ca="1" si="20"/>
        <v/>
      </c>
      <c r="BV13" s="348" t="str">
        <f ca="1">IF($AB$22=2,"✓","")</f>
        <v/>
      </c>
      <c r="BW13" s="349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79" t="str">
        <f ca="1">IF(OFFSET(INDIRECT($AS$7),ROWS($B$4:B14),COLUMNS($B$4:B14)-1)="","",OFFSET(INDIRECT($AS$7),ROWS($B$4:B14),COLUMNS($B$4:B14)-1))</f>
        <v>Packers</v>
      </c>
      <c r="C14" s="180" t="str">
        <f ca="1">IF(OFFSET(INDIRECT($AS$7),ROWS($B$4:C14),COLUMNS($B$4:C14)-1)="","",OFFSET(INDIRECT($AS$7),ROWS($B$4:C14),COLUMNS($B$4:C14)-1))</f>
        <v>at</v>
      </c>
      <c r="D14" s="180" t="str">
        <f ca="1">IF(OFFSET(INDIRECT($AS$7),ROWS($B$4:D14),COLUMNS($B$4:D14)-1)="","",OFFSET(INDIRECT($AS$7),ROWS($B$4:D14),COLUMNS($B$4:D14)-1))</f>
        <v>Chiefs</v>
      </c>
      <c r="E14" s="361" t="s">
        <v>38</v>
      </c>
      <c r="F14" s="217" t="s">
        <v>38</v>
      </c>
      <c r="G14" s="188">
        <v>7</v>
      </c>
      <c r="H14" s="184" t="str">
        <f t="shared" si="23"/>
        <v/>
      </c>
      <c r="I14" s="220" t="s">
        <v>39</v>
      </c>
      <c r="J14" s="188">
        <v>9</v>
      </c>
      <c r="K14" s="184">
        <f t="shared" si="0"/>
        <v>-9</v>
      </c>
      <c r="L14" s="220" t="s">
        <v>38</v>
      </c>
      <c r="M14" s="188">
        <v>12</v>
      </c>
      <c r="N14" s="184" t="str">
        <f t="shared" si="1"/>
        <v/>
      </c>
      <c r="O14" s="220" t="s">
        <v>38</v>
      </c>
      <c r="P14" s="188">
        <v>12</v>
      </c>
      <c r="Q14" s="184" t="str">
        <f t="shared" si="2"/>
        <v/>
      </c>
      <c r="R14" s="220" t="s">
        <v>39</v>
      </c>
      <c r="S14" s="188">
        <v>4</v>
      </c>
      <c r="T14" s="184">
        <f t="shared" si="3"/>
        <v>-4</v>
      </c>
      <c r="U14" s="220"/>
      <c r="V14" s="188"/>
      <c r="W14" s="184" t="str">
        <f t="shared" si="4"/>
        <v/>
      </c>
      <c r="X14" s="220" t="s">
        <v>38</v>
      </c>
      <c r="Y14" s="188">
        <v>7</v>
      </c>
      <c r="Z14" s="184" t="str">
        <f t="shared" si="5"/>
        <v/>
      </c>
      <c r="AA14" s="220" t="s">
        <v>39</v>
      </c>
      <c r="AB14" s="188">
        <v>9</v>
      </c>
      <c r="AC14" s="184">
        <f t="shared" si="6"/>
        <v>-9</v>
      </c>
      <c r="AD14" s="220" t="s">
        <v>38</v>
      </c>
      <c r="AE14" s="188">
        <v>9</v>
      </c>
      <c r="AF14" s="184" t="str">
        <f t="shared" si="7"/>
        <v/>
      </c>
      <c r="AG14" s="220" t="s">
        <v>38</v>
      </c>
      <c r="AH14" s="188">
        <v>16</v>
      </c>
      <c r="AI14" s="184" t="str">
        <f t="shared" si="8"/>
        <v/>
      </c>
      <c r="AJ14" s="220" t="s">
        <v>39</v>
      </c>
      <c r="AK14" s="188">
        <v>11</v>
      </c>
      <c r="AL14" s="184">
        <f t="shared" si="9"/>
        <v>-11</v>
      </c>
      <c r="AM14" s="220" t="s">
        <v>38</v>
      </c>
      <c r="AN14" s="188">
        <v>8</v>
      </c>
      <c r="AO14" s="186" t="str">
        <f t="shared" si="10"/>
        <v/>
      </c>
      <c r="AT14" s="187" t="str">
        <f t="shared" ca="1" si="11"/>
        <v>H</v>
      </c>
      <c r="AU14" s="188">
        <f t="shared" ca="1" si="12"/>
        <v>6</v>
      </c>
      <c r="AV14" s="186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2">
        <f ca="1">$J$21</f>
        <v>11</v>
      </c>
      <c r="BF14" s="81" t="str">
        <f>$I$2</f>
        <v>CK</v>
      </c>
      <c r="BG14" s="82">
        <f ca="1">$K$21</f>
        <v>43</v>
      </c>
      <c r="BH14" s="156"/>
      <c r="BI14" s="343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3"/>
      <c r="BN14" s="343">
        <f t="shared" ca="1" si="18"/>
        <v>9</v>
      </c>
      <c r="BO14" s="66" t="str">
        <f>$AG$2</f>
        <v>KK</v>
      </c>
      <c r="BP14" s="344">
        <f t="shared" ca="1" si="19"/>
        <v>-27</v>
      </c>
      <c r="BQ14" s="345">
        <f ca="1">-$AR$3*'Season Summary'!$AO$3</f>
        <v>-27</v>
      </c>
      <c r="BR14" s="346" t="str">
        <f ca="1">IF(COUNTIF('Season Summary'!AF$3:OFFSET('Season Summary'!AF$3,$C$2+$AR$2,0),"=1")&gt;0,COUNTIF('Season Summary'!AF$3:OFFSET('Season Summary'!AF$3,$C$2+$AR$2,0),"=1"),"")</f>
        <v/>
      </c>
      <c r="BS14" s="347" t="str">
        <f ca="1">IF(BR14="","",BR14*'Season Summary'!$AO$6)</f>
        <v/>
      </c>
      <c r="BT14" s="348" t="str">
        <f ca="1">IF($AH$22=1,"✓","")</f>
        <v/>
      </c>
      <c r="BU14" s="347" t="str">
        <f t="shared" ca="1" si="20"/>
        <v/>
      </c>
      <c r="BV14" s="348" t="str">
        <f ca="1">IF($AH$22=2,"✓","")</f>
        <v/>
      </c>
      <c r="BW14" s="349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79" t="str">
        <f ca="1">IF(OFFSET(INDIRECT($AS$7),ROWS($B$4:B15),COLUMNS($B$4:B15)-1)="","",OFFSET(INDIRECT($AS$7),ROWS($B$4:B15),COLUMNS($B$4:B15)-1))</f>
        <v>Cardinals</v>
      </c>
      <c r="C15" s="180" t="str">
        <f ca="1">IF(OFFSET(INDIRECT($AS$7),ROWS($B$4:C15),COLUMNS($B$4:C15)-1)="","",OFFSET(INDIRECT($AS$7),ROWS($B$4:C15),COLUMNS($B$4:C15)-1))</f>
        <v>at</v>
      </c>
      <c r="D15" s="180" t="str">
        <f ca="1">IF(OFFSET(INDIRECT($AS$7),ROWS($B$4:D15),COLUMNS($B$4:D15)-1)="","",OFFSET(INDIRECT($AS$7),ROWS($B$4:D15),COLUMNS($B$4:D15)-1))</f>
        <v>49ers</v>
      </c>
      <c r="E15" s="361" t="s">
        <v>39</v>
      </c>
      <c r="F15" s="217" t="s">
        <v>39</v>
      </c>
      <c r="G15" s="188">
        <v>4</v>
      </c>
      <c r="H15" s="184" t="str">
        <f t="shared" si="23"/>
        <v/>
      </c>
      <c r="I15" s="220" t="s">
        <v>39</v>
      </c>
      <c r="J15" s="188">
        <v>7</v>
      </c>
      <c r="K15" s="184" t="str">
        <f t="shared" si="0"/>
        <v/>
      </c>
      <c r="L15" s="220" t="s">
        <v>39</v>
      </c>
      <c r="M15" s="188">
        <v>3</v>
      </c>
      <c r="N15" s="184" t="str">
        <f t="shared" si="1"/>
        <v/>
      </c>
      <c r="O15" s="220" t="s">
        <v>39</v>
      </c>
      <c r="P15" s="188">
        <v>5</v>
      </c>
      <c r="Q15" s="184" t="str">
        <f t="shared" si="2"/>
        <v/>
      </c>
      <c r="R15" s="220" t="s">
        <v>38</v>
      </c>
      <c r="S15" s="188">
        <v>3</v>
      </c>
      <c r="T15" s="184">
        <f t="shared" si="3"/>
        <v>-3</v>
      </c>
      <c r="U15" s="220"/>
      <c r="V15" s="188"/>
      <c r="W15" s="184" t="str">
        <f t="shared" si="4"/>
        <v/>
      </c>
      <c r="X15" s="220" t="s">
        <v>39</v>
      </c>
      <c r="Y15" s="188">
        <v>6</v>
      </c>
      <c r="Z15" s="184" t="str">
        <f t="shared" si="5"/>
        <v/>
      </c>
      <c r="AA15" s="220" t="s">
        <v>39</v>
      </c>
      <c r="AB15" s="188">
        <v>10</v>
      </c>
      <c r="AC15" s="184" t="str">
        <f t="shared" si="6"/>
        <v/>
      </c>
      <c r="AD15" s="220" t="s">
        <v>38</v>
      </c>
      <c r="AE15" s="188">
        <v>16</v>
      </c>
      <c r="AF15" s="184">
        <f t="shared" si="7"/>
        <v>-16</v>
      </c>
      <c r="AG15" s="220" t="s">
        <v>38</v>
      </c>
      <c r="AH15" s="188">
        <v>3</v>
      </c>
      <c r="AI15" s="184">
        <f t="shared" si="8"/>
        <v>-3</v>
      </c>
      <c r="AJ15" s="220" t="s">
        <v>39</v>
      </c>
      <c r="AK15" s="188">
        <v>15</v>
      </c>
      <c r="AL15" s="184" t="str">
        <f t="shared" si="9"/>
        <v/>
      </c>
      <c r="AM15" s="220" t="s">
        <v>39</v>
      </c>
      <c r="AN15" s="188">
        <v>3</v>
      </c>
      <c r="AO15" s="186" t="str">
        <f t="shared" si="10"/>
        <v/>
      </c>
      <c r="AT15" s="187" t="str">
        <f t="shared" ca="1" si="11"/>
        <v>V</v>
      </c>
      <c r="AU15" s="188">
        <f t="shared" ca="1" si="12"/>
        <v>4</v>
      </c>
      <c r="AV15" s="186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0">
        <f ca="1">$V$21</f>
        <v>12</v>
      </c>
      <c r="BF15" s="83" t="str">
        <f>$U$2</f>
        <v>JG</v>
      </c>
      <c r="BG15" s="84">
        <f>$W$21</f>
        <v>0</v>
      </c>
      <c r="BH15" s="156"/>
      <c r="BI15" s="351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3"/>
      <c r="BN15" s="351">
        <f t="shared" ca="1" si="18"/>
        <v>9</v>
      </c>
      <c r="BO15" s="67" t="str">
        <f>$AJ$2</f>
        <v>MB</v>
      </c>
      <c r="BP15" s="352">
        <f t="shared" ca="1" si="19"/>
        <v>-27</v>
      </c>
      <c r="BQ15" s="353">
        <f ca="1">-$AR$3*'Season Summary'!$AO$3</f>
        <v>-27</v>
      </c>
      <c r="BR15" s="354" t="str">
        <f ca="1">IF(COUNTIF('Season Summary'!AI$3:OFFSET('Season Summary'!AI$3,$C$2+$AR$2,0),"=1")&gt;0,COUNTIF('Season Summary'!AI$3:OFFSET('Season Summary'!AI$3,$C$2+$AR$2,0),"=1"),"")</f>
        <v/>
      </c>
      <c r="BS15" s="355" t="str">
        <f ca="1">IF(BR15="","",BR15*'Season Summary'!$AO$6)</f>
        <v/>
      </c>
      <c r="BT15" s="356" t="str">
        <f ca="1">IF($AK$22=1,"✓","")</f>
        <v/>
      </c>
      <c r="BU15" s="355" t="str">
        <f t="shared" ca="1" si="20"/>
        <v/>
      </c>
      <c r="BV15" s="356" t="str">
        <f ca="1">IF($AK$22=2,"✓","")</f>
        <v/>
      </c>
      <c r="BW15" s="357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79" t="str">
        <f ca="1">IF(OFFSET(INDIRECT($AS$7),ROWS($B$4:B16),COLUMNS($B$4:B16)-1)="","",OFFSET(INDIRECT($AS$7),ROWS($B$4:B16),COLUMNS($B$4:B16)-1))</f>
        <v>Titans</v>
      </c>
      <c r="C16" s="180" t="str">
        <f ca="1">IF(OFFSET(INDIRECT($AS$7),ROWS($B$4:C16),COLUMNS($B$4:C16)-1)="","",OFFSET(INDIRECT($AS$7),ROWS($B$4:C16),COLUMNS($B$4:C16)-1))</f>
        <v>at</v>
      </c>
      <c r="D16" s="180" t="str">
        <f ca="1">IF(OFFSET(INDIRECT($AS$7),ROWS($B$4:D16),COLUMNS($B$4:D16)-1)="","",OFFSET(INDIRECT($AS$7),ROWS($B$4:D16),COLUMNS($B$4:D16)-1))</f>
        <v>Rams</v>
      </c>
      <c r="E16" s="361" t="s">
        <v>39</v>
      </c>
      <c r="F16" s="217" t="s">
        <v>38</v>
      </c>
      <c r="G16" s="188">
        <v>12</v>
      </c>
      <c r="H16" s="184">
        <f t="shared" si="23"/>
        <v>-12</v>
      </c>
      <c r="I16" s="220" t="s">
        <v>38</v>
      </c>
      <c r="J16" s="188">
        <v>16</v>
      </c>
      <c r="K16" s="184">
        <f t="shared" si="0"/>
        <v>-16</v>
      </c>
      <c r="L16" s="220" t="s">
        <v>38</v>
      </c>
      <c r="M16" s="188">
        <v>13</v>
      </c>
      <c r="N16" s="184">
        <f t="shared" si="1"/>
        <v>-13</v>
      </c>
      <c r="O16" s="220" t="s">
        <v>38</v>
      </c>
      <c r="P16" s="188">
        <v>13</v>
      </c>
      <c r="Q16" s="184">
        <f t="shared" si="2"/>
        <v>-13</v>
      </c>
      <c r="R16" s="220" t="s">
        <v>38</v>
      </c>
      <c r="S16" s="188">
        <v>9</v>
      </c>
      <c r="T16" s="184">
        <f t="shared" si="3"/>
        <v>-9</v>
      </c>
      <c r="U16" s="220"/>
      <c r="V16" s="188"/>
      <c r="W16" s="184" t="str">
        <f t="shared" si="4"/>
        <v/>
      </c>
      <c r="X16" s="220" t="s">
        <v>38</v>
      </c>
      <c r="Y16" s="188">
        <v>11</v>
      </c>
      <c r="Z16" s="184">
        <f t="shared" si="5"/>
        <v>-11</v>
      </c>
      <c r="AA16" s="220" t="s">
        <v>38</v>
      </c>
      <c r="AB16" s="188">
        <v>7</v>
      </c>
      <c r="AC16" s="184">
        <f t="shared" si="6"/>
        <v>-7</v>
      </c>
      <c r="AD16" s="220" t="s">
        <v>38</v>
      </c>
      <c r="AE16" s="188">
        <v>14</v>
      </c>
      <c r="AF16" s="184">
        <f t="shared" si="7"/>
        <v>-14</v>
      </c>
      <c r="AG16" s="220" t="s">
        <v>38</v>
      </c>
      <c r="AH16" s="188">
        <v>14</v>
      </c>
      <c r="AI16" s="184">
        <f t="shared" si="8"/>
        <v>-14</v>
      </c>
      <c r="AJ16" s="220" t="s">
        <v>38</v>
      </c>
      <c r="AK16" s="188">
        <v>14</v>
      </c>
      <c r="AL16" s="184">
        <f t="shared" si="9"/>
        <v>-14</v>
      </c>
      <c r="AM16" s="220" t="s">
        <v>38</v>
      </c>
      <c r="AN16" s="188">
        <v>16</v>
      </c>
      <c r="AO16" s="186">
        <f t="shared" si="10"/>
        <v>-16</v>
      </c>
      <c r="AT16" s="187" t="str">
        <f t="shared" ca="1" si="11"/>
        <v>H</v>
      </c>
      <c r="AU16" s="188">
        <f t="shared" ca="1" si="12"/>
        <v>15</v>
      </c>
      <c r="AV16" s="186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79" t="str">
        <f ca="1">IF(OFFSET(INDIRECT($AS$7),ROWS($B$4:B17),COLUMNS($B$4:B17)-1)="","",OFFSET(INDIRECT($AS$7),ROWS($B$4:B17),COLUMNS($B$4:B17)-1))</f>
        <v/>
      </c>
      <c r="C17" s="180" t="str">
        <f ca="1">IF(OFFSET(INDIRECT($AS$7),ROWS($B$4:C17),COLUMNS($B$4:C17)-1)="","",OFFSET(INDIRECT($AS$7),ROWS($B$4:C17),COLUMNS($B$4:C17)-1))</f>
        <v/>
      </c>
      <c r="D17" s="180" t="str">
        <f ca="1">IF(OFFSET(INDIRECT($AS$7),ROWS($B$4:D17),COLUMNS($B$4:D17)-1)="","",OFFSET(INDIRECT($AS$7),ROWS($B$4:D17),COLUMNS($B$4:D17)-1))</f>
        <v/>
      </c>
      <c r="E17" s="361"/>
      <c r="F17" s="217"/>
      <c r="G17" s="188"/>
      <c r="H17" s="184" t="str">
        <f t="shared" si="23"/>
        <v/>
      </c>
      <c r="I17" s="220"/>
      <c r="J17" s="188"/>
      <c r="K17" s="184" t="str">
        <f t="shared" si="0"/>
        <v/>
      </c>
      <c r="L17" s="220"/>
      <c r="M17" s="188"/>
      <c r="N17" s="184" t="str">
        <f t="shared" si="1"/>
        <v/>
      </c>
      <c r="O17" s="220"/>
      <c r="P17" s="188"/>
      <c r="Q17" s="184" t="str">
        <f t="shared" si="2"/>
        <v/>
      </c>
      <c r="R17" s="220"/>
      <c r="S17" s="188"/>
      <c r="T17" s="184" t="str">
        <f t="shared" si="3"/>
        <v/>
      </c>
      <c r="U17" s="220"/>
      <c r="V17" s="188"/>
      <c r="W17" s="184" t="str">
        <f t="shared" si="4"/>
        <v/>
      </c>
      <c r="X17" s="220"/>
      <c r="Y17" s="188"/>
      <c r="Z17" s="184" t="str">
        <f t="shared" si="5"/>
        <v/>
      </c>
      <c r="AA17" s="220"/>
      <c r="AB17" s="188"/>
      <c r="AC17" s="184" t="str">
        <f t="shared" si="6"/>
        <v/>
      </c>
      <c r="AD17" s="220"/>
      <c r="AE17" s="188"/>
      <c r="AF17" s="184" t="str">
        <f t="shared" si="7"/>
        <v/>
      </c>
      <c r="AG17" s="220"/>
      <c r="AH17" s="188"/>
      <c r="AI17" s="184" t="str">
        <f t="shared" si="8"/>
        <v/>
      </c>
      <c r="AJ17" s="220"/>
      <c r="AK17" s="188"/>
      <c r="AL17" s="184" t="str">
        <f t="shared" si="9"/>
        <v/>
      </c>
      <c r="AM17" s="220"/>
      <c r="AN17" s="188"/>
      <c r="AO17" s="186" t="str">
        <f t="shared" si="10"/>
        <v/>
      </c>
      <c r="AT17" s="187" t="str">
        <f t="shared" ca="1" si="11"/>
        <v/>
      </c>
      <c r="AU17" s="188" t="str">
        <f t="shared" ca="1" si="12"/>
        <v/>
      </c>
      <c r="AV17" s="186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79" t="str">
        <f ca="1">IF(OFFSET(INDIRECT($AS$7),ROWS($B$4:B18),COLUMNS($B$4:B18)-1)="","",OFFSET(INDIRECT($AS$7),ROWS($B$4:B18),COLUMNS($B$4:B18)-1))</f>
        <v/>
      </c>
      <c r="C18" s="180" t="str">
        <f ca="1">IF(OFFSET(INDIRECT($AS$7),ROWS($B$4:C18),COLUMNS($B$4:C18)-1)="","",OFFSET(INDIRECT($AS$7),ROWS($B$4:C18),COLUMNS($B$4:C18)-1))</f>
        <v/>
      </c>
      <c r="D18" s="180" t="str">
        <f ca="1">IF(OFFSET(INDIRECT($AS$7),ROWS($B$4:D18),COLUMNS($B$4:D18)-1)="","",OFFSET(INDIRECT($AS$7),ROWS($B$4:D18),COLUMNS($B$4:D18)-1))</f>
        <v/>
      </c>
      <c r="E18" s="361"/>
      <c r="F18" s="217"/>
      <c r="G18" s="188"/>
      <c r="H18" s="184" t="str">
        <f t="shared" si="23"/>
        <v/>
      </c>
      <c r="I18" s="220"/>
      <c r="J18" s="188"/>
      <c r="K18" s="184" t="str">
        <f t="shared" si="0"/>
        <v/>
      </c>
      <c r="L18" s="220"/>
      <c r="M18" s="188"/>
      <c r="N18" s="184" t="str">
        <f t="shared" si="1"/>
        <v/>
      </c>
      <c r="O18" s="220"/>
      <c r="P18" s="188"/>
      <c r="Q18" s="184" t="str">
        <f t="shared" si="2"/>
        <v/>
      </c>
      <c r="R18" s="220"/>
      <c r="S18" s="188"/>
      <c r="T18" s="184" t="str">
        <f t="shared" si="3"/>
        <v/>
      </c>
      <c r="U18" s="220"/>
      <c r="V18" s="188"/>
      <c r="W18" s="184" t="str">
        <f t="shared" si="4"/>
        <v/>
      </c>
      <c r="X18" s="220"/>
      <c r="Y18" s="188"/>
      <c r="Z18" s="184" t="str">
        <f t="shared" si="5"/>
        <v/>
      </c>
      <c r="AA18" s="220"/>
      <c r="AB18" s="188"/>
      <c r="AC18" s="184" t="str">
        <f t="shared" si="6"/>
        <v/>
      </c>
      <c r="AD18" s="220"/>
      <c r="AE18" s="188"/>
      <c r="AF18" s="184" t="str">
        <f t="shared" si="7"/>
        <v/>
      </c>
      <c r="AG18" s="220"/>
      <c r="AH18" s="188"/>
      <c r="AI18" s="184" t="str">
        <f t="shared" si="8"/>
        <v/>
      </c>
      <c r="AJ18" s="220"/>
      <c r="AK18" s="188"/>
      <c r="AL18" s="184" t="str">
        <f t="shared" si="9"/>
        <v/>
      </c>
      <c r="AM18" s="220"/>
      <c r="AN18" s="188"/>
      <c r="AO18" s="186" t="str">
        <f t="shared" si="10"/>
        <v/>
      </c>
      <c r="AT18" s="187" t="str">
        <f ca="1">IF($B18="","",IF(AX18&lt;0,"V","H"))</f>
        <v/>
      </c>
      <c r="AU18" s="188" t="str">
        <f ca="1">IF($B18="","",RANK(BA18,BA$4:BA$19,1))</f>
        <v/>
      </c>
      <c r="AV18" s="186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79" t="str">
        <f ca="1">IF(OFFSET(INDIRECT($AS$7),ROWS($B$4:B19),COLUMNS($B$4:B19)-1)="","",OFFSET(INDIRECT($AS$7),ROWS($B$4:B19),COLUMNS($B$4:B19)-1))</f>
        <v>Bears</v>
      </c>
      <c r="C19" s="180" t="str">
        <f ca="1">IF(OFFSET(INDIRECT($AS$7),ROWS($B$4:C19),COLUMNS($B$4:C19)-1)="","",OFFSET(INDIRECT($AS$7),ROWS($B$4:C19),COLUMNS($B$4:C19)-1))</f>
        <v>at</v>
      </c>
      <c r="D19" s="180" t="str">
        <f ca="1">IF(OFFSET(INDIRECT($AS$7),ROWS($B$4:D19),COLUMNS($B$4:D19)-1)="","",OFFSET(INDIRECT($AS$7),ROWS($B$4:D19),COLUMNS($B$4:D19)-1))</f>
        <v>Steelers</v>
      </c>
      <c r="E19" s="361" t="s">
        <v>38</v>
      </c>
      <c r="F19" s="217" t="s">
        <v>38</v>
      </c>
      <c r="G19" s="188">
        <v>10</v>
      </c>
      <c r="H19" s="184" t="str">
        <f t="shared" si="23"/>
        <v/>
      </c>
      <c r="I19" s="220" t="s">
        <v>38</v>
      </c>
      <c r="J19" s="188">
        <v>8</v>
      </c>
      <c r="K19" s="184" t="str">
        <f t="shared" si="0"/>
        <v/>
      </c>
      <c r="L19" s="220" t="s">
        <v>38</v>
      </c>
      <c r="M19" s="188">
        <v>10</v>
      </c>
      <c r="N19" s="184" t="str">
        <f t="shared" si="1"/>
        <v/>
      </c>
      <c r="O19" s="220" t="s">
        <v>38</v>
      </c>
      <c r="P19" s="188">
        <v>9</v>
      </c>
      <c r="Q19" s="184" t="str">
        <f t="shared" si="2"/>
        <v/>
      </c>
      <c r="R19" s="220" t="s">
        <v>38</v>
      </c>
      <c r="S19" s="188">
        <v>13</v>
      </c>
      <c r="T19" s="184" t="str">
        <f t="shared" si="3"/>
        <v/>
      </c>
      <c r="U19" s="220"/>
      <c r="V19" s="188"/>
      <c r="W19" s="184" t="str">
        <f t="shared" si="4"/>
        <v/>
      </c>
      <c r="X19" s="220" t="s">
        <v>38</v>
      </c>
      <c r="Y19" s="188">
        <v>4</v>
      </c>
      <c r="Z19" s="184" t="str">
        <f t="shared" si="5"/>
        <v/>
      </c>
      <c r="AA19" s="220" t="s">
        <v>38</v>
      </c>
      <c r="AB19" s="188">
        <v>11</v>
      </c>
      <c r="AC19" s="184" t="str">
        <f t="shared" si="6"/>
        <v/>
      </c>
      <c r="AD19" s="220" t="s">
        <v>38</v>
      </c>
      <c r="AE19" s="188">
        <v>3</v>
      </c>
      <c r="AF19" s="184" t="str">
        <f t="shared" si="7"/>
        <v/>
      </c>
      <c r="AG19" s="220" t="s">
        <v>38</v>
      </c>
      <c r="AH19" s="188">
        <v>11</v>
      </c>
      <c r="AI19" s="184" t="str">
        <f t="shared" si="8"/>
        <v/>
      </c>
      <c r="AJ19" s="220" t="s">
        <v>38</v>
      </c>
      <c r="AK19" s="188">
        <v>7</v>
      </c>
      <c r="AL19" s="184" t="str">
        <f t="shared" si="9"/>
        <v/>
      </c>
      <c r="AM19" s="220" t="s">
        <v>38</v>
      </c>
      <c r="AN19" s="188">
        <v>5</v>
      </c>
      <c r="AO19" s="186" t="str">
        <f t="shared" si="10"/>
        <v/>
      </c>
      <c r="AT19" s="187" t="str">
        <f ca="1">IF($B19="","",IF(AX19&lt;0,"V","H"))</f>
        <v>H</v>
      </c>
      <c r="AU19" s="188">
        <f ca="1">IF($B19="","",RANK(BA19,BA$4:BA$19,1))</f>
        <v>11</v>
      </c>
      <c r="AV19" s="186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1" t="str">
        <f ca="1">IF(B19&lt;&gt;"",""""&amp;B19&amp;" at "&amp;D19&amp;""" Total Points:  "&amp;          IF($C$44&lt;&gt;"",$C$44&amp;"  ",""       ),"Total Points:  ")</f>
        <v xml:space="preserve">"Bears at Steelers" Total Points:  </v>
      </c>
      <c r="F20" s="358" t="s">
        <v>782</v>
      </c>
      <c r="G20" s="91">
        <v>42</v>
      </c>
      <c r="H20" s="318" t="str">
        <f ca="1">IF(AND($F$46="Yes",H21=$F$47,$C$44&lt;&gt;""),IF($C$44-G20=0,"exact",IF($C$44-G20&lt;0,ABS($C$44-G20)&amp;" over",IF($C$44-G20&gt;0,ABS($C$44-G20)&amp;" under",""))),"")</f>
        <v/>
      </c>
      <c r="I20" s="359" t="s">
        <v>782</v>
      </c>
      <c r="J20" s="91">
        <v>45</v>
      </c>
      <c r="K20" s="318" t="str">
        <f ca="1">IF(AND($F$46="Yes",K21=$F$47,$C$44&lt;&gt;""),IF($C$44-J20=0,"exact",IF($C$44-J20&lt;0,ABS($C$44-J20)&amp;" over",IF($C$44-J20&gt;0,ABS($C$44-J20)&amp;" under",""))),"")</f>
        <v/>
      </c>
      <c r="L20" s="359" t="s">
        <v>782</v>
      </c>
      <c r="M20" s="91">
        <v>40</v>
      </c>
      <c r="N20" s="318" t="str">
        <f ca="1">IF(AND($F$46="Yes",N21=$F$47,$C$44&lt;&gt;""),IF($C$44-M20=0,"exact",IF($C$44-M20&lt;0,ABS($C$44-M20)&amp;" over",IF($C$44-M20&gt;0,ABS($C$44-M20)&amp;" under",""))),"")</f>
        <v/>
      </c>
      <c r="O20" s="359" t="s">
        <v>782</v>
      </c>
      <c r="P20" s="91">
        <v>42</v>
      </c>
      <c r="Q20" s="318" t="str">
        <f ca="1">IF(AND($F$46="Yes",Q21=$F$47,$C$44&lt;&gt;""),IF($C$44-P20=0,"exact",IF($C$44-P20&lt;0,ABS($C$44-P20)&amp;" over",IF($C$44-P20&gt;0,ABS($C$44-P20)&amp;" under",""))),"")</f>
        <v/>
      </c>
      <c r="R20" s="359" t="s">
        <v>782</v>
      </c>
      <c r="S20" s="91">
        <v>44</v>
      </c>
      <c r="T20" s="318" t="str">
        <f ca="1">IF(AND($F$46="Yes",T21=$F$47,$C$44&lt;&gt;""),IF($C$44-S20=0,"exact",IF($C$44-S20&lt;0,ABS($C$44-S20)&amp;" over",IF($C$44-S20&gt;0,ABS($C$44-S20)&amp;" under",""))),"")</f>
        <v/>
      </c>
      <c r="U20" s="359" t="s">
        <v>3</v>
      </c>
      <c r="V20" s="91"/>
      <c r="W20" s="318" t="str">
        <f ca="1">IF(AND($F$46="Yes",W21=$F$47,$C$44&lt;&gt;""),IF($C$44-V20=0,"exact",IF($C$44-V20&lt;0,ABS($C$44-V20)&amp;" over",IF($C$44-V20&gt;0,ABS($C$44-V20)&amp;" under",""))),"")</f>
        <v/>
      </c>
      <c r="X20" s="359" t="s">
        <v>782</v>
      </c>
      <c r="Y20" s="91">
        <v>33</v>
      </c>
      <c r="Z20" s="318" t="str">
        <f ca="1">IF(AND($F$46="Yes",Z21=$F$47,$C$44&lt;&gt;""),IF($C$44-Y20=0,"exact",IF($C$44-Y20&lt;0,ABS($C$44-Y20)&amp;" over",IF($C$44-Y20&gt;0,ABS($C$44-Y20)&amp;" under",""))),"")</f>
        <v/>
      </c>
      <c r="AA20" s="359" t="s">
        <v>782</v>
      </c>
      <c r="AB20" s="91">
        <v>46</v>
      </c>
      <c r="AC20" s="318" t="str">
        <f ca="1">IF(AND($F$46="Yes",AC21=$F$47,$C$44&lt;&gt;""),IF($C$44-AB20=0,"exact",IF($C$44-AB20&lt;0,ABS($C$44-AB20)&amp;" over",IF($C$44-AB20&gt;0,ABS($C$44-AB20)&amp;" under",""))),"")</f>
        <v/>
      </c>
      <c r="AD20" s="359" t="s">
        <v>782</v>
      </c>
      <c r="AE20" s="91">
        <v>82</v>
      </c>
      <c r="AF20" s="318" t="str">
        <f ca="1">IF(AND($F$46="Yes",AF21=$F$47,$C$44&lt;&gt;""),IF($C$44-AE20=0,"exact",IF($C$44-AE20&lt;0,ABS($C$44-AE20)&amp;" over",IF($C$44-AE20&gt;0,ABS($C$44-AE20)&amp;" under",""))),"")</f>
        <v/>
      </c>
      <c r="AG20" s="359" t="s">
        <v>782</v>
      </c>
      <c r="AH20" s="91">
        <v>40</v>
      </c>
      <c r="AI20" s="318" t="str">
        <f ca="1">IF(AND($F$46="Yes",AI21=$F$47,$C$44&lt;&gt;""),IF($C$44-AH20=0,"exact",IF($C$44-AH20&lt;0,ABS($C$44-AH20)&amp;" over",IF($C$44-AH20&gt;0,ABS($C$44-AH20)&amp;" under",""))),"")</f>
        <v/>
      </c>
      <c r="AJ20" s="359" t="s">
        <v>782</v>
      </c>
      <c r="AK20" s="91">
        <v>37</v>
      </c>
      <c r="AL20" s="318" t="str">
        <f ca="1">IF(AND($F$46="Yes",AL21=$F$47,$C$44&lt;&gt;""),IF($C$44-AK20=0,"exact",IF($C$44-AK20&lt;0,ABS($C$44-AK20)&amp;" over",IF($C$44-AK20&gt;0,ABS($C$44-AK20)&amp;" under",""))),"")</f>
        <v/>
      </c>
      <c r="AM20" s="359" t="s">
        <v>782</v>
      </c>
      <c r="AN20" s="91">
        <v>32</v>
      </c>
      <c r="AO20" s="319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7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2"/>
      <c r="C21" s="193"/>
      <c r="D21" s="193"/>
      <c r="E21" s="194" t="s">
        <v>110</v>
      </c>
      <c r="F21" s="195"/>
      <c r="G21" s="196">
        <f ca="1">RANK(H21,$H34:$AO34,0)+G52</f>
        <v>1</v>
      </c>
      <c r="H21" s="197">
        <f ca="1">IF(SUM(G4:G19)&gt;0,SUM(H4:H19)+$F$31,0)</f>
        <v>71</v>
      </c>
      <c r="I21" s="198"/>
      <c r="J21" s="196">
        <f ca="1">RANK(K21,$H34:$AO34,0)+J52</f>
        <v>11</v>
      </c>
      <c r="K21" s="197">
        <f ca="1">IF(SUM(J4:J19)&gt;0,SUM(K4:K19)+$F$31,0)</f>
        <v>43</v>
      </c>
      <c r="L21" s="198"/>
      <c r="M21" s="196">
        <f ca="1">RANK(N21,$H34:$AO34,0)+M52</f>
        <v>2</v>
      </c>
      <c r="N21" s="197">
        <f ca="1">IF(SUM(M4:M19)&gt;0,SUM(N4:N19)+$F$31,0)</f>
        <v>70</v>
      </c>
      <c r="O21" s="198"/>
      <c r="P21" s="196">
        <f ca="1">RANK(Q21,$H34:$AO34,0)+P52</f>
        <v>4</v>
      </c>
      <c r="Q21" s="197">
        <f ca="1">IF(SUM(P4:P19)&gt;0,SUM(Q4:Q19)+$F$31,0)</f>
        <v>69</v>
      </c>
      <c r="R21" s="198"/>
      <c r="S21" s="196">
        <f ca="1">RANK(T21,$H34:$AO34,0)+S52</f>
        <v>8</v>
      </c>
      <c r="T21" s="197">
        <f ca="1">IF(SUM(S4:S19)&gt;0,SUM(T4:T19)+$F$31,0)</f>
        <v>62</v>
      </c>
      <c r="U21" s="198"/>
      <c r="V21" s="196">
        <f ca="1">RANK(W21,$H34:$AO34,0)+V52</f>
        <v>12</v>
      </c>
      <c r="W21" s="197">
        <f>IF(SUM(V4:V19)&gt;0,SUM(W4:W19)+$F$31,0)</f>
        <v>0</v>
      </c>
      <c r="X21" s="198"/>
      <c r="Y21" s="196">
        <f ca="1">RANK(Z21,$H34:$AO34,0)+Y52</f>
        <v>2</v>
      </c>
      <c r="Z21" s="197">
        <f ca="1">IF(SUM(Y4:Y19)&gt;0,SUM(Z4:Z19)+$F$31,0)</f>
        <v>70</v>
      </c>
      <c r="AA21" s="198"/>
      <c r="AB21" s="196">
        <f ca="1">RANK(AC21,$H34:$AO34,0)+AB52</f>
        <v>6</v>
      </c>
      <c r="AC21" s="197">
        <f ca="1">IF(SUM(AB4:AB19)&gt;0,SUM(AC4:AC19)+$F$31,0)</f>
        <v>63</v>
      </c>
      <c r="AD21" s="198"/>
      <c r="AE21" s="196">
        <f ca="1">RANK(AF21,$H34:$AO34,0)+AE52</f>
        <v>9</v>
      </c>
      <c r="AF21" s="197">
        <f ca="1">IF(SUM(AE4:AE19)&gt;0,SUM(AF4:AF19)+$F$31,0)</f>
        <v>47</v>
      </c>
      <c r="AG21" s="198"/>
      <c r="AH21" s="196">
        <f ca="1">RANK(AI21,$H34:$AO34,0)+AH52</f>
        <v>5</v>
      </c>
      <c r="AI21" s="197">
        <f ca="1">IF(SUM(AH4:AH19)&gt;0,SUM(AI4:AI19)+$F$31,0)</f>
        <v>67</v>
      </c>
      <c r="AJ21" s="198"/>
      <c r="AK21" s="196">
        <f ca="1">RANK(AL21,$H34:$AO34,0)+AK52</f>
        <v>9</v>
      </c>
      <c r="AL21" s="197">
        <f ca="1">IF(SUM(AK4:AK19)&gt;0,SUM(AL4:AL19)+$F$31,0)</f>
        <v>47</v>
      </c>
      <c r="AM21" s="198"/>
      <c r="AN21" s="196">
        <f ca="1">RANK(AO21,$H34:$AO34,0)+AN52</f>
        <v>6</v>
      </c>
      <c r="AO21" s="199">
        <f ca="1">IF(SUM(AN4:AN19)&gt;0,SUM(AO4:AO19)+$F$31,0)</f>
        <v>63</v>
      </c>
      <c r="AP21" s="3"/>
      <c r="AT21" s="200"/>
      <c r="AU21" s="201">
        <f ca="1">RANK(AV34,$H34:$AV34,0)</f>
        <v>8</v>
      </c>
      <c r="AV21" s="202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8"/>
      <c r="C22" s="129"/>
      <c r="D22" s="129"/>
      <c r="E22" s="130" t="s">
        <v>52</v>
      </c>
      <c r="F22" s="131"/>
      <c r="G22" s="132">
        <f ca="1">RANK(H35,($H35:$AO35),0)</f>
        <v>5</v>
      </c>
      <c r="H22" s="133">
        <f ca="1">IF($AR$3&lt;3,H23,H23/($AR$3-1))</f>
        <v>92.875</v>
      </c>
      <c r="I22" s="134"/>
      <c r="J22" s="132">
        <f ca="1">RANK(K35,($H35:$AO35),0)</f>
        <v>8</v>
      </c>
      <c r="K22" s="133">
        <f ca="1">IF($AR$3&lt;3,K23,K23/($AR$3-1))</f>
        <v>88.5</v>
      </c>
      <c r="L22" s="134"/>
      <c r="M22" s="132">
        <f ca="1">RANK(N35,($H35:$AO35),0)</f>
        <v>2</v>
      </c>
      <c r="N22" s="133">
        <f ca="1">IF($AR$3&lt;3,N23,N23/($AR$3-1))</f>
        <v>96.875</v>
      </c>
      <c r="O22" s="134"/>
      <c r="P22" s="132">
        <f ca="1">RANK(Q35,($H35:$AO35),0)</f>
        <v>4</v>
      </c>
      <c r="Q22" s="133">
        <f ca="1">IF($AR$3&lt;3,Q23,Q23/($AR$3-1))</f>
        <v>95.75</v>
      </c>
      <c r="R22" s="134"/>
      <c r="S22" s="132">
        <f ca="1">RANK(T35,($H35:$AO35),0)</f>
        <v>3</v>
      </c>
      <c r="T22" s="133">
        <f ca="1">IF($AR$3&lt;3,T23,T23/($AR$3-1))</f>
        <v>95.875</v>
      </c>
      <c r="U22" s="134"/>
      <c r="V22" s="132">
        <f ca="1">RANK(W35,($H35:$AO35),0)</f>
        <v>10</v>
      </c>
      <c r="W22" s="133">
        <f ca="1">IF($AR$3&lt;3,W23,W23/($AR$3-1))</f>
        <v>86.25</v>
      </c>
      <c r="X22" s="134"/>
      <c r="Y22" s="132">
        <f ca="1">RANK(Z35,($H35:$AO35),0)</f>
        <v>9</v>
      </c>
      <c r="Z22" s="133">
        <f ca="1">IF($AR$3&lt;3,Z23,Z23/($AR$3-1))</f>
        <v>86.75</v>
      </c>
      <c r="AA22" s="134"/>
      <c r="AB22" s="132">
        <f ca="1">RANK(AC35,($H35:$AO35),0)</f>
        <v>7</v>
      </c>
      <c r="AC22" s="133">
        <f ca="1">IF($AR$3&lt;3,AC23,AC23/($AR$3-1))</f>
        <v>89.75</v>
      </c>
      <c r="AD22" s="134"/>
      <c r="AE22" s="132">
        <f ca="1">RANK(AF35,($H35:$AO35),0)</f>
        <v>12</v>
      </c>
      <c r="AF22" s="133">
        <f ca="1">IF($AR$3&lt;3,AF23,AF23/($AR$3-1))</f>
        <v>73.25</v>
      </c>
      <c r="AG22" s="134"/>
      <c r="AH22" s="132">
        <f ca="1">RANK(AI35,($H35:$AO35),0)</f>
        <v>6</v>
      </c>
      <c r="AI22" s="133">
        <f ca="1">IF($AR$3&lt;3,AI23,AI23/($AR$3-1))</f>
        <v>90.5</v>
      </c>
      <c r="AJ22" s="134"/>
      <c r="AK22" s="132">
        <f ca="1">RANK(AL35,($H35:$AO35),0)</f>
        <v>11</v>
      </c>
      <c r="AL22" s="133">
        <f ca="1">IF($AR$3&lt;3,AL23,AL23/($AR$3-1))</f>
        <v>83.375</v>
      </c>
      <c r="AM22" s="134"/>
      <c r="AN22" s="132">
        <f ca="1">RANK(AO35,($H35:$AO35),0)</f>
        <v>1</v>
      </c>
      <c r="AO22" s="135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6"/>
      <c r="C23" s="137"/>
      <c r="D23" s="137"/>
      <c r="E23" s="138" t="s">
        <v>53</v>
      </c>
      <c r="F23" s="139"/>
      <c r="G23" s="140"/>
      <c r="H23" s="141">
        <f ca="1">IF($AR$3&lt;3,MAX('Season Summary'!G3:OFFSET('Season Summary'!G3,$C$2+$AR$2,0)),SUM('Season Summary'!G3:OFFSET('Season Summary'!G3,$C$2+$AR$2,0))-H24)</f>
        <v>743</v>
      </c>
      <c r="I23" s="142"/>
      <c r="J23" s="140"/>
      <c r="K23" s="141">
        <f ca="1">IF($AR$3&lt;3,MAX('Season Summary'!J3:OFFSET('Season Summary'!J3,$C$2+$AR$2,0)),SUM('Season Summary'!J3:OFFSET('Season Summary'!J3,$C$2+$AR$2,0))-K24)</f>
        <v>708</v>
      </c>
      <c r="L23" s="142"/>
      <c r="M23" s="140"/>
      <c r="N23" s="141">
        <f ca="1">IF($AR$3&lt;3,MAX('Season Summary'!M3:OFFSET('Season Summary'!M3,$C$2+$AR$2,0)),SUM('Season Summary'!M3:OFFSET('Season Summary'!M3,$C$2+$AR$2,0))-N24)</f>
        <v>775</v>
      </c>
      <c r="O23" s="142"/>
      <c r="P23" s="140"/>
      <c r="Q23" s="141">
        <f ca="1">IF($AR$3&lt;3,MAX('Season Summary'!P3:OFFSET('Season Summary'!P3,$C$2+$AR$2,0)),SUM('Season Summary'!P3:OFFSET('Season Summary'!P3,$C$2+$AR$2,0))-Q24)</f>
        <v>766</v>
      </c>
      <c r="R23" s="142"/>
      <c r="S23" s="140"/>
      <c r="T23" s="141">
        <f ca="1">IF($AR$3&lt;3,MAX('Season Summary'!S3:OFFSET('Season Summary'!S3,$C$2+$AR$2,0)),SUM('Season Summary'!S3:OFFSET('Season Summary'!S3,$C$2+$AR$2,0))-T24)</f>
        <v>767</v>
      </c>
      <c r="U23" s="142"/>
      <c r="V23" s="140"/>
      <c r="W23" s="141">
        <f ca="1">IF($AR$3&lt;3,MAX('Season Summary'!V3:OFFSET('Season Summary'!V3,$C$2+$AR$2,0)),SUM('Season Summary'!V3:OFFSET('Season Summary'!V3,$C$2+$AR$2,0))-W24)</f>
        <v>690</v>
      </c>
      <c r="X23" s="142"/>
      <c r="Y23" s="140"/>
      <c r="Z23" s="141">
        <f ca="1">IF($AR$3&lt;3,MAX('Season Summary'!Y3:OFFSET('Season Summary'!Y3,$C$2+$AR$2,0)),SUM('Season Summary'!Y3:OFFSET('Season Summary'!Y3,$C$2+$AR$2,0))-Z24)</f>
        <v>694</v>
      </c>
      <c r="AA23" s="142"/>
      <c r="AB23" s="140"/>
      <c r="AC23" s="141">
        <f ca="1">IF($AR$3&lt;3,MAX('Season Summary'!AB3:OFFSET('Season Summary'!AB3,$C$2+$AR$2,0)),SUM('Season Summary'!AB3:OFFSET('Season Summary'!AB3,$C$2+$AR$2,0))-AC24)</f>
        <v>718</v>
      </c>
      <c r="AD23" s="142"/>
      <c r="AE23" s="140"/>
      <c r="AF23" s="141">
        <f ca="1">IF($AR$3&lt;3,MAX('Season Summary'!AE3:OFFSET('Season Summary'!AE3,$C$2+$AR$2,0)),SUM('Season Summary'!AE3:OFFSET('Season Summary'!AE3,$C$2+$AR$2,0))-AF24)</f>
        <v>586</v>
      </c>
      <c r="AG23" s="142"/>
      <c r="AH23" s="140"/>
      <c r="AI23" s="141">
        <f ca="1">IF($AR$3&lt;3,MAX('Season Summary'!AH3:OFFSET('Season Summary'!AH3,$C$2+$AR$2,0)),SUM('Season Summary'!AH3:OFFSET('Season Summary'!AH3,$C$2+$AR$2,0))-AI24)</f>
        <v>724</v>
      </c>
      <c r="AJ23" s="142"/>
      <c r="AK23" s="140"/>
      <c r="AL23" s="141">
        <f ca="1">IF($AR$3&lt;3,MAX('Season Summary'!AK3:OFFSET('Season Summary'!AK3,$C$2+$AR$2,0)),SUM('Season Summary'!AK3:OFFSET('Season Summary'!AK3,$C$2+$AR$2,0))-AL24)</f>
        <v>667</v>
      </c>
      <c r="AM23" s="142"/>
      <c r="AN23" s="140"/>
      <c r="AO23" s="143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6"/>
      <c r="C24" s="137"/>
      <c r="D24" s="137"/>
      <c r="E24" s="138" t="s">
        <v>54</v>
      </c>
      <c r="F24" s="139"/>
      <c r="G24" s="140"/>
      <c r="H24" s="141">
        <f ca="1">IF($AR$3&lt;2,"",MIN('Season Summary'!G3:OFFSET('Season Summary'!G3,$C$2+$AR$2,0)))</f>
        <v>62</v>
      </c>
      <c r="I24" s="142"/>
      <c r="J24" s="140"/>
      <c r="K24" s="141">
        <f ca="1">IF($AR$3&lt;2,"",MIN('Season Summary'!J3:OFFSET('Season Summary'!J3,$C$2+$AR$2,0)))</f>
        <v>43</v>
      </c>
      <c r="L24" s="142"/>
      <c r="M24" s="140"/>
      <c r="N24" s="141">
        <f ca="1">IF($AR$3&lt;2,"",MIN('Season Summary'!M3:OFFSET('Season Summary'!M3,$C$2+$AR$2,0)))</f>
        <v>69</v>
      </c>
      <c r="O24" s="142"/>
      <c r="P24" s="140"/>
      <c r="Q24" s="141">
        <f ca="1">IF($AR$3&lt;2,"",MIN('Season Summary'!P3:OFFSET('Season Summary'!P3,$C$2+$AR$2,0)))</f>
        <v>69</v>
      </c>
      <c r="R24" s="142"/>
      <c r="S24" s="140"/>
      <c r="T24" s="141">
        <f ca="1">IF($AR$3&lt;2,"",MIN('Season Summary'!S3:OFFSET('Season Summary'!S3,$C$2+$AR$2,0)))</f>
        <v>62</v>
      </c>
      <c r="U24" s="142"/>
      <c r="V24" s="140"/>
      <c r="W24" s="141">
        <f ca="1">IF($AR$3&lt;2,"",MIN('Season Summary'!V3:OFFSET('Season Summary'!V3,$C$2+$AR$2,0)))</f>
        <v>0</v>
      </c>
      <c r="X24" s="142"/>
      <c r="Y24" s="140"/>
      <c r="Z24" s="141">
        <f ca="1">IF($AR$3&lt;2,"",MIN('Season Summary'!Y3:OFFSET('Season Summary'!Y3,$C$2+$AR$2,0)))</f>
        <v>50</v>
      </c>
      <c r="AA24" s="142"/>
      <c r="AB24" s="140"/>
      <c r="AC24" s="141">
        <f ca="1">IF($AR$3&lt;2,"",MIN('Season Summary'!AB3:OFFSET('Season Summary'!AB3,$C$2+$AR$2,0)))</f>
        <v>63</v>
      </c>
      <c r="AD24" s="142"/>
      <c r="AE24" s="140"/>
      <c r="AF24" s="141">
        <f ca="1">IF($AR$3&lt;2,"",MIN('Season Summary'!AE3:OFFSET('Season Summary'!AE3,$C$2+$AR$2,0)))</f>
        <v>47</v>
      </c>
      <c r="AG24" s="142"/>
      <c r="AH24" s="140"/>
      <c r="AI24" s="141">
        <f ca="1">IF($AR$3&lt;2,"",MIN('Season Summary'!AH3:OFFSET('Season Summary'!AH3,$C$2+$AR$2,0)))</f>
        <v>67</v>
      </c>
      <c r="AJ24" s="142"/>
      <c r="AK24" s="140"/>
      <c r="AL24" s="141">
        <f ca="1">IF($AR$3&lt;2,"",MIN('Season Summary'!AK3:OFFSET('Season Summary'!AK3,$C$2+$AR$2,0)))</f>
        <v>47</v>
      </c>
      <c r="AM24" s="142"/>
      <c r="AN24" s="140"/>
      <c r="AO24" s="143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6"/>
      <c r="C25" s="137"/>
      <c r="D25" s="137"/>
      <c r="E25" s="138" t="s">
        <v>55</v>
      </c>
      <c r="F25" s="139"/>
      <c r="G25" s="144">
        <f ca="1">IF($AR$2=0,H25/OFFSET('Season Summary'!$D$3,$C$2,0),0)</f>
        <v>0.5714285714285714</v>
      </c>
      <c r="H25" s="141">
        <f>IF(SUM(G4:G19)&gt;0,COUNTBLANK(H4:H19)-COUNTBLANK($E4:$E19),0)</f>
        <v>8</v>
      </c>
      <c r="I25" s="142"/>
      <c r="J25" s="144">
        <f ca="1">IF($AR$2=0,K25/OFFSET('Season Summary'!$D$3,$C$2,0),0)</f>
        <v>0.35714285714285715</v>
      </c>
      <c r="K25" s="141">
        <f>IF(SUM(J4:J19)&gt;0,COUNTBLANK(K4:K19)-COUNTBLANK($E4:$E19),0)</f>
        <v>5</v>
      </c>
      <c r="L25" s="142"/>
      <c r="M25" s="144">
        <f ca="1">IF($AR$2=0,N25/OFFSET('Season Summary'!$D$3,$C$2,0),0)</f>
        <v>0.5714285714285714</v>
      </c>
      <c r="N25" s="141">
        <f>IF(SUM(M4:M19)&gt;0,COUNTBLANK(N4:N19)-COUNTBLANK($E4:$E19),0)</f>
        <v>8</v>
      </c>
      <c r="O25" s="142"/>
      <c r="P25" s="144">
        <f ca="1">IF($AR$2=0,Q25/OFFSET('Season Summary'!$D$3,$C$2,0),0)</f>
        <v>0.5714285714285714</v>
      </c>
      <c r="Q25" s="141">
        <f>IF(SUM(P4:P19)&gt;0,COUNTBLANK(Q4:Q19)-COUNTBLANK($E4:$E19),0)</f>
        <v>8</v>
      </c>
      <c r="R25" s="142"/>
      <c r="S25" s="144">
        <f ca="1">IF($AR$2=0,T25/OFFSET('Season Summary'!$D$3,$C$2,0),0)</f>
        <v>0.42857142857142855</v>
      </c>
      <c r="T25" s="141">
        <f>IF(SUM(S4:S19)&gt;0,COUNTBLANK(T4:T19)-COUNTBLANK($E4:$E19),0)</f>
        <v>6</v>
      </c>
      <c r="U25" s="142"/>
      <c r="V25" s="144">
        <f ca="1">IF($AR$2=0,W25/OFFSET('Season Summary'!$D$3,$C$2,0),0)</f>
        <v>0</v>
      </c>
      <c r="W25" s="141">
        <f>IF(SUM(V4:V19)&gt;0,COUNTBLANK(W4:W19)-COUNTBLANK($E4:$E19),0)</f>
        <v>0</v>
      </c>
      <c r="X25" s="142"/>
      <c r="Y25" s="144">
        <f ca="1">IF($AR$2=0,Z25/OFFSET('Season Summary'!$D$3,$C$2,0),0)</f>
        <v>0.5714285714285714</v>
      </c>
      <c r="Z25" s="141">
        <f>IF(SUM(Y4:Y19)&gt;0,COUNTBLANK(Z4:Z19)-COUNTBLANK($E4:$E19),0)</f>
        <v>8</v>
      </c>
      <c r="AA25" s="142"/>
      <c r="AB25" s="144">
        <f ca="1">IF($AR$2=0,AC25/OFFSET('Season Summary'!$D$3,$C$2,0),0)</f>
        <v>0.5</v>
      </c>
      <c r="AC25" s="141">
        <f>IF(SUM(AB4:AB19)&gt;0,COUNTBLANK(AC4:AC19)-COUNTBLANK($E4:$E19),0)</f>
        <v>7</v>
      </c>
      <c r="AD25" s="142"/>
      <c r="AE25" s="144">
        <f ca="1">IF($AR$2=0,AF25/OFFSET('Season Summary'!$D$3,$C$2,0),0)</f>
        <v>0.35714285714285715</v>
      </c>
      <c r="AF25" s="141">
        <f>IF(SUM(AE4:AE19)&gt;0,COUNTBLANK(AF4:AF19)-COUNTBLANK($E4:$E19),0)</f>
        <v>5</v>
      </c>
      <c r="AG25" s="142"/>
      <c r="AH25" s="144">
        <f ca="1">IF($AR$2=0,AI25/OFFSET('Season Summary'!$D$3,$C$2,0),0)</f>
        <v>0.5</v>
      </c>
      <c r="AI25" s="141">
        <f>IF(SUM(AH4:AH19)&gt;0,COUNTBLANK(AI4:AI19)-COUNTBLANK($E4:$E19),0)</f>
        <v>7</v>
      </c>
      <c r="AJ25" s="142"/>
      <c r="AK25" s="144">
        <f ca="1">IF($AR$2=0,AL25/OFFSET('Season Summary'!$D$3,$C$2,0),0)</f>
        <v>0.42857142857142855</v>
      </c>
      <c r="AL25" s="141">
        <f>IF(SUM(AK4:AK19)&gt;0,COUNTBLANK(AL4:AL19)-COUNTBLANK($E4:$E19),0)</f>
        <v>6</v>
      </c>
      <c r="AM25" s="142"/>
      <c r="AN25" s="144">
        <f ca="1">IF($AR$2=0,AO25/OFFSET('Season Summary'!$D$3,$C$2,0),0)</f>
        <v>0.5714285714285714</v>
      </c>
      <c r="AO25" s="143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5"/>
      <c r="C26" s="146"/>
      <c r="D26" s="146"/>
      <c r="E26" s="147" t="s">
        <v>56</v>
      </c>
      <c r="F26" s="148"/>
      <c r="G26" s="149">
        <f ca="1">IF($AR$3=0,0,H26/SUM('Season Summary'!$D3:OFFSET('Season Summary'!$D3,$C$2+$AR$2,0)))</f>
        <v>0.61764705882352944</v>
      </c>
      <c r="H26" s="150">
        <f ca="1">SUM('Season Summary'!F3:OFFSET('Season Summary'!F3,$C$2+$AR$2,0))</f>
        <v>84</v>
      </c>
      <c r="I26" s="151"/>
      <c r="J26" s="149">
        <f ca="1">IF($AR$3=0,0,K26/SUM('Season Summary'!$D3:OFFSET('Season Summary'!$D3,$C$2+$AR$2,0)))</f>
        <v>0.61029411764705888</v>
      </c>
      <c r="K26" s="150">
        <f ca="1">SUM('Season Summary'!I3:OFFSET('Season Summary'!I3,$C$2+$AR$2,0))</f>
        <v>83</v>
      </c>
      <c r="L26" s="151"/>
      <c r="M26" s="149">
        <f ca="1">IF($AR$3=0,0,N26/SUM('Season Summary'!$D3:OFFSET('Season Summary'!$D3,$C$2+$AR$2,0)))</f>
        <v>0.66911764705882348</v>
      </c>
      <c r="N26" s="150">
        <f ca="1">SUM('Season Summary'!L3:OFFSET('Season Summary'!L3,$C$2+$AR$2,0))</f>
        <v>91</v>
      </c>
      <c r="O26" s="151"/>
      <c r="P26" s="149">
        <f ca="1">IF($AR$3=0,0,Q26/SUM('Season Summary'!$D3:OFFSET('Season Summary'!$D3,$C$2+$AR$2,0)))</f>
        <v>0.6470588235294118</v>
      </c>
      <c r="Q26" s="150">
        <f ca="1">SUM('Season Summary'!O3:OFFSET('Season Summary'!O3,$C$2+$AR$2,0))</f>
        <v>88</v>
      </c>
      <c r="R26" s="151"/>
      <c r="S26" s="149">
        <f ca="1">IF($AR$3=0,0,T26/SUM('Season Summary'!$D3:OFFSET('Season Summary'!$D3,$C$2+$AR$2,0)))</f>
        <v>0.63970588235294112</v>
      </c>
      <c r="T26" s="150">
        <f ca="1">SUM('Season Summary'!R3:OFFSET('Season Summary'!R3,$C$2+$AR$2,0))</f>
        <v>87</v>
      </c>
      <c r="U26" s="151"/>
      <c r="V26" s="149">
        <f ca="1">IF($AR$3=0,0,W26/SUM('Season Summary'!$D3:OFFSET('Season Summary'!$D3,$C$2+$AR$2,0)))</f>
        <v>0.53676470588235292</v>
      </c>
      <c r="W26" s="150">
        <f ca="1">SUM('Season Summary'!U3:OFFSET('Season Summary'!U3,$C$2+$AR$2,0))</f>
        <v>73</v>
      </c>
      <c r="X26" s="151"/>
      <c r="Y26" s="149">
        <f ca="1">IF($AR$3=0,0,Z26/SUM('Season Summary'!$D3:OFFSET('Season Summary'!$D3,$C$2+$AR$2,0)))</f>
        <v>0.59558823529411764</v>
      </c>
      <c r="Z26" s="150">
        <f ca="1">SUM('Season Summary'!X3:OFFSET('Season Summary'!X3,$C$2+$AR$2,0))</f>
        <v>81</v>
      </c>
      <c r="AA26" s="151"/>
      <c r="AB26" s="149">
        <f ca="1">IF($AR$3=0,0,AC26/SUM('Season Summary'!$D3:OFFSET('Season Summary'!$D3,$C$2+$AR$2,0)))</f>
        <v>0.6029411764705882</v>
      </c>
      <c r="AC26" s="150">
        <f ca="1">SUM('Season Summary'!AA3:OFFSET('Season Summary'!AA3,$C$2+$AR$2,0))</f>
        <v>82</v>
      </c>
      <c r="AD26" s="151"/>
      <c r="AE26" s="149">
        <f ca="1">IF($AR$3=0,0,AF26/SUM('Season Summary'!$D3:OFFSET('Season Summary'!$D3,$C$2+$AR$2,0)))</f>
        <v>0.51470588235294112</v>
      </c>
      <c r="AF26" s="150">
        <f ca="1">SUM('Season Summary'!AD3:OFFSET('Season Summary'!AD3,$C$2+$AR$2,0))</f>
        <v>70</v>
      </c>
      <c r="AG26" s="151"/>
      <c r="AH26" s="149">
        <f ca="1">IF($AR$3=0,0,AI26/SUM('Season Summary'!$D3:OFFSET('Season Summary'!$D3,$C$2+$AR$2,0)))</f>
        <v>0.63235294117647056</v>
      </c>
      <c r="AI26" s="150">
        <f ca="1">SUM('Season Summary'!AG3:OFFSET('Season Summary'!AG3,$C$2+$AR$2,0))</f>
        <v>86</v>
      </c>
      <c r="AJ26" s="151"/>
      <c r="AK26" s="149">
        <f ca="1">IF($AR$3=0,0,AL26/SUM('Season Summary'!$D3:OFFSET('Season Summary'!$D3,$C$2+$AR$2,0)))</f>
        <v>0.58823529411764708</v>
      </c>
      <c r="AL26" s="150">
        <f ca="1">SUM('Season Summary'!AJ3:OFFSET('Season Summary'!AJ3,$C$2+$AR$2,0))</f>
        <v>80</v>
      </c>
      <c r="AM26" s="151"/>
      <c r="AN26" s="149">
        <f ca="1">IF($AR$3=0,0,AO26/SUM('Season Summary'!$D3:OFFSET('Season Summary'!$D3,$C$2+$AR$2,0)))</f>
        <v>0.6470588235294118</v>
      </c>
      <c r="AO26" s="152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0" t="s">
        <v>57</v>
      </c>
      <c r="C27" s="121"/>
      <c r="D27" s="121"/>
      <c r="E27" s="121"/>
      <c r="F27" s="121"/>
      <c r="G27" s="122"/>
      <c r="H27" s="121"/>
      <c r="I27" s="121"/>
      <c r="J27" s="121"/>
      <c r="K27" s="122"/>
      <c r="L27" s="122"/>
      <c r="M27" s="121"/>
      <c r="N27" s="121"/>
      <c r="O27" s="123" t="s">
        <v>26</v>
      </c>
      <c r="P27" s="124">
        <f ca="1">SUM('Season Summary'!$D3:OFFSET('Season Summary'!$D3,$C$2+$AR$2,0))</f>
        <v>136</v>
      </c>
      <c r="Q27" s="121"/>
      <c r="R27" s="121"/>
      <c r="S27" s="121"/>
      <c r="T27" s="121"/>
      <c r="U27" s="121"/>
      <c r="V27" s="121"/>
      <c r="W27" s="121"/>
      <c r="X27" s="123" t="s">
        <v>25</v>
      </c>
      <c r="Y27" s="125">
        <f ca="1">$AR$3*'Season Summary'!$AO$4</f>
        <v>27</v>
      </c>
      <c r="Z27" s="121"/>
      <c r="AA27" s="123"/>
      <c r="AB27" s="124"/>
      <c r="AC27" s="121"/>
      <c r="AD27" s="123"/>
      <c r="AE27" s="124"/>
      <c r="AF27" s="121"/>
      <c r="AG27" s="123" t="s">
        <v>24</v>
      </c>
      <c r="AH27" s="125">
        <f ca="1">$AR$3*'Season Summary'!$AO$5</f>
        <v>18</v>
      </c>
      <c r="AI27" s="121"/>
      <c r="AJ27" s="123"/>
      <c r="AK27" s="124"/>
      <c r="AL27" s="121"/>
      <c r="AM27" s="121"/>
      <c r="AN27" s="121"/>
      <c r="AO27" s="126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78" customFormat="1" ht="21" customHeight="1" thickTop="1" x14ac:dyDescent="0.2">
      <c r="A28" s="3"/>
      <c r="B28" s="377"/>
      <c r="G28" s="13"/>
      <c r="K28" s="379"/>
      <c r="L28" s="380"/>
      <c r="Q28" s="379"/>
      <c r="R28" s="381"/>
      <c r="X28" s="379"/>
      <c r="Y28" s="381"/>
      <c r="AA28" s="379"/>
      <c r="AB28" s="380"/>
      <c r="AD28" s="379"/>
      <c r="AE28" s="380"/>
      <c r="AG28" s="379"/>
      <c r="AH28" s="380"/>
      <c r="AJ28" s="379"/>
      <c r="AK28" s="380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78" customFormat="1" ht="21" customHeight="1" x14ac:dyDescent="0.2">
      <c r="A29" s="159"/>
      <c r="B29" s="383" t="s">
        <v>702</v>
      </c>
      <c r="C29" s="377" t="str">
        <f ca="1">IF(INDIRECT($AS$8)="","",INDIRECT($AS$8))</f>
        <v>Buccaneers, Football Team, Lions, Seahawks</v>
      </c>
      <c r="D29" s="377"/>
      <c r="G29" s="13"/>
      <c r="K29" s="379"/>
      <c r="L29" s="380"/>
      <c r="Q29" s="379"/>
      <c r="R29" s="381"/>
      <c r="X29" s="379"/>
      <c r="Y29" s="381"/>
      <c r="AA29" s="379"/>
      <c r="AB29" s="380"/>
      <c r="AD29" s="379"/>
      <c r="AE29" s="380"/>
      <c r="AG29" s="379"/>
      <c r="AH29" s="380"/>
      <c r="AJ29" s="379"/>
      <c r="AK29" s="380"/>
      <c r="AP29" s="159"/>
      <c r="AW29" s="159"/>
      <c r="BO29" s="41"/>
      <c r="BP29" s="41"/>
      <c r="BQ29" s="41"/>
      <c r="BR29" s="41"/>
      <c r="BS29" s="41"/>
      <c r="BT29" s="41"/>
      <c r="BU29" s="41"/>
      <c r="BV29" s="41"/>
      <c r="BW29" s="41"/>
      <c r="BY29" s="38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78" customFormat="1" ht="21" customHeight="1" x14ac:dyDescent="0.2">
      <c r="A30" s="159"/>
      <c r="B30" s="377"/>
      <c r="G30" s="13"/>
      <c r="K30" s="379"/>
      <c r="L30" s="380"/>
      <c r="Q30" s="379"/>
      <c r="R30" s="381"/>
      <c r="X30" s="379"/>
      <c r="Y30" s="381"/>
      <c r="AA30" s="379"/>
      <c r="AB30" s="380"/>
      <c r="AD30" s="379"/>
      <c r="AE30" s="380"/>
      <c r="AG30" s="379"/>
      <c r="AH30" s="380"/>
      <c r="AJ30" s="379"/>
      <c r="AK30" s="380"/>
      <c r="AP30" s="159"/>
      <c r="AW30" s="159"/>
      <c r="BO30" s="41"/>
      <c r="BP30" s="41"/>
      <c r="BQ30" s="41"/>
      <c r="BR30" s="41"/>
      <c r="BS30" s="41"/>
      <c r="BT30" s="41"/>
      <c r="BU30" s="41"/>
      <c r="BV30" s="41"/>
      <c r="BW30" s="41"/>
      <c r="BY30" s="382" t="str">
        <f ca="1">CONCATENATE("   var w",$C$2,"_actual_mn_points = ",IF($C$44="",0,$C$44),";")</f>
        <v xml:space="preserve">   var w9_actual_mn_points = 0;</v>
      </c>
    </row>
    <row r="31" spans="1:77" s="378" customFormat="1" ht="21" hidden="1" customHeight="1" x14ac:dyDescent="0.2">
      <c r="A31" s="159"/>
      <c r="B31" s="377"/>
      <c r="E31" s="384" t="s">
        <v>10</v>
      </c>
      <c r="F31" s="384">
        <f ca="1">LOOKUP(OFFSET('Season Summary'!$C$3,$C$2,0),{1,2,3,4,5,6,7,8,9,10,11,12,13,14,15,16},{16,31,45,58,70,81,91,100,108,115,121,126,130,133,135,136})</f>
        <v>133</v>
      </c>
      <c r="G31" s="13"/>
      <c r="K31" s="379"/>
      <c r="L31" s="380"/>
      <c r="Q31" s="379"/>
      <c r="R31" s="381"/>
      <c r="X31" s="379"/>
      <c r="Y31" s="381"/>
      <c r="AA31" s="379"/>
      <c r="AB31" s="380"/>
      <c r="AD31" s="379"/>
      <c r="AE31" s="380"/>
      <c r="AG31" s="379"/>
      <c r="AH31" s="380"/>
      <c r="AJ31" s="379"/>
      <c r="AK31" s="380"/>
      <c r="AP31" s="159"/>
      <c r="AW31" s="159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2"/>
    </row>
    <row r="32" spans="1:77" s="41" customFormat="1" ht="12.95" hidden="1" customHeight="1" x14ac:dyDescent="0.2">
      <c r="A32" s="159"/>
      <c r="D32" s="159"/>
      <c r="E32" s="384" t="s">
        <v>9</v>
      </c>
      <c r="F32" s="159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59"/>
      <c r="AU32" s="5">
        <f ca="1">SUM(AU4:AU19)</f>
        <v>133</v>
      </c>
      <c r="AW32" s="159"/>
      <c r="BY32" s="382"/>
    </row>
    <row r="33" spans="1:77" s="41" customFormat="1" ht="12.95" hidden="1" customHeight="1" x14ac:dyDescent="0.2">
      <c r="A33" s="159"/>
      <c r="D33" s="159"/>
      <c r="E33" s="384"/>
      <c r="F33" s="159"/>
      <c r="G33" s="385"/>
      <c r="H33" s="159"/>
      <c r="I33" s="159"/>
      <c r="J33" s="385"/>
      <c r="K33" s="159"/>
      <c r="L33" s="159"/>
      <c r="M33" s="385"/>
      <c r="P33" s="385"/>
      <c r="S33" s="385"/>
      <c r="V33" s="385"/>
      <c r="Y33" s="385"/>
      <c r="AB33" s="385"/>
      <c r="AE33" s="385"/>
      <c r="AH33" s="385"/>
      <c r="AK33" s="385"/>
      <c r="AN33" s="385"/>
      <c r="AP33" s="159"/>
      <c r="AW33" s="159"/>
      <c r="BY33" s="382"/>
    </row>
    <row r="34" spans="1:77" s="41" customFormat="1" ht="12.95" hidden="1" customHeight="1" x14ac:dyDescent="0.2">
      <c r="A34" s="159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59"/>
      <c r="AV34" s="41">
        <f ca="1">AV21</f>
        <v>62</v>
      </c>
      <c r="AW34" s="159"/>
      <c r="BY34" s="382"/>
    </row>
    <row r="35" spans="1:77" s="41" customFormat="1" ht="12.95" hidden="1" customHeight="1" x14ac:dyDescent="0.2">
      <c r="A35" s="159"/>
      <c r="D35" s="159"/>
      <c r="E35" s="159"/>
      <c r="F35" s="159"/>
      <c r="G35" s="385"/>
      <c r="H35" s="386">
        <f t="shared" ca="1" si="24"/>
        <v>92.875</v>
      </c>
      <c r="I35" s="159"/>
      <c r="J35" s="159"/>
      <c r="K35" s="386">
        <f t="shared" ca="1" si="25"/>
        <v>88.5</v>
      </c>
      <c r="L35" s="159"/>
      <c r="M35" s="159"/>
      <c r="N35" s="386">
        <f t="shared" ca="1" si="26"/>
        <v>96.875</v>
      </c>
      <c r="Q35" s="386">
        <f t="shared" ca="1" si="27"/>
        <v>95.75</v>
      </c>
      <c r="T35" s="386">
        <f t="shared" ca="1" si="28"/>
        <v>95.875</v>
      </c>
      <c r="W35" s="386">
        <f t="shared" ca="1" si="29"/>
        <v>86.25</v>
      </c>
      <c r="Z35" s="386">
        <f t="shared" ca="1" si="30"/>
        <v>86.75</v>
      </c>
      <c r="AC35" s="386">
        <f t="shared" ca="1" si="31"/>
        <v>89.75</v>
      </c>
      <c r="AF35" s="386">
        <f t="shared" ca="1" si="32"/>
        <v>73.25</v>
      </c>
      <c r="AI35" s="386">
        <f t="shared" ca="1" si="33"/>
        <v>90.5</v>
      </c>
      <c r="AL35" s="386">
        <f t="shared" ca="1" si="34"/>
        <v>83.375</v>
      </c>
      <c r="AO35" s="386">
        <f t="shared" ca="1" si="35"/>
        <v>99.25</v>
      </c>
      <c r="AP35" s="159"/>
      <c r="AW35" s="159"/>
      <c r="BY35" s="382"/>
    </row>
    <row r="36" spans="1:77" s="41" customFormat="1" ht="12.95" hidden="1" customHeight="1" x14ac:dyDescent="0.2">
      <c r="A36" s="159"/>
      <c r="D36" s="159"/>
      <c r="E36" s="159"/>
      <c r="F36" s="159"/>
      <c r="G36" s="385"/>
      <c r="H36" s="386">
        <f t="shared" ca="1" si="24"/>
        <v>743</v>
      </c>
      <c r="I36" s="159"/>
      <c r="J36" s="159"/>
      <c r="K36" s="386">
        <f t="shared" ca="1" si="25"/>
        <v>708</v>
      </c>
      <c r="L36" s="159"/>
      <c r="M36" s="159"/>
      <c r="N36" s="386">
        <f t="shared" ca="1" si="26"/>
        <v>775</v>
      </c>
      <c r="Q36" s="386">
        <f t="shared" ca="1" si="27"/>
        <v>766</v>
      </c>
      <c r="T36" s="386">
        <f t="shared" ca="1" si="28"/>
        <v>767</v>
      </c>
      <c r="W36" s="386">
        <f t="shared" ca="1" si="29"/>
        <v>690</v>
      </c>
      <c r="Z36" s="386">
        <f t="shared" ca="1" si="30"/>
        <v>694</v>
      </c>
      <c r="AC36" s="386">
        <f t="shared" ca="1" si="31"/>
        <v>718</v>
      </c>
      <c r="AF36" s="386">
        <f t="shared" ca="1" si="32"/>
        <v>586</v>
      </c>
      <c r="AI36" s="386">
        <f t="shared" ca="1" si="33"/>
        <v>724</v>
      </c>
      <c r="AL36" s="386">
        <f t="shared" ca="1" si="34"/>
        <v>667</v>
      </c>
      <c r="AO36" s="386">
        <f t="shared" ca="1" si="35"/>
        <v>794</v>
      </c>
      <c r="AP36" s="159"/>
      <c r="AW36" s="159"/>
      <c r="BY36" s="382"/>
    </row>
    <row r="37" spans="1:77" s="41" customFormat="1" ht="12.95" hidden="1" customHeight="1" x14ac:dyDescent="0.2">
      <c r="A37" s="159"/>
      <c r="D37" s="159"/>
      <c r="E37" s="159"/>
      <c r="F37" s="159"/>
      <c r="G37" s="385"/>
      <c r="H37" s="386">
        <f t="shared" ca="1" si="24"/>
        <v>62</v>
      </c>
      <c r="I37" s="159"/>
      <c r="J37" s="159"/>
      <c r="K37" s="386">
        <f t="shared" ca="1" si="25"/>
        <v>43</v>
      </c>
      <c r="L37" s="159"/>
      <c r="M37" s="159"/>
      <c r="N37" s="386">
        <f t="shared" ca="1" si="26"/>
        <v>69</v>
      </c>
      <c r="Q37" s="386">
        <f t="shared" ca="1" si="27"/>
        <v>69</v>
      </c>
      <c r="T37" s="386">
        <f t="shared" ca="1" si="28"/>
        <v>62</v>
      </c>
      <c r="W37" s="386">
        <f t="shared" ca="1" si="29"/>
        <v>0</v>
      </c>
      <c r="Z37" s="386">
        <f t="shared" ca="1" si="30"/>
        <v>50</v>
      </c>
      <c r="AC37" s="386">
        <f t="shared" ca="1" si="31"/>
        <v>63</v>
      </c>
      <c r="AF37" s="386">
        <f t="shared" ca="1" si="32"/>
        <v>47</v>
      </c>
      <c r="AI37" s="386">
        <f t="shared" ca="1" si="33"/>
        <v>67</v>
      </c>
      <c r="AL37" s="386">
        <f t="shared" ca="1" si="34"/>
        <v>47</v>
      </c>
      <c r="AO37" s="386">
        <f t="shared" ca="1" si="35"/>
        <v>63</v>
      </c>
      <c r="AP37" s="159"/>
      <c r="AW37" s="159"/>
      <c r="BY37" s="382"/>
    </row>
    <row r="38" spans="1:77" s="41" customFormat="1" ht="12.95" hidden="1" customHeight="1" x14ac:dyDescent="0.2">
      <c r="A38" s="159"/>
      <c r="D38" s="159"/>
      <c r="E38" s="159"/>
      <c r="F38" s="159"/>
      <c r="G38" s="385"/>
      <c r="H38" s="386">
        <f t="shared" si="24"/>
        <v>8</v>
      </c>
      <c r="I38" s="159"/>
      <c r="J38" s="159"/>
      <c r="K38" s="386">
        <f t="shared" si="25"/>
        <v>5</v>
      </c>
      <c r="L38" s="159"/>
      <c r="M38" s="159"/>
      <c r="N38" s="386">
        <f t="shared" si="26"/>
        <v>8</v>
      </c>
      <c r="Q38" s="386">
        <f t="shared" si="27"/>
        <v>8</v>
      </c>
      <c r="T38" s="386">
        <f t="shared" si="28"/>
        <v>6</v>
      </c>
      <c r="W38" s="386">
        <f t="shared" si="29"/>
        <v>0</v>
      </c>
      <c r="Z38" s="386">
        <f t="shared" si="30"/>
        <v>8</v>
      </c>
      <c r="AC38" s="386">
        <f t="shared" si="31"/>
        <v>7</v>
      </c>
      <c r="AF38" s="386">
        <f t="shared" si="32"/>
        <v>5</v>
      </c>
      <c r="AI38" s="386">
        <f t="shared" si="33"/>
        <v>7</v>
      </c>
      <c r="AL38" s="386">
        <f t="shared" si="34"/>
        <v>6</v>
      </c>
      <c r="AO38" s="386">
        <f t="shared" si="35"/>
        <v>8</v>
      </c>
      <c r="AP38" s="159"/>
      <c r="AW38" s="159"/>
      <c r="BY38" s="382"/>
    </row>
    <row r="39" spans="1:77" s="41" customFormat="1" ht="12.95" hidden="1" customHeight="1" x14ac:dyDescent="0.2">
      <c r="A39" s="159"/>
      <c r="D39" s="159"/>
      <c r="E39" s="159"/>
      <c r="F39" s="159"/>
      <c r="G39" s="385"/>
      <c r="H39" s="386">
        <f t="shared" ca="1" si="24"/>
        <v>84</v>
      </c>
      <c r="I39" s="159"/>
      <c r="J39" s="159"/>
      <c r="K39" s="386">
        <f t="shared" ca="1" si="25"/>
        <v>83</v>
      </c>
      <c r="L39" s="159"/>
      <c r="M39" s="159"/>
      <c r="N39" s="386">
        <f t="shared" ca="1" si="26"/>
        <v>91</v>
      </c>
      <c r="Q39" s="386">
        <f t="shared" ca="1" si="27"/>
        <v>88</v>
      </c>
      <c r="T39" s="386">
        <f t="shared" ca="1" si="28"/>
        <v>87</v>
      </c>
      <c r="W39" s="386">
        <f t="shared" ca="1" si="29"/>
        <v>73</v>
      </c>
      <c r="Z39" s="386">
        <f t="shared" ca="1" si="30"/>
        <v>81</v>
      </c>
      <c r="AC39" s="386">
        <f t="shared" ca="1" si="31"/>
        <v>82</v>
      </c>
      <c r="AF39" s="386">
        <f t="shared" ca="1" si="32"/>
        <v>70</v>
      </c>
      <c r="AI39" s="386">
        <f t="shared" ca="1" si="33"/>
        <v>86</v>
      </c>
      <c r="AL39" s="386">
        <f t="shared" ca="1" si="34"/>
        <v>80</v>
      </c>
      <c r="AO39" s="386">
        <f t="shared" ca="1" si="35"/>
        <v>88</v>
      </c>
      <c r="AP39" s="159"/>
      <c r="AW39" s="159"/>
      <c r="BY39" s="382"/>
    </row>
    <row r="40" spans="1:77" s="41" customFormat="1" ht="12.95" hidden="1" customHeight="1" x14ac:dyDescent="0.2">
      <c r="A40" s="159"/>
      <c r="D40" s="159"/>
      <c r="E40" s="159"/>
      <c r="F40" s="159"/>
      <c r="G40" s="385">
        <f ca="1">G22</f>
        <v>5</v>
      </c>
      <c r="H40" s="386"/>
      <c r="I40" s="159"/>
      <c r="J40" s="385">
        <f ca="1">J22</f>
        <v>8</v>
      </c>
      <c r="K40" s="386"/>
      <c r="L40" s="159"/>
      <c r="M40" s="385">
        <f ca="1">M22</f>
        <v>2</v>
      </c>
      <c r="N40" s="386"/>
      <c r="P40" s="385">
        <f ca="1">P22</f>
        <v>4</v>
      </c>
      <c r="Q40" s="386"/>
      <c r="S40" s="385">
        <f ca="1">S22</f>
        <v>3</v>
      </c>
      <c r="T40" s="386"/>
      <c r="V40" s="385">
        <f ca="1">V22</f>
        <v>10</v>
      </c>
      <c r="W40" s="386"/>
      <c r="Y40" s="385">
        <f ca="1">Y22</f>
        <v>9</v>
      </c>
      <c r="Z40" s="386"/>
      <c r="AB40" s="385">
        <f ca="1">AB22</f>
        <v>7</v>
      </c>
      <c r="AC40" s="386"/>
      <c r="AE40" s="385">
        <f ca="1">AE22</f>
        <v>12</v>
      </c>
      <c r="AF40" s="386"/>
      <c r="AH40" s="385">
        <f ca="1">AH22</f>
        <v>6</v>
      </c>
      <c r="AI40" s="386"/>
      <c r="AK40" s="385">
        <f ca="1">AK22</f>
        <v>11</v>
      </c>
      <c r="AL40" s="386"/>
      <c r="AN40" s="385">
        <f ca="1">AN22</f>
        <v>1</v>
      </c>
      <c r="AO40" s="386"/>
      <c r="AP40" s="159"/>
      <c r="AR40" s="379">
        <f ca="1">COUNTIF($F$40:$AO$40,1)</f>
        <v>1</v>
      </c>
      <c r="AS40" s="387" t="s">
        <v>42</v>
      </c>
      <c r="AW40" s="159"/>
      <c r="BY40" s="382"/>
    </row>
    <row r="41" spans="1:77" s="41" customFormat="1" ht="12.95" hidden="1" customHeight="1" x14ac:dyDescent="0.2">
      <c r="A41" s="159"/>
      <c r="D41" s="159"/>
      <c r="E41" s="159"/>
      <c r="F41" s="159"/>
      <c r="G41" s="385">
        <f ca="1">G25</f>
        <v>0.5714285714285714</v>
      </c>
      <c r="H41" s="159"/>
      <c r="I41" s="159"/>
      <c r="J41" s="385">
        <f ca="1">J25</f>
        <v>0.35714285714285715</v>
      </c>
      <c r="K41" s="159"/>
      <c r="L41" s="159"/>
      <c r="M41" s="385">
        <f ca="1">M25</f>
        <v>0.5714285714285714</v>
      </c>
      <c r="P41" s="385">
        <f ca="1">P25</f>
        <v>0.5714285714285714</v>
      </c>
      <c r="S41" s="385">
        <f ca="1">S25</f>
        <v>0.42857142857142855</v>
      </c>
      <c r="V41" s="385">
        <f ca="1">V25</f>
        <v>0</v>
      </c>
      <c r="Y41" s="385">
        <f ca="1">Y25</f>
        <v>0.5714285714285714</v>
      </c>
      <c r="AB41" s="385">
        <f ca="1">AB25</f>
        <v>0.5</v>
      </c>
      <c r="AE41" s="385">
        <f ca="1">AE25</f>
        <v>0.35714285714285715</v>
      </c>
      <c r="AH41" s="385">
        <f ca="1">AH25</f>
        <v>0.5</v>
      </c>
      <c r="AK41" s="385">
        <f ca="1">AK25</f>
        <v>0.42857142857142855</v>
      </c>
      <c r="AN41" s="385">
        <f ca="1">AN25</f>
        <v>0.5714285714285714</v>
      </c>
      <c r="AP41" s="159"/>
      <c r="AR41" s="379">
        <f ca="1">COUNTIF($F$40:$AO$40,2)</f>
        <v>1</v>
      </c>
      <c r="AS41" s="387" t="s">
        <v>43</v>
      </c>
      <c r="AW41" s="159"/>
      <c r="BY41" s="382"/>
    </row>
    <row r="42" spans="1:77" s="41" customFormat="1" ht="12.95" hidden="1" customHeight="1" x14ac:dyDescent="0.2">
      <c r="A42" s="159"/>
      <c r="D42" s="159"/>
      <c r="E42" s="159"/>
      <c r="F42" s="159"/>
      <c r="G42" s="385">
        <f ca="1">G26</f>
        <v>0.61764705882352944</v>
      </c>
      <c r="H42" s="159"/>
      <c r="I42" s="159"/>
      <c r="J42" s="385">
        <f ca="1">J26</f>
        <v>0.61029411764705888</v>
      </c>
      <c r="K42" s="159"/>
      <c r="L42" s="159"/>
      <c r="M42" s="385">
        <f ca="1">M26</f>
        <v>0.66911764705882348</v>
      </c>
      <c r="P42" s="385">
        <f ca="1">P26</f>
        <v>0.6470588235294118</v>
      </c>
      <c r="S42" s="385">
        <f ca="1">S26</f>
        <v>0.63970588235294112</v>
      </c>
      <c r="V42" s="385">
        <f ca="1">V26</f>
        <v>0.53676470588235292</v>
      </c>
      <c r="Y42" s="385">
        <f ca="1">Y26</f>
        <v>0.59558823529411764</v>
      </c>
      <c r="AB42" s="385">
        <f ca="1">AB26</f>
        <v>0.6029411764705882</v>
      </c>
      <c r="AE42" s="385">
        <f ca="1">AE26</f>
        <v>0.51470588235294112</v>
      </c>
      <c r="AH42" s="385">
        <f ca="1">AH26</f>
        <v>0.63235294117647056</v>
      </c>
      <c r="AK42" s="385">
        <f ca="1">AK26</f>
        <v>0.58823529411764708</v>
      </c>
      <c r="AN42" s="385">
        <f ca="1">AN26</f>
        <v>0.6470588235294118</v>
      </c>
      <c r="AP42" s="159"/>
      <c r="AW42" s="159"/>
      <c r="BY42" s="382"/>
    </row>
    <row r="43" spans="1:77" s="41" customFormat="1" ht="12.95" hidden="1" customHeight="1" x14ac:dyDescent="0.2">
      <c r="A43" s="159"/>
      <c r="F43" s="159"/>
      <c r="G43" s="385"/>
      <c r="H43" s="159"/>
      <c r="I43" s="159"/>
      <c r="J43" s="385"/>
      <c r="K43" s="159"/>
      <c r="L43" s="159"/>
      <c r="M43" s="385"/>
      <c r="P43" s="385"/>
      <c r="S43" s="385"/>
      <c r="V43" s="385"/>
      <c r="Y43" s="385"/>
      <c r="AB43" s="385"/>
      <c r="AE43" s="385"/>
      <c r="AH43" s="385"/>
      <c r="AK43" s="385"/>
      <c r="AN43" s="385"/>
      <c r="AP43" s="159"/>
      <c r="AW43" s="159"/>
      <c r="BY43" s="382"/>
    </row>
    <row r="44" spans="1:77" s="41" customFormat="1" ht="12" customHeight="1" x14ac:dyDescent="0.2">
      <c r="A44" s="159"/>
      <c r="B44" s="388" t="s">
        <v>703</v>
      </c>
      <c r="C44" s="376"/>
      <c r="AP44" s="159"/>
      <c r="AW44" s="159"/>
      <c r="BY44" s="382"/>
    </row>
    <row r="45" spans="1:77" s="41" customFormat="1" ht="21" customHeight="1" x14ac:dyDescent="0.2">
      <c r="A45" s="159"/>
      <c r="B45" s="389" t="str">
        <f ca="1">""""&amp;B19&amp;" at "&amp;D19&amp;""""&amp;" Total Points"</f>
        <v>"Bears at Steelers" Total Points</v>
      </c>
      <c r="G45" s="5"/>
      <c r="AP45" s="159"/>
      <c r="AW45" s="159"/>
      <c r="BY45" s="382"/>
    </row>
    <row r="46" spans="1:77" s="41" customFormat="1" ht="12.95" hidden="1" customHeight="1" x14ac:dyDescent="0.2">
      <c r="A46" s="159"/>
      <c r="E46" s="384" t="s">
        <v>28</v>
      </c>
      <c r="F46" s="41" t="str">
        <f ca="1">IF(COUNTIF($H34:$AO34,MAX($H34:$AO34))&gt;1,"Yes","No")</f>
        <v>No</v>
      </c>
      <c r="G46" s="5"/>
      <c r="AP46" s="159"/>
      <c r="AW46" s="159"/>
      <c r="BY46" s="382"/>
    </row>
    <row r="47" spans="1:77" s="41" customFormat="1" ht="12.95" hidden="1" customHeight="1" x14ac:dyDescent="0.2">
      <c r="A47" s="159"/>
      <c r="D47" s="159"/>
      <c r="E47" s="384" t="s">
        <v>34</v>
      </c>
      <c r="F47" s="5" t="str">
        <f>IF(ISNUMBER($C$44),MAX($H34:$AO34),"")</f>
        <v/>
      </c>
      <c r="G47" s="5"/>
      <c r="AP47" s="159"/>
      <c r="AW47" s="159"/>
      <c r="BY47" s="382"/>
    </row>
    <row r="48" spans="1:77" s="41" customFormat="1" ht="12.95" hidden="1" customHeight="1" x14ac:dyDescent="0.2">
      <c r="A48" s="159"/>
      <c r="D48" s="159"/>
      <c r="E48" s="384" t="s">
        <v>29</v>
      </c>
      <c r="F48" s="5" t="str">
        <f>IF(ISNUMBER($C$44),COUNTIF($H34:$AO34,$F$47),"")</f>
        <v/>
      </c>
      <c r="G48" s="5"/>
      <c r="AP48" s="159"/>
      <c r="AW48" s="159"/>
      <c r="BY48" s="382"/>
    </row>
    <row r="49" spans="1:77" s="41" customFormat="1" ht="12.95" hidden="1" customHeight="1" x14ac:dyDescent="0.2">
      <c r="A49" s="159"/>
      <c r="D49" s="159"/>
      <c r="E49" s="384" t="s">
        <v>736</v>
      </c>
      <c r="F49" s="5" t="str">
        <f>IF(ISNUMBER($C$44),IF(COUNTIF(G58:AN58,"&gt;1")&gt;0,"No","Yes"),"")</f>
        <v/>
      </c>
      <c r="G49" s="5"/>
      <c r="AP49" s="159"/>
      <c r="AW49" s="159"/>
      <c r="BY49" s="382"/>
    </row>
    <row r="50" spans="1:77" s="41" customFormat="1" ht="12.95" hidden="1" customHeight="1" x14ac:dyDescent="0.2">
      <c r="A50" s="159"/>
      <c r="D50" s="159"/>
      <c r="E50" s="384"/>
      <c r="F50" s="5"/>
      <c r="AP50" s="159"/>
      <c r="AW50" s="159"/>
      <c r="BY50" s="382"/>
    </row>
    <row r="51" spans="1:77" s="41" customFormat="1" ht="12.95" hidden="1" customHeight="1" x14ac:dyDescent="0.2">
      <c r="A51" s="159"/>
      <c r="D51" s="159"/>
      <c r="E51" s="390" t="s">
        <v>30</v>
      </c>
      <c r="G51" s="5"/>
      <c r="AP51" s="159"/>
      <c r="AW51" s="159"/>
      <c r="BY51" s="382"/>
    </row>
    <row r="52" spans="1:77" s="41" customFormat="1" ht="12.95" hidden="1" customHeight="1" x14ac:dyDescent="0.2">
      <c r="A52" s="159"/>
      <c r="D52" s="159"/>
      <c r="E52" s="384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59"/>
      <c r="AW52" s="159"/>
      <c r="BY52" s="382"/>
    </row>
    <row r="53" spans="1:77" s="41" customFormat="1" ht="12.95" hidden="1" customHeight="1" x14ac:dyDescent="0.2">
      <c r="A53" s="159"/>
      <c r="D53" s="159"/>
      <c r="E53" s="384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59"/>
      <c r="AW53" s="159"/>
      <c r="BY53" s="382"/>
    </row>
    <row r="54" spans="1:77" s="41" customFormat="1" ht="12.95" hidden="1" customHeight="1" x14ac:dyDescent="0.2">
      <c r="A54" s="159"/>
      <c r="D54" s="159"/>
      <c r="E54" s="384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59"/>
      <c r="AW54" s="159"/>
      <c r="BY54" s="382"/>
    </row>
    <row r="55" spans="1:77" s="41" customFormat="1" ht="12.95" hidden="1" customHeight="1" x14ac:dyDescent="0.2">
      <c r="A55" s="159"/>
      <c r="D55" s="159"/>
      <c r="E55" s="384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59"/>
      <c r="AW55" s="159"/>
      <c r="BY55" s="382"/>
    </row>
    <row r="56" spans="1:77" s="41" customFormat="1" ht="12.95" hidden="1" customHeight="1" x14ac:dyDescent="0.2">
      <c r="A56" s="159"/>
      <c r="D56" s="159"/>
      <c r="E56" s="384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59"/>
      <c r="AW56" s="159"/>
      <c r="BY56" s="382"/>
    </row>
    <row r="57" spans="1:77" s="41" customFormat="1" ht="12.95" hidden="1" customHeight="1" x14ac:dyDescent="0.2">
      <c r="A57" s="159"/>
      <c r="D57" s="159"/>
      <c r="E57" s="159"/>
      <c r="F57" s="384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59"/>
      <c r="AW57" s="159"/>
      <c r="BY57" s="382"/>
    </row>
    <row r="58" spans="1:77" s="41" customFormat="1" ht="12.95" hidden="1" customHeight="1" x14ac:dyDescent="0.2">
      <c r="A58" s="159"/>
      <c r="C58" s="384" t="s">
        <v>40</v>
      </c>
      <c r="D58" s="341">
        <f ca="1">16-COUNTBLANK(B4:B19)</f>
        <v>14</v>
      </c>
      <c r="E58" s="159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59"/>
      <c r="AW58" s="159"/>
      <c r="BY58" s="382"/>
    </row>
    <row r="59" spans="1:77" s="41" customFormat="1" ht="12.95" hidden="1" customHeight="1" x14ac:dyDescent="0.2">
      <c r="A59" s="159"/>
      <c r="B59" s="41" t="s">
        <v>38</v>
      </c>
      <c r="C59" s="41" t="s">
        <v>39</v>
      </c>
      <c r="D59" s="41" t="s">
        <v>41</v>
      </c>
      <c r="AP59" s="159"/>
      <c r="BY59" s="382"/>
    </row>
    <row r="60" spans="1:77" s="41" customFormat="1" ht="12.95" hidden="1" customHeight="1" x14ac:dyDescent="0.2">
      <c r="A60" s="159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1" t="str">
        <f ca="1">CONCATENATE(ADDRESS(ROW($B$60),COLUMN($B$60)+16-$D$58,1),":",ADDRESS(ROW($Q$60),COLUMN($Q$60),1))</f>
        <v>$D$60:$Q$60</v>
      </c>
      <c r="AP60" s="159"/>
      <c r="BY60" s="382"/>
    </row>
    <row r="61" spans="1:77" s="41" customFormat="1" ht="12.95" customHeight="1" x14ac:dyDescent="0.2">
      <c r="A61" s="159"/>
      <c r="F61" s="384"/>
      <c r="AP61" s="159"/>
      <c r="AW61" s="159"/>
      <c r="BY61" s="382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2022-01-04T04:32:08Z</dcterms:modified>
</cp:coreProperties>
</file>