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532B8296-E92B-4281-B208-97DE78746F10}" xr6:coauthVersionLast="47" xr6:coauthVersionMax="47" xr10:uidLastSave="{00000000-0000-0000-0000-000000000000}"/>
  <bookViews>
    <workbookView xWindow="-120" yWindow="-120" windowWidth="20730" windowHeight="11310" tabRatio="742" firstSheet="1" activeTab="1" xr2:uid="{00000000-000D-0000-FFFF-FFFF00000000}"/>
  </bookViews>
  <sheets>
    <sheet name="Week 1" sheetId="1" state="hidden" r:id="rId1"/>
    <sheet name="Week 2" sheetId="20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!$F$46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F47" i="1"/>
  <c r="F49" i="20"/>
  <c r="F48" i="20"/>
  <c r="F47" i="20"/>
  <c r="F49" i="21"/>
  <c r="F48" i="21"/>
  <c r="F47" i="21"/>
  <c r="F49" i="23"/>
  <c r="F48" i="23"/>
  <c r="F47" i="23"/>
  <c r="AH56" i="23" s="1"/>
  <c r="F49" i="24"/>
  <c r="F48" i="24"/>
  <c r="F47" i="24"/>
  <c r="F49" i="25"/>
  <c r="F48" i="25"/>
  <c r="F47" i="25"/>
  <c r="AK56" i="25" s="1"/>
  <c r="F49" i="26"/>
  <c r="F48" i="26"/>
  <c r="F47" i="26"/>
  <c r="Y56" i="26" s="1"/>
  <c r="Y54" i="26" s="1"/>
  <c r="F49" i="27"/>
  <c r="F48" i="27"/>
  <c r="F47" i="27"/>
  <c r="F49" i="28"/>
  <c r="F48" i="28"/>
  <c r="F47" i="28"/>
  <c r="AH56" i="28" s="1"/>
  <c r="F49" i="29"/>
  <c r="F48" i="29"/>
  <c r="F47" i="29"/>
  <c r="AN56" i="29" s="1"/>
  <c r="F49" i="30"/>
  <c r="F48" i="30"/>
  <c r="F47" i="30"/>
  <c r="Y56" i="30" s="1"/>
  <c r="F49" i="31"/>
  <c r="F48" i="31"/>
  <c r="F47" i="31"/>
  <c r="F49" i="32"/>
  <c r="F48" i="32"/>
  <c r="F47" i="32"/>
  <c r="Y56" i="32" s="1"/>
  <c r="F49" i="33"/>
  <c r="F48" i="33"/>
  <c r="F47" i="33"/>
  <c r="F49" i="34"/>
  <c r="F48" i="34"/>
  <c r="F47" i="34"/>
  <c r="F49" i="35"/>
  <c r="F48" i="35"/>
  <c r="F47" i="35"/>
  <c r="F49" i="36"/>
  <c r="F48" i="36"/>
  <c r="F47" i="36"/>
  <c r="F49" i="38"/>
  <c r="F48" i="38"/>
  <c r="F47" i="38"/>
  <c r="S56" i="38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B56" i="38" l="1"/>
  <c r="AB53" i="38" s="1"/>
  <c r="S56" i="29"/>
  <c r="S55" i="29" s="1"/>
  <c r="S52" i="29" s="1"/>
  <c r="AK56" i="31"/>
  <c r="AK55" i="31" s="1"/>
  <c r="AK52" i="31" s="1"/>
  <c r="AE56" i="31"/>
  <c r="AE54" i="31" s="1"/>
  <c r="S56" i="31"/>
  <c r="Y56" i="28"/>
  <c r="Y54" i="28" s="1"/>
  <c r="J56" i="28"/>
  <c r="J54" i="28" s="1"/>
  <c r="AK56" i="33"/>
  <c r="AK55" i="33" s="1"/>
  <c r="AK52" i="33" s="1"/>
  <c r="AE56" i="33"/>
  <c r="AE54" i="33" s="1"/>
  <c r="V56" i="27"/>
  <c r="V55" i="27" s="1"/>
  <c r="V52" i="27" s="1"/>
  <c r="AH56" i="27"/>
  <c r="AH54" i="27" s="1"/>
  <c r="J56" i="26"/>
  <c r="J54" i="26" s="1"/>
  <c r="S56" i="33"/>
  <c r="AH56" i="26"/>
  <c r="AH54" i="26" s="1"/>
  <c r="AH56" i="24"/>
  <c r="AH54" i="24" s="1"/>
  <c r="AK56" i="35"/>
  <c r="AK53" i="35" s="1"/>
  <c r="AE56" i="35"/>
  <c r="AE54" i="35" s="1"/>
  <c r="S56" i="35"/>
  <c r="S54" i="35" s="1"/>
  <c r="AS8" i="32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F48" i="1"/>
  <c r="S55" i="38"/>
  <c r="S52" i="38" s="1"/>
  <c r="S54" i="38"/>
  <c r="S53" i="38"/>
  <c r="S56" i="25"/>
  <c r="S53" i="25" s="1"/>
  <c r="P56" i="23"/>
  <c r="AN56" i="23"/>
  <c r="AH56" i="21"/>
  <c r="AH55" i="21" s="1"/>
  <c r="AH52" i="21" s="1"/>
  <c r="AE56" i="38"/>
  <c r="AE55" i="38" s="1"/>
  <c r="AE52" i="38" s="1"/>
  <c r="AB56" i="35"/>
  <c r="AB54" i="35" s="1"/>
  <c r="S53" i="33"/>
  <c r="P56" i="33"/>
  <c r="AN56" i="33"/>
  <c r="AB56" i="31"/>
  <c r="AB54" i="31" s="1"/>
  <c r="P56" i="29"/>
  <c r="P54" i="29" s="1"/>
  <c r="AN56" i="27"/>
  <c r="AB56" i="25"/>
  <c r="Y56" i="23"/>
  <c r="Y54" i="23" s="1"/>
  <c r="AB54" i="38"/>
  <c r="AB56" i="23"/>
  <c r="AB55" i="23" s="1"/>
  <c r="AB52" i="23" s="1"/>
  <c r="S56" i="27"/>
  <c r="S54" i="27" s="1"/>
  <c r="AE56" i="25"/>
  <c r="P56" i="35"/>
  <c r="AN56" i="35"/>
  <c r="AB56" i="33"/>
  <c r="AB54" i="33" s="1"/>
  <c r="P56" i="31"/>
  <c r="AN56" i="31"/>
  <c r="P56" i="25"/>
  <c r="P54" i="25" s="1"/>
  <c r="AN56" i="25"/>
  <c r="AN54" i="25" s="1"/>
  <c r="M56" i="23"/>
  <c r="AK56" i="23"/>
  <c r="Y55" i="32"/>
  <c r="Y52" i="32" s="1"/>
  <c r="Y53" i="32"/>
  <c r="Y54" i="32"/>
  <c r="Y55" i="30"/>
  <c r="Y52" i="30" s="1"/>
  <c r="Y54" i="30"/>
  <c r="Y53" i="30"/>
  <c r="AE56" i="36"/>
  <c r="S56" i="36"/>
  <c r="AN56" i="36"/>
  <c r="AB56" i="36"/>
  <c r="P56" i="36"/>
  <c r="M56" i="36"/>
  <c r="AK56" i="36"/>
  <c r="AE56" i="34"/>
  <c r="S56" i="34"/>
  <c r="AN56" i="34"/>
  <c r="AB56" i="34"/>
  <c r="P56" i="34"/>
  <c r="M56" i="34"/>
  <c r="AK56" i="34"/>
  <c r="M56" i="30"/>
  <c r="AH55" i="28"/>
  <c r="AH52" i="28" s="1"/>
  <c r="AH53" i="28"/>
  <c r="V56" i="32"/>
  <c r="AK55" i="25"/>
  <c r="AK52" i="25" s="1"/>
  <c r="AK54" i="25"/>
  <c r="AK53" i="25"/>
  <c r="AK56" i="38"/>
  <c r="Y56" i="38"/>
  <c r="M56" i="38"/>
  <c r="AH56" i="38"/>
  <c r="V56" i="38"/>
  <c r="J56" i="38"/>
  <c r="AB55" i="38"/>
  <c r="AB52" i="38" s="1"/>
  <c r="P56" i="38"/>
  <c r="AN56" i="38"/>
  <c r="Y56" i="36"/>
  <c r="Y56" i="34"/>
  <c r="AK56" i="29"/>
  <c r="Y56" i="29"/>
  <c r="M56" i="29"/>
  <c r="AH56" i="29"/>
  <c r="V56" i="29"/>
  <c r="J56" i="29"/>
  <c r="AE56" i="29"/>
  <c r="AB56" i="29"/>
  <c r="S54" i="29"/>
  <c r="AH54" i="28"/>
  <c r="AE56" i="32"/>
  <c r="S56" i="32"/>
  <c r="AN56" i="32"/>
  <c r="AB56" i="32"/>
  <c r="P56" i="32"/>
  <c r="M56" i="32"/>
  <c r="AK56" i="32"/>
  <c r="AE56" i="30"/>
  <c r="S56" i="30"/>
  <c r="AN56" i="30"/>
  <c r="AB56" i="30"/>
  <c r="P56" i="30"/>
  <c r="AK56" i="30"/>
  <c r="V56" i="36"/>
  <c r="V56" i="34"/>
  <c r="V56" i="30"/>
  <c r="AN55" i="29"/>
  <c r="AN52" i="29" s="1"/>
  <c r="AN53" i="29"/>
  <c r="J56" i="36"/>
  <c r="AH56" i="36"/>
  <c r="AE53" i="35"/>
  <c r="AE55" i="35"/>
  <c r="AE52" i="35" s="1"/>
  <c r="J56" i="34"/>
  <c r="AH56" i="34"/>
  <c r="AE53" i="33"/>
  <c r="AE55" i="33"/>
  <c r="AE52" i="33" s="1"/>
  <c r="J56" i="32"/>
  <c r="AH56" i="32"/>
  <c r="J56" i="30"/>
  <c r="AH56" i="30"/>
  <c r="AN54" i="29"/>
  <c r="J56" i="35"/>
  <c r="V56" i="35"/>
  <c r="AH56" i="35"/>
  <c r="J56" i="33"/>
  <c r="V56" i="33"/>
  <c r="AH56" i="33"/>
  <c r="J56" i="31"/>
  <c r="V56" i="31"/>
  <c r="AH56" i="31"/>
  <c r="AE56" i="28"/>
  <c r="S56" i="28"/>
  <c r="AN56" i="28"/>
  <c r="AB56" i="28"/>
  <c r="P56" i="28"/>
  <c r="M56" i="28"/>
  <c r="AK56" i="28"/>
  <c r="M56" i="35"/>
  <c r="Y56" i="35"/>
  <c r="M56" i="33"/>
  <c r="Y56" i="33"/>
  <c r="M56" i="31"/>
  <c r="Y56" i="31"/>
  <c r="V56" i="28"/>
  <c r="Y55" i="26"/>
  <c r="Y52" i="26" s="1"/>
  <c r="Y53" i="26"/>
  <c r="AK56" i="27"/>
  <c r="Y56" i="27"/>
  <c r="M56" i="27"/>
  <c r="J56" i="27"/>
  <c r="AB56" i="27"/>
  <c r="AE56" i="26"/>
  <c r="S56" i="26"/>
  <c r="AN56" i="26"/>
  <c r="AB56" i="26"/>
  <c r="P56" i="26"/>
  <c r="M56" i="26"/>
  <c r="AK56" i="26"/>
  <c r="AN56" i="24"/>
  <c r="AB56" i="24"/>
  <c r="P56" i="24"/>
  <c r="AK56" i="24"/>
  <c r="Y56" i="24"/>
  <c r="M56" i="24"/>
  <c r="V56" i="24"/>
  <c r="S56" i="24"/>
  <c r="J56" i="24"/>
  <c r="AN56" i="21"/>
  <c r="AB56" i="21"/>
  <c r="P56" i="21"/>
  <c r="AK56" i="21"/>
  <c r="Y56" i="21"/>
  <c r="M56" i="21"/>
  <c r="V56" i="21"/>
  <c r="S56" i="21"/>
  <c r="J56" i="21"/>
  <c r="P56" i="27"/>
  <c r="AE56" i="27"/>
  <c r="V56" i="26"/>
  <c r="AE56" i="24"/>
  <c r="AE56" i="21"/>
  <c r="J56" i="25"/>
  <c r="V56" i="25"/>
  <c r="AH56" i="25"/>
  <c r="M56" i="25"/>
  <c r="Y56" i="25"/>
  <c r="AH55" i="23"/>
  <c r="AH52" i="23" s="1"/>
  <c r="AH54" i="23"/>
  <c r="AH53" i="23"/>
  <c r="S56" i="23"/>
  <c r="AE56" i="23"/>
  <c r="J56" i="23"/>
  <c r="V56" i="23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28"/>
  <c r="C29" i="26"/>
  <c r="C29" i="21"/>
  <c r="C29" i="35"/>
  <c r="C29" i="24"/>
  <c r="C29" i="32"/>
  <c r="C29" i="36"/>
  <c r="C29" i="25"/>
  <c r="C29" i="1"/>
  <c r="C29" i="29"/>
  <c r="C29" i="23"/>
  <c r="C29" i="20"/>
  <c r="C29" i="27"/>
  <c r="C29" i="33"/>
  <c r="C29" i="34"/>
  <c r="C29" i="31"/>
  <c r="C29" i="30"/>
  <c r="C29" i="38"/>
  <c r="AB55" i="31" l="1"/>
  <c r="AB52" i="31" s="1"/>
  <c r="V53" i="27"/>
  <c r="AH53" i="26"/>
  <c r="AH55" i="26"/>
  <c r="AH52" i="26" s="1"/>
  <c r="S53" i="29"/>
  <c r="Y55" i="28"/>
  <c r="Y52" i="28" s="1"/>
  <c r="V54" i="27"/>
  <c r="AK54" i="31"/>
  <c r="P55" i="25"/>
  <c r="P52" i="25" s="1"/>
  <c r="J55" i="26"/>
  <c r="J52" i="26" s="1"/>
  <c r="AE55" i="31"/>
  <c r="AE52" i="31" s="1"/>
  <c r="AB53" i="33"/>
  <c r="AH53" i="24"/>
  <c r="AH55" i="27"/>
  <c r="AH52" i="27" s="1"/>
  <c r="J55" i="28"/>
  <c r="J52" i="28" s="1"/>
  <c r="AK53" i="31"/>
  <c r="AK54" i="35"/>
  <c r="AB55" i="35"/>
  <c r="AB52" i="35" s="1"/>
  <c r="AB53" i="35"/>
  <c r="AN53" i="25"/>
  <c r="AE53" i="31"/>
  <c r="AK53" i="33"/>
  <c r="AK55" i="35"/>
  <c r="AK52" i="35" s="1"/>
  <c r="AN55" i="25"/>
  <c r="AN52" i="25" s="1"/>
  <c r="S55" i="25"/>
  <c r="S52" i="25" s="1"/>
  <c r="S55" i="27"/>
  <c r="S52" i="27" s="1"/>
  <c r="AK54" i="33"/>
  <c r="P53" i="25"/>
  <c r="J53" i="26"/>
  <c r="Y53" i="28"/>
  <c r="J53" i="28"/>
  <c r="AB55" i="33"/>
  <c r="AB52" i="33" s="1"/>
  <c r="S54" i="33"/>
  <c r="S55" i="33"/>
  <c r="S52" i="33" s="1"/>
  <c r="S54" i="31"/>
  <c r="S55" i="31"/>
  <c r="S52" i="31" s="1"/>
  <c r="S53" i="31"/>
  <c r="S53" i="35"/>
  <c r="S55" i="35"/>
  <c r="S52" i="35" s="1"/>
  <c r="AH53" i="27"/>
  <c r="S54" i="25"/>
  <c r="AH55" i="24"/>
  <c r="AH52" i="24" s="1"/>
  <c r="AB53" i="31"/>
  <c r="P53" i="29"/>
  <c r="P55" i="31"/>
  <c r="P52" i="31" s="1"/>
  <c r="P54" i="31"/>
  <c r="P53" i="31"/>
  <c r="AB55" i="25"/>
  <c r="AB52" i="25" s="1"/>
  <c r="AB54" i="25"/>
  <c r="AB53" i="25"/>
  <c r="AN55" i="23"/>
  <c r="AN52" i="23" s="1"/>
  <c r="AN54" i="23"/>
  <c r="AN53" i="23"/>
  <c r="M55" i="23"/>
  <c r="M52" i="23" s="1"/>
  <c r="M54" i="23"/>
  <c r="M53" i="23"/>
  <c r="P55" i="35"/>
  <c r="P52" i="35" s="1"/>
  <c r="P54" i="35"/>
  <c r="P53" i="35"/>
  <c r="AH54" i="21"/>
  <c r="AB54" i="23"/>
  <c r="P55" i="29"/>
  <c r="P52" i="29" s="1"/>
  <c r="Y53" i="23"/>
  <c r="AH53" i="21"/>
  <c r="AB53" i="23"/>
  <c r="Y55" i="23"/>
  <c r="Y52" i="23" s="1"/>
  <c r="AE55" i="25"/>
  <c r="AE52" i="25" s="1"/>
  <c r="AE54" i="25"/>
  <c r="AE53" i="25"/>
  <c r="AN53" i="27"/>
  <c r="AN54" i="27"/>
  <c r="AN55" i="27"/>
  <c r="AN52" i="27" s="1"/>
  <c r="AN55" i="33"/>
  <c r="AN52" i="33" s="1"/>
  <c r="AN53" i="33"/>
  <c r="AN54" i="33"/>
  <c r="AE54" i="38"/>
  <c r="AE53" i="38"/>
  <c r="P55" i="23"/>
  <c r="P52" i="23" s="1"/>
  <c r="P54" i="23"/>
  <c r="P53" i="23"/>
  <c r="S53" i="27"/>
  <c r="AK55" i="23"/>
  <c r="AK52" i="23" s="1"/>
  <c r="AK54" i="23"/>
  <c r="AK53" i="23"/>
  <c r="AN54" i="31"/>
  <c r="AN55" i="31"/>
  <c r="AN52" i="31" s="1"/>
  <c r="AN53" i="31"/>
  <c r="AN54" i="35"/>
  <c r="AN53" i="35"/>
  <c r="AN55" i="35"/>
  <c r="AN52" i="35" s="1"/>
  <c r="P55" i="33"/>
  <c r="P52" i="33" s="1"/>
  <c r="P54" i="33"/>
  <c r="P53" i="33"/>
  <c r="P55" i="27"/>
  <c r="P52" i="27" s="1"/>
  <c r="P53" i="27"/>
  <c r="P54" i="27"/>
  <c r="AB55" i="21"/>
  <c r="AB52" i="21" s="1"/>
  <c r="AB54" i="21"/>
  <c r="AB53" i="21"/>
  <c r="Y55" i="24"/>
  <c r="Y52" i="24" s="1"/>
  <c r="Y54" i="24"/>
  <c r="Y53" i="24"/>
  <c r="AB55" i="26"/>
  <c r="AB52" i="26" s="1"/>
  <c r="AB54" i="26"/>
  <c r="AB53" i="26"/>
  <c r="P55" i="28"/>
  <c r="P52" i="28" s="1"/>
  <c r="P54" i="28"/>
  <c r="P53" i="28"/>
  <c r="J55" i="31"/>
  <c r="J52" i="31" s="1"/>
  <c r="J54" i="31"/>
  <c r="J53" i="31"/>
  <c r="AH54" i="34"/>
  <c r="AH55" i="34"/>
  <c r="AH52" i="34" s="1"/>
  <c r="AH53" i="34"/>
  <c r="AB55" i="30"/>
  <c r="AB52" i="30" s="1"/>
  <c r="AB54" i="30"/>
  <c r="AB53" i="30"/>
  <c r="AB55" i="32"/>
  <c r="AB52" i="32" s="1"/>
  <c r="AB54" i="32"/>
  <c r="AB53" i="32"/>
  <c r="J55" i="29"/>
  <c r="J52" i="29" s="1"/>
  <c r="J54" i="29"/>
  <c r="J53" i="29"/>
  <c r="M55" i="34"/>
  <c r="M52" i="34" s="1"/>
  <c r="M53" i="34"/>
  <c r="M54" i="34"/>
  <c r="J55" i="25"/>
  <c r="J52" i="25" s="1"/>
  <c r="J54" i="25"/>
  <c r="J53" i="25"/>
  <c r="J55" i="21"/>
  <c r="J52" i="21" s="1"/>
  <c r="J53" i="21"/>
  <c r="J54" i="21"/>
  <c r="AN55" i="21"/>
  <c r="AN52" i="21" s="1"/>
  <c r="AN54" i="21"/>
  <c r="AN53" i="21"/>
  <c r="S53" i="24"/>
  <c r="S55" i="24"/>
  <c r="S52" i="24" s="1"/>
  <c r="S54" i="24"/>
  <c r="AK54" i="26"/>
  <c r="AK53" i="26"/>
  <c r="AK55" i="26"/>
  <c r="AK52" i="26" s="1"/>
  <c r="AB54" i="27"/>
  <c r="AB55" i="27"/>
  <c r="AB52" i="27" s="1"/>
  <c r="AB53" i="27"/>
  <c r="M55" i="33"/>
  <c r="M52" i="33" s="1"/>
  <c r="M54" i="33"/>
  <c r="M53" i="33"/>
  <c r="AB55" i="28"/>
  <c r="AB52" i="28" s="1"/>
  <c r="AB54" i="28"/>
  <c r="AB53" i="28"/>
  <c r="AH55" i="33"/>
  <c r="AH52" i="33" s="1"/>
  <c r="AH54" i="33"/>
  <c r="AH53" i="33"/>
  <c r="V55" i="35"/>
  <c r="V52" i="35" s="1"/>
  <c r="V54" i="35"/>
  <c r="V53" i="35"/>
  <c r="AH54" i="32"/>
  <c r="AH55" i="32"/>
  <c r="AH52" i="32" s="1"/>
  <c r="AH53" i="32"/>
  <c r="J54" i="34"/>
  <c r="J55" i="34"/>
  <c r="J52" i="34" s="1"/>
  <c r="J53" i="34"/>
  <c r="AN55" i="30"/>
  <c r="AN52" i="30" s="1"/>
  <c r="AN54" i="30"/>
  <c r="AN53" i="30"/>
  <c r="AK54" i="32"/>
  <c r="AK55" i="32"/>
  <c r="AK52" i="32" s="1"/>
  <c r="AK53" i="32"/>
  <c r="AN55" i="32"/>
  <c r="AN52" i="32" s="1"/>
  <c r="AN54" i="32"/>
  <c r="AN53" i="32"/>
  <c r="AB54" i="29"/>
  <c r="AB53" i="29"/>
  <c r="AB55" i="29"/>
  <c r="AB52" i="29" s="1"/>
  <c r="AK55" i="29"/>
  <c r="AK52" i="29" s="1"/>
  <c r="AK54" i="29"/>
  <c r="AK53" i="29"/>
  <c r="Y54" i="36"/>
  <c r="Y55" i="36"/>
  <c r="Y52" i="36" s="1"/>
  <c r="Y53" i="36"/>
  <c r="J55" i="38"/>
  <c r="J52" i="38" s="1"/>
  <c r="J54" i="38"/>
  <c r="J53" i="38"/>
  <c r="Y55" i="38"/>
  <c r="Y52" i="38" s="1"/>
  <c r="Y54" i="38"/>
  <c r="Y53" i="38"/>
  <c r="S55" i="34"/>
  <c r="S52" i="34" s="1"/>
  <c r="S54" i="34"/>
  <c r="S53" i="34"/>
  <c r="S55" i="36"/>
  <c r="S52" i="36" s="1"/>
  <c r="S54" i="36"/>
  <c r="S53" i="36"/>
  <c r="J55" i="23"/>
  <c r="J52" i="23" s="1"/>
  <c r="J54" i="23"/>
  <c r="J53" i="23"/>
  <c r="AE55" i="21"/>
  <c r="AE52" i="21" s="1"/>
  <c r="AE53" i="21"/>
  <c r="AE54" i="21"/>
  <c r="V54" i="26"/>
  <c r="V53" i="26"/>
  <c r="V55" i="26"/>
  <c r="V52" i="26" s="1"/>
  <c r="S54" i="21"/>
  <c r="S55" i="21"/>
  <c r="S52" i="21" s="1"/>
  <c r="S53" i="21"/>
  <c r="AK55" i="21"/>
  <c r="AK52" i="21" s="1"/>
  <c r="AK54" i="21"/>
  <c r="AK53" i="21"/>
  <c r="V55" i="24"/>
  <c r="V52" i="24" s="1"/>
  <c r="V54" i="24"/>
  <c r="V53" i="24"/>
  <c r="P53" i="24"/>
  <c r="P55" i="24"/>
  <c r="P52" i="24" s="1"/>
  <c r="P54" i="24"/>
  <c r="M54" i="26"/>
  <c r="M55" i="26"/>
  <c r="M52" i="26" s="1"/>
  <c r="M53" i="26"/>
  <c r="J55" i="27"/>
  <c r="J52" i="27" s="1"/>
  <c r="J54" i="27"/>
  <c r="J53" i="27"/>
  <c r="Y55" i="31"/>
  <c r="Y52" i="31" s="1"/>
  <c r="Y54" i="31"/>
  <c r="Y53" i="31"/>
  <c r="Y55" i="35"/>
  <c r="Y52" i="35" s="1"/>
  <c r="Y54" i="35"/>
  <c r="Y53" i="35"/>
  <c r="AK54" i="28"/>
  <c r="AK53" i="28"/>
  <c r="AK55" i="28"/>
  <c r="AK52" i="28" s="1"/>
  <c r="AN55" i="28"/>
  <c r="AN52" i="28" s="1"/>
  <c r="AN54" i="28"/>
  <c r="AN53" i="28"/>
  <c r="AH55" i="31"/>
  <c r="AH52" i="31" s="1"/>
  <c r="AH54" i="31"/>
  <c r="AH53" i="31"/>
  <c r="V55" i="33"/>
  <c r="V52" i="33" s="1"/>
  <c r="V54" i="33"/>
  <c r="V53" i="33"/>
  <c r="J55" i="35"/>
  <c r="J52" i="35" s="1"/>
  <c r="J54" i="35"/>
  <c r="J53" i="35"/>
  <c r="AH54" i="30"/>
  <c r="AH55" i="30"/>
  <c r="AH52" i="30" s="1"/>
  <c r="AH53" i="30"/>
  <c r="J54" i="32"/>
  <c r="J55" i="32"/>
  <c r="J52" i="32" s="1"/>
  <c r="J53" i="32"/>
  <c r="V55" i="34"/>
  <c r="V52" i="34" s="1"/>
  <c r="V53" i="34"/>
  <c r="V54" i="34"/>
  <c r="AK55" i="30"/>
  <c r="AK52" i="30" s="1"/>
  <c r="AK53" i="30"/>
  <c r="AK54" i="30"/>
  <c r="M54" i="32"/>
  <c r="M55" i="32"/>
  <c r="M52" i="32" s="1"/>
  <c r="M53" i="32"/>
  <c r="AH55" i="29"/>
  <c r="AH52" i="29" s="1"/>
  <c r="AH54" i="29"/>
  <c r="AH53" i="29"/>
  <c r="Y54" i="34"/>
  <c r="Y55" i="34"/>
  <c r="Y52" i="34" s="1"/>
  <c r="Y53" i="34"/>
  <c r="AN53" i="38"/>
  <c r="AN55" i="38"/>
  <c r="AN52" i="38" s="1"/>
  <c r="AN54" i="38"/>
  <c r="V55" i="38"/>
  <c r="V52" i="38" s="1"/>
  <c r="V54" i="38"/>
  <c r="V53" i="38"/>
  <c r="AK55" i="38"/>
  <c r="AK52" i="38" s="1"/>
  <c r="AK54" i="38"/>
  <c r="AK53" i="38"/>
  <c r="V55" i="32"/>
  <c r="V52" i="32" s="1"/>
  <c r="V53" i="32"/>
  <c r="V54" i="32"/>
  <c r="M54" i="30"/>
  <c r="M55" i="30"/>
  <c r="M52" i="30" s="1"/>
  <c r="M53" i="30"/>
  <c r="AB55" i="34"/>
  <c r="AB52" i="34" s="1"/>
  <c r="AB54" i="34"/>
  <c r="AB53" i="34"/>
  <c r="AE55" i="34"/>
  <c r="AE52" i="34" s="1"/>
  <c r="AE54" i="34"/>
  <c r="AE53" i="34"/>
  <c r="AB55" i="36"/>
  <c r="AB52" i="36" s="1"/>
  <c r="AB54" i="36"/>
  <c r="AB53" i="36"/>
  <c r="AE55" i="36"/>
  <c r="AE52" i="36" s="1"/>
  <c r="AE54" i="36"/>
  <c r="AE53" i="36"/>
  <c r="M55" i="25"/>
  <c r="M52" i="25" s="1"/>
  <c r="M54" i="25"/>
  <c r="M53" i="25"/>
  <c r="V55" i="25"/>
  <c r="V52" i="25" s="1"/>
  <c r="V54" i="25"/>
  <c r="V53" i="25"/>
  <c r="M55" i="21"/>
  <c r="M52" i="21" s="1"/>
  <c r="M54" i="21"/>
  <c r="M53" i="21"/>
  <c r="J54" i="24"/>
  <c r="J53" i="24"/>
  <c r="J55" i="24"/>
  <c r="J52" i="24" s="1"/>
  <c r="AN55" i="24"/>
  <c r="AN52" i="24" s="1"/>
  <c r="AN54" i="24"/>
  <c r="AN53" i="24"/>
  <c r="AE55" i="26"/>
  <c r="AE52" i="26" s="1"/>
  <c r="AE54" i="26"/>
  <c r="AE53" i="26"/>
  <c r="Y55" i="27"/>
  <c r="Y52" i="27" s="1"/>
  <c r="Y54" i="27"/>
  <c r="Y53" i="27"/>
  <c r="Y55" i="33"/>
  <c r="Y52" i="33" s="1"/>
  <c r="Y54" i="33"/>
  <c r="Y53" i="33"/>
  <c r="S55" i="28"/>
  <c r="S52" i="28" s="1"/>
  <c r="S54" i="28"/>
  <c r="S53" i="28"/>
  <c r="AH55" i="35"/>
  <c r="AH52" i="35" s="1"/>
  <c r="AH54" i="35"/>
  <c r="AH53" i="35"/>
  <c r="J54" i="36"/>
  <c r="J55" i="36"/>
  <c r="J52" i="36" s="1"/>
  <c r="J53" i="36"/>
  <c r="V55" i="36"/>
  <c r="V52" i="36" s="1"/>
  <c r="V53" i="36"/>
  <c r="V54" i="36"/>
  <c r="AE55" i="30"/>
  <c r="AE52" i="30" s="1"/>
  <c r="AE54" i="30"/>
  <c r="AE53" i="30"/>
  <c r="AE55" i="32"/>
  <c r="AE52" i="32" s="1"/>
  <c r="AE54" i="32"/>
  <c r="AE53" i="32"/>
  <c r="Y55" i="29"/>
  <c r="Y52" i="29" s="1"/>
  <c r="Y54" i="29"/>
  <c r="Y53" i="29"/>
  <c r="M55" i="38"/>
  <c r="M52" i="38" s="1"/>
  <c r="M54" i="38"/>
  <c r="M53" i="38"/>
  <c r="M55" i="36"/>
  <c r="M52" i="36" s="1"/>
  <c r="M53" i="36"/>
  <c r="M54" i="36"/>
  <c r="V55" i="23"/>
  <c r="V52" i="23" s="1"/>
  <c r="V54" i="23"/>
  <c r="V53" i="23"/>
  <c r="Y55" i="21"/>
  <c r="Y52" i="21" s="1"/>
  <c r="Y54" i="21"/>
  <c r="Y53" i="21"/>
  <c r="AK55" i="24"/>
  <c r="AK52" i="24" s="1"/>
  <c r="AK54" i="24"/>
  <c r="AK53" i="24"/>
  <c r="AN55" i="26"/>
  <c r="AN52" i="26" s="1"/>
  <c r="AN54" i="26"/>
  <c r="AN53" i="26"/>
  <c r="AK55" i="27"/>
  <c r="AK52" i="27" s="1"/>
  <c r="AK54" i="27"/>
  <c r="AK53" i="27"/>
  <c r="V54" i="28"/>
  <c r="V55" i="28"/>
  <c r="V52" i="28" s="1"/>
  <c r="V53" i="28"/>
  <c r="AE55" i="28"/>
  <c r="AE52" i="28" s="1"/>
  <c r="AE54" i="28"/>
  <c r="AE53" i="28"/>
  <c r="V55" i="29"/>
  <c r="V52" i="29" s="1"/>
  <c r="V54" i="29"/>
  <c r="V53" i="29"/>
  <c r="P55" i="34"/>
  <c r="P52" i="34" s="1"/>
  <c r="P54" i="34"/>
  <c r="P53" i="34"/>
  <c r="P55" i="36"/>
  <c r="P52" i="36" s="1"/>
  <c r="P54" i="36"/>
  <c r="P53" i="36"/>
  <c r="AE55" i="23"/>
  <c r="AE52" i="23" s="1"/>
  <c r="AE54" i="23"/>
  <c r="AE53" i="23"/>
  <c r="S55" i="23"/>
  <c r="S52" i="23" s="1"/>
  <c r="S54" i="23"/>
  <c r="S53" i="23"/>
  <c r="Y55" i="25"/>
  <c r="Y52" i="25" s="1"/>
  <c r="Y54" i="25"/>
  <c r="Y53" i="25"/>
  <c r="AH55" i="25"/>
  <c r="AH52" i="25" s="1"/>
  <c r="AH54" i="25"/>
  <c r="AH53" i="25"/>
  <c r="AE53" i="24"/>
  <c r="AE54" i="24"/>
  <c r="AE55" i="24"/>
  <c r="AE52" i="24" s="1"/>
  <c r="AE54" i="27"/>
  <c r="AE55" i="27"/>
  <c r="AE52" i="27" s="1"/>
  <c r="AE53" i="27"/>
  <c r="V54" i="21"/>
  <c r="V53" i="21"/>
  <c r="V55" i="21"/>
  <c r="V52" i="21" s="1"/>
  <c r="P55" i="21"/>
  <c r="P52" i="21" s="1"/>
  <c r="P54" i="21"/>
  <c r="P53" i="21"/>
  <c r="M55" i="24"/>
  <c r="M52" i="24" s="1"/>
  <c r="M54" i="24"/>
  <c r="M53" i="24"/>
  <c r="AB54" i="24"/>
  <c r="AB53" i="24"/>
  <c r="AB55" i="24"/>
  <c r="AB52" i="24" s="1"/>
  <c r="P55" i="26"/>
  <c r="P52" i="26" s="1"/>
  <c r="P54" i="26"/>
  <c r="P53" i="26"/>
  <c r="S55" i="26"/>
  <c r="S52" i="26" s="1"/>
  <c r="S54" i="26"/>
  <c r="S53" i="26"/>
  <c r="M55" i="27"/>
  <c r="M52" i="27" s="1"/>
  <c r="M54" i="27"/>
  <c r="M53" i="27"/>
  <c r="M55" i="31"/>
  <c r="M52" i="31" s="1"/>
  <c r="M54" i="31"/>
  <c r="M53" i="31"/>
  <c r="M55" i="35"/>
  <c r="M52" i="35" s="1"/>
  <c r="M54" i="35"/>
  <c r="M53" i="35"/>
  <c r="M54" i="28"/>
  <c r="M55" i="28"/>
  <c r="M52" i="28" s="1"/>
  <c r="M53" i="28"/>
  <c r="V55" i="31"/>
  <c r="V52" i="31" s="1"/>
  <c r="V54" i="31"/>
  <c r="V53" i="31"/>
  <c r="J55" i="33"/>
  <c r="J52" i="33" s="1"/>
  <c r="J54" i="33"/>
  <c r="J53" i="33"/>
  <c r="J54" i="30"/>
  <c r="J55" i="30"/>
  <c r="J52" i="30" s="1"/>
  <c r="J53" i="30"/>
  <c r="AH54" i="36"/>
  <c r="AH55" i="36"/>
  <c r="AH52" i="36" s="1"/>
  <c r="AH53" i="36"/>
  <c r="V55" i="30"/>
  <c r="V52" i="30" s="1"/>
  <c r="V53" i="30"/>
  <c r="V54" i="30"/>
  <c r="P55" i="30"/>
  <c r="P52" i="30" s="1"/>
  <c r="P54" i="30"/>
  <c r="P53" i="30"/>
  <c r="S55" i="30"/>
  <c r="S52" i="30" s="1"/>
  <c r="S54" i="30"/>
  <c r="S53" i="30"/>
  <c r="P55" i="32"/>
  <c r="P52" i="32" s="1"/>
  <c r="P54" i="32"/>
  <c r="P53" i="32"/>
  <c r="S55" i="32"/>
  <c r="S52" i="32" s="1"/>
  <c r="S54" i="32"/>
  <c r="S53" i="32"/>
  <c r="AE54" i="29"/>
  <c r="AE53" i="29"/>
  <c r="AE55" i="29"/>
  <c r="AE52" i="29" s="1"/>
  <c r="M55" i="29"/>
  <c r="M52" i="29" s="1"/>
  <c r="M54" i="29"/>
  <c r="M53" i="29"/>
  <c r="P55" i="38"/>
  <c r="P52" i="38" s="1"/>
  <c r="P54" i="38"/>
  <c r="P53" i="38"/>
  <c r="AH55" i="38"/>
  <c r="AH52" i="38" s="1"/>
  <c r="AH54" i="38"/>
  <c r="AH53" i="38"/>
  <c r="AK55" i="34"/>
  <c r="AK52" i="34" s="1"/>
  <c r="AK53" i="34"/>
  <c r="AK54" i="34"/>
  <c r="AN55" i="34"/>
  <c r="AN52" i="34" s="1"/>
  <c r="AN54" i="34"/>
  <c r="AN53" i="34"/>
  <c r="AK55" i="36"/>
  <c r="AK52" i="36" s="1"/>
  <c r="AK53" i="36"/>
  <c r="AK54" i="36"/>
  <c r="AN55" i="36"/>
  <c r="AN52" i="36" s="1"/>
  <c r="AN54" i="36"/>
  <c r="AN53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O25" i="38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L21" i="38"/>
  <c r="BG14" i="38" s="1"/>
  <c r="AI21" i="38"/>
  <c r="AF21" i="38"/>
  <c r="BG12" i="38" s="1"/>
  <c r="AC21" i="38"/>
  <c r="Z21" i="38"/>
  <c r="BG10" i="38" s="1"/>
  <c r="W21" i="38"/>
  <c r="BG9" i="38" s="1"/>
  <c r="T21" i="38"/>
  <c r="T34" i="38" s="1"/>
  <c r="Q21" i="38"/>
  <c r="BG7" i="38" s="1"/>
  <c r="N21" i="38"/>
  <c r="BG6" i="38" s="1"/>
  <c r="K21" i="38"/>
  <c r="BG5" i="38" s="1"/>
  <c r="H21" i="38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BY30" i="38" s="1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BG4" i="38" l="1"/>
  <c r="G56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Q34" i="38"/>
  <c r="AC34" i="38"/>
  <c r="BG11" i="38"/>
  <c r="AO34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CV510" i="16"/>
  <c r="BY27" i="38"/>
  <c r="CV507" i="16" s="1"/>
  <c r="BY23" i="38"/>
  <c r="CV503" i="16" s="1"/>
  <c r="BY28" i="38"/>
  <c r="CV508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29" i="38"/>
  <c r="CV509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AF34" i="38"/>
  <c r="K34" i="38"/>
  <c r="W34" i="38"/>
  <c r="AI34" i="38"/>
  <c r="N34" i="38"/>
  <c r="Z34" i="38"/>
  <c r="AL34" i="38"/>
  <c r="H34" i="38"/>
  <c r="F45" i="38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AI20" i="38" l="1"/>
  <c r="W20" i="38"/>
  <c r="K20" i="38"/>
  <c r="AF20" i="38"/>
  <c r="T20" i="38"/>
  <c r="H20" i="38"/>
  <c r="AC20" i="38"/>
  <c r="Z20" i="38"/>
  <c r="AO20" i="38"/>
  <c r="Q20" i="38"/>
  <c r="AL20" i="38"/>
  <c r="N20" i="38"/>
  <c r="B1" i="38"/>
  <c r="G54" i="38"/>
  <c r="G53" i="38"/>
  <c r="G55" i="38"/>
  <c r="G52" i="38" s="1"/>
  <c r="G21" i="38" s="1"/>
  <c r="BE4" i="38" s="1"/>
  <c r="F49" i="1"/>
  <c r="AH21" i="38"/>
  <c r="BE13" i="38" s="1"/>
  <c r="Y21" i="38"/>
  <c r="BE10" i="38" s="1"/>
  <c r="P21" i="38"/>
  <c r="BE7" i="38" s="1"/>
  <c r="AK21" i="38"/>
  <c r="BE14" i="38" s="1"/>
  <c r="J21" i="38"/>
  <c r="BE5" i="38" s="1"/>
  <c r="AN21" i="38"/>
  <c r="BE15" i="38" s="1"/>
  <c r="AB21" i="38"/>
  <c r="BE11" i="38" s="1"/>
  <c r="AE21" i="38"/>
  <c r="BE12" i="38" s="1"/>
  <c r="S21" i="38"/>
  <c r="BE8" i="38" s="1"/>
  <c r="M21" i="38"/>
  <c r="BE6" i="38" s="1"/>
  <c r="AR14" i="16"/>
  <c r="AR13" i="16"/>
  <c r="U1" i="38" s="1"/>
  <c r="Y58" i="38" l="1"/>
  <c r="S58" i="38"/>
  <c r="AK58" i="38"/>
  <c r="V58" i="38"/>
  <c r="J58" i="38"/>
  <c r="P58" i="38"/>
  <c r="AN58" i="38"/>
  <c r="G58" i="38"/>
  <c r="AB58" i="38"/>
  <c r="AH58" i="38"/>
  <c r="M58" i="38"/>
  <c r="AE58" i="38"/>
  <c r="V21" i="38"/>
  <c r="BE9" i="38" s="1"/>
  <c r="AT44" i="16"/>
  <c r="AT43" i="16"/>
  <c r="AT42" i="16"/>
  <c r="AT34" i="16"/>
  <c r="AT41" i="16"/>
  <c r="AT40" i="16"/>
  <c r="AT39" i="16"/>
  <c r="AT38" i="16"/>
  <c r="AT33" i="16"/>
  <c r="AT35" i="16"/>
  <c r="AT37" i="16"/>
  <c r="AT36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G56" i="36" s="1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56" i="35" s="1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15" i="26" s="1"/>
  <c r="H21" i="26"/>
  <c r="AJ2" i="26"/>
  <c r="BJ14" i="26" s="1"/>
  <c r="AG2" i="26"/>
  <c r="BJ13" i="26" s="1"/>
  <c r="AD2" i="26"/>
  <c r="BJ12" i="26" s="1"/>
  <c r="AA2" i="26"/>
  <c r="BF11" i="26" s="1"/>
  <c r="X2" i="26"/>
  <c r="U2" i="26"/>
  <c r="BO9" i="26" s="1"/>
  <c r="R2" i="26"/>
  <c r="BF8" i="26" s="1"/>
  <c r="O2" i="26"/>
  <c r="BO7" i="26" s="1"/>
  <c r="L2" i="26"/>
  <c r="BO6" i="26" s="1"/>
  <c r="I2" i="26"/>
  <c r="BF5" i="26" s="1"/>
  <c r="AM2" i="25"/>
  <c r="BO15" i="25" s="1"/>
  <c r="H21" i="25"/>
  <c r="AJ2" i="25"/>
  <c r="BJ14" i="25" s="1"/>
  <c r="AG2" i="25"/>
  <c r="BJ13" i="25" s="1"/>
  <c r="AD2" i="25"/>
  <c r="BJ12" i="25" s="1"/>
  <c r="AA2" i="25"/>
  <c r="X2" i="25"/>
  <c r="U2" i="25"/>
  <c r="BF9" i="25" s="1"/>
  <c r="R2" i="25"/>
  <c r="BJ8" i="25" s="1"/>
  <c r="O2" i="25"/>
  <c r="BO7" i="25" s="1"/>
  <c r="L2" i="25"/>
  <c r="BO6" i="25" s="1"/>
  <c r="I2" i="25"/>
  <c r="BO5" i="25" s="1"/>
  <c r="AM2" i="24"/>
  <c r="BF15" i="24" s="1"/>
  <c r="H21" i="24"/>
  <c r="AJ2" i="24"/>
  <c r="BF14" i="24" s="1"/>
  <c r="AG2" i="24"/>
  <c r="BO13" i="24" s="1"/>
  <c r="AD2" i="24"/>
  <c r="AA2" i="24"/>
  <c r="BF11" i="24" s="1"/>
  <c r="X2" i="24"/>
  <c r="BF10" i="24" s="1"/>
  <c r="U2" i="24"/>
  <c r="BJ9" i="24" s="1"/>
  <c r="R2" i="24"/>
  <c r="BJ8" i="24" s="1"/>
  <c r="O2" i="24"/>
  <c r="L2" i="24"/>
  <c r="BF6" i="24" s="1"/>
  <c r="I2" i="24"/>
  <c r="AM2" i="23"/>
  <c r="BO15" i="23" s="1"/>
  <c r="H21" i="23"/>
  <c r="AJ2" i="23"/>
  <c r="BO14" i="23" s="1"/>
  <c r="AG2" i="23"/>
  <c r="BJ13" i="23" s="1"/>
  <c r="AD2" i="23"/>
  <c r="BF12" i="23" s="1"/>
  <c r="AA2" i="23"/>
  <c r="BJ11" i="23" s="1"/>
  <c r="X2" i="23"/>
  <c r="U2" i="23"/>
  <c r="BJ9" i="23" s="1"/>
  <c r="R2" i="23"/>
  <c r="BF8" i="23" s="1"/>
  <c r="O2" i="23"/>
  <c r="BF7" i="23" s="1"/>
  <c r="L2" i="23"/>
  <c r="I2" i="23"/>
  <c r="BJ5" i="23" s="1"/>
  <c r="AM2" i="21"/>
  <c r="BJ15" i="21" s="1"/>
  <c r="H21" i="21"/>
  <c r="AJ2" i="21"/>
  <c r="AG2" i="21"/>
  <c r="AD2" i="21"/>
  <c r="BF12" i="21" s="1"/>
  <c r="AA2" i="21"/>
  <c r="X2" i="21"/>
  <c r="BO10" i="21" s="1"/>
  <c r="U2" i="21"/>
  <c r="BJ9" i="21" s="1"/>
  <c r="R2" i="21"/>
  <c r="BO8" i="21" s="1"/>
  <c r="O2" i="21"/>
  <c r="BJ7" i="21" s="1"/>
  <c r="L2" i="21"/>
  <c r="BO6" i="21" s="1"/>
  <c r="I2" i="21"/>
  <c r="BO5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L25" i="28"/>
  <c r="AL38" i="28" s="1"/>
  <c r="AI25" i="28"/>
  <c r="AI38" i="28" s="1"/>
  <c r="AF25" i="28"/>
  <c r="AF38" i="28" s="1"/>
  <c r="AC25" i="28"/>
  <c r="AC38" i="28" s="1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O25" i="26"/>
  <c r="AO38" i="26" s="1"/>
  <c r="AL25" i="26"/>
  <c r="AL38" i="26" s="1"/>
  <c r="AI25" i="26"/>
  <c r="AI38" i="26" s="1"/>
  <c r="AF25" i="26"/>
  <c r="AF38" i="26" s="1"/>
  <c r="AC25" i="26"/>
  <c r="AC38" i="26" s="1"/>
  <c r="Z25" i="26"/>
  <c r="Z38" i="26" s="1"/>
  <c r="W25" i="26"/>
  <c r="W38" i="26" s="1"/>
  <c r="T25" i="26"/>
  <c r="T38" i="26" s="1"/>
  <c r="Q25" i="26"/>
  <c r="Q38" i="26" s="1"/>
  <c r="N25" i="26"/>
  <c r="N38" i="26" s="1"/>
  <c r="K25" i="26"/>
  <c r="K38" i="26" s="1"/>
  <c r="H25" i="26"/>
  <c r="H38" i="26" s="1"/>
  <c r="AO25" i="25"/>
  <c r="AO38" i="25" s="1"/>
  <c r="AL25" i="25"/>
  <c r="AL38" i="25" s="1"/>
  <c r="AI25" i="25"/>
  <c r="AI38" i="25" s="1"/>
  <c r="AF25" i="25"/>
  <c r="AF38" i="25" s="1"/>
  <c r="AC25" i="25"/>
  <c r="AC38" i="25" s="1"/>
  <c r="Z25" i="25"/>
  <c r="Z38" i="25" s="1"/>
  <c r="W25" i="25"/>
  <c r="W38" i="25" s="1"/>
  <c r="T25" i="25"/>
  <c r="T38" i="25" s="1"/>
  <c r="Q25" i="25"/>
  <c r="Q38" i="25" s="1"/>
  <c r="N25" i="25"/>
  <c r="N38" i="25" s="1"/>
  <c r="K25" i="25"/>
  <c r="K38" i="25" s="1"/>
  <c r="H25" i="25"/>
  <c r="H38" i="25" s="1"/>
  <c r="AO25" i="24"/>
  <c r="AO38" i="24" s="1"/>
  <c r="AL25" i="24"/>
  <c r="AL38" i="24" s="1"/>
  <c r="AI25" i="24"/>
  <c r="AI38" i="24" s="1"/>
  <c r="AF25" i="24"/>
  <c r="AF38" i="24" s="1"/>
  <c r="AC25" i="24"/>
  <c r="AC38" i="24" s="1"/>
  <c r="Z25" i="24"/>
  <c r="Z38" i="24" s="1"/>
  <c r="W25" i="24"/>
  <c r="W38" i="24" s="1"/>
  <c r="T25" i="24"/>
  <c r="T38" i="24" s="1"/>
  <c r="Q25" i="24"/>
  <c r="Q38" i="24" s="1"/>
  <c r="N25" i="24"/>
  <c r="N38" i="24" s="1"/>
  <c r="K25" i="24"/>
  <c r="K38" i="24" s="1"/>
  <c r="H25" i="24"/>
  <c r="H38" i="24" s="1"/>
  <c r="AO25" i="23"/>
  <c r="AO38" i="23" s="1"/>
  <c r="AL25" i="23"/>
  <c r="AL38" i="23" s="1"/>
  <c r="AI25" i="23"/>
  <c r="AI38" i="23" s="1"/>
  <c r="AF25" i="23"/>
  <c r="AF38" i="23" s="1"/>
  <c r="AC25" i="23"/>
  <c r="AC38" i="23" s="1"/>
  <c r="Z25" i="23"/>
  <c r="Z38" i="23" s="1"/>
  <c r="W25" i="23"/>
  <c r="W38" i="23" s="1"/>
  <c r="T25" i="23"/>
  <c r="T38" i="23" s="1"/>
  <c r="Q25" i="23"/>
  <c r="Q38" i="23" s="1"/>
  <c r="N25" i="23"/>
  <c r="N38" i="23" s="1"/>
  <c r="K25" i="23"/>
  <c r="K38" i="23" s="1"/>
  <c r="H25" i="23"/>
  <c r="H38" i="23" s="1"/>
  <c r="AO25" i="21"/>
  <c r="AO38" i="21" s="1"/>
  <c r="AL25" i="21"/>
  <c r="AL38" i="21" s="1"/>
  <c r="AI25" i="21"/>
  <c r="AI38" i="21" s="1"/>
  <c r="AF25" i="21"/>
  <c r="AF38" i="21" s="1"/>
  <c r="AC25" i="21"/>
  <c r="AC38" i="21" s="1"/>
  <c r="Z25" i="21"/>
  <c r="Z38" i="21" s="1"/>
  <c r="W25" i="21"/>
  <c r="W38" i="21" s="1"/>
  <c r="T25" i="21"/>
  <c r="T38" i="21" s="1"/>
  <c r="Q25" i="21"/>
  <c r="Q38" i="21" s="1"/>
  <c r="N25" i="21"/>
  <c r="N38" i="21" s="1"/>
  <c r="K25" i="21"/>
  <c r="K38" i="21" s="1"/>
  <c r="H25" i="21"/>
  <c r="H38" i="21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C2" i="36"/>
  <c r="BY30" i="36" s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L21" i="35"/>
  <c r="BG14" i="35" s="1"/>
  <c r="AI21" i="35"/>
  <c r="BG13" i="35" s="1"/>
  <c r="AF21" i="35"/>
  <c r="BG12" i="35" s="1"/>
  <c r="AC21" i="35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C2" i="35"/>
  <c r="BY30" i="35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BG8" i="34" s="1"/>
  <c r="Q21" i="34"/>
  <c r="Q34" i="34" s="1"/>
  <c r="N21" i="34"/>
  <c r="BG6" i="34" s="1"/>
  <c r="K21" i="34"/>
  <c r="BG5" i="34" s="1"/>
  <c r="C2" i="34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L21" i="33"/>
  <c r="AL34" i="33" s="1"/>
  <c r="AI21" i="33"/>
  <c r="AF21" i="33"/>
  <c r="BG12" i="33" s="1"/>
  <c r="AC21" i="33"/>
  <c r="BG11" i="33" s="1"/>
  <c r="Z21" i="33"/>
  <c r="BG10" i="33" s="1"/>
  <c r="W21" i="33"/>
  <c r="W34" i="33" s="1"/>
  <c r="T21" i="33"/>
  <c r="T34" i="33" s="1"/>
  <c r="Q21" i="33"/>
  <c r="BG7" i="33" s="1"/>
  <c r="N21" i="33"/>
  <c r="N34" i="33" s="1"/>
  <c r="K21" i="33"/>
  <c r="BG5" i="33" s="1"/>
  <c r="C2" i="33"/>
  <c r="BY30" i="33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C2" i="32"/>
  <c r="BY30" i="32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F21" i="31"/>
  <c r="AF34" i="31" s="1"/>
  <c r="AC21" i="31"/>
  <c r="Z21" i="31"/>
  <c r="W21" i="31"/>
  <c r="W34" i="31" s="1"/>
  <c r="T21" i="31"/>
  <c r="BG8" i="31" s="1"/>
  <c r="Q21" i="31"/>
  <c r="BG7" i="31" s="1"/>
  <c r="N21" i="31"/>
  <c r="K21" i="31"/>
  <c r="BG5" i="31" s="1"/>
  <c r="C2" i="31"/>
  <c r="BY30" i="31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BG13" i="30" s="1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C2" i="30"/>
  <c r="BY30" i="30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BG15" i="29" s="1"/>
  <c r="AL21" i="29"/>
  <c r="BG14" i="29" s="1"/>
  <c r="AI21" i="29"/>
  <c r="AF21" i="29"/>
  <c r="BG12" i="29" s="1"/>
  <c r="AC21" i="29"/>
  <c r="AC34" i="29" s="1"/>
  <c r="Z21" i="29"/>
  <c r="BG10" i="29" s="1"/>
  <c r="W21" i="29"/>
  <c r="BG9" i="29" s="1"/>
  <c r="T21" i="29"/>
  <c r="Q21" i="29"/>
  <c r="BG7" i="29" s="1"/>
  <c r="N21" i="29"/>
  <c r="BG6" i="29" s="1"/>
  <c r="K21" i="29"/>
  <c r="BG5" i="29" s="1"/>
  <c r="C2" i="29"/>
  <c r="BY30" i="29" s="1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BG15" i="28" s="1"/>
  <c r="AL21" i="28"/>
  <c r="AL34" i="28" s="1"/>
  <c r="AI21" i="28"/>
  <c r="BG13" i="28" s="1"/>
  <c r="AF21" i="28"/>
  <c r="BG12" i="28" s="1"/>
  <c r="AC21" i="28"/>
  <c r="BG11" i="28" s="1"/>
  <c r="Z21" i="28"/>
  <c r="BG10" i="28" s="1"/>
  <c r="W21" i="28"/>
  <c r="W34" i="28" s="1"/>
  <c r="T21" i="28"/>
  <c r="T34" i="28" s="1"/>
  <c r="Q21" i="28"/>
  <c r="BG7" i="28" s="1"/>
  <c r="N21" i="28"/>
  <c r="N34" i="28" s="1"/>
  <c r="K21" i="28"/>
  <c r="C2" i="28"/>
  <c r="BY30" i="28" s="1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L21" i="27"/>
  <c r="BG14" i="27" s="1"/>
  <c r="AI21" i="27"/>
  <c r="AI34" i="27" s="1"/>
  <c r="AF21" i="27"/>
  <c r="AF34" i="27" s="1"/>
  <c r="AC21" i="27"/>
  <c r="Z21" i="27"/>
  <c r="BG10" i="27" s="1"/>
  <c r="W21" i="27"/>
  <c r="W34" i="27" s="1"/>
  <c r="T21" i="27"/>
  <c r="BG8" i="27" s="1"/>
  <c r="Q21" i="27"/>
  <c r="Q34" i="27" s="1"/>
  <c r="N21" i="27"/>
  <c r="BG6" i="27" s="1"/>
  <c r="K21" i="27"/>
  <c r="BG5" i="27" s="1"/>
  <c r="C2" i="27"/>
  <c r="BY30" i="27" s="1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AO21" i="26"/>
  <c r="AL21" i="26"/>
  <c r="AL34" i="26" s="1"/>
  <c r="AI21" i="26"/>
  <c r="BG13" i="26" s="1"/>
  <c r="AF21" i="26"/>
  <c r="BG12" i="26" s="1"/>
  <c r="AC21" i="26"/>
  <c r="BG11" i="26" s="1"/>
  <c r="Z21" i="26"/>
  <c r="Z34" i="26" s="1"/>
  <c r="W21" i="26"/>
  <c r="BG9" i="26" s="1"/>
  <c r="T21" i="26"/>
  <c r="Q21" i="26"/>
  <c r="N21" i="26"/>
  <c r="N34" i="26" s="1"/>
  <c r="K21" i="26"/>
  <c r="C2" i="26"/>
  <c r="BY30" i="2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4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AO21" i="25"/>
  <c r="AO34" i="25" s="1"/>
  <c r="AL21" i="25"/>
  <c r="BG14" i="25" s="1"/>
  <c r="AI21" i="25"/>
  <c r="AI34" i="25" s="1"/>
  <c r="AF21" i="25"/>
  <c r="AF34" i="25" s="1"/>
  <c r="AC21" i="25"/>
  <c r="AC34" i="25" s="1"/>
  <c r="Z21" i="25"/>
  <c r="Z34" i="25" s="1"/>
  <c r="W21" i="25"/>
  <c r="W34" i="25" s="1"/>
  <c r="T21" i="25"/>
  <c r="Q21" i="25"/>
  <c r="BG7" i="25" s="1"/>
  <c r="N21" i="25"/>
  <c r="BG6" i="25" s="1"/>
  <c r="K21" i="25"/>
  <c r="BG5" i="25" s="1"/>
  <c r="C2" i="25"/>
  <c r="BY30" i="25" s="1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4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AO21" i="24"/>
  <c r="AO34" i="24" s="1"/>
  <c r="AL21" i="24"/>
  <c r="AL34" i="24" s="1"/>
  <c r="AI21" i="24"/>
  <c r="BG13" i="24" s="1"/>
  <c r="AF21" i="24"/>
  <c r="BG12" i="24" s="1"/>
  <c r="AC21" i="24"/>
  <c r="BG11" i="24" s="1"/>
  <c r="Z21" i="24"/>
  <c r="Z34" i="24" s="1"/>
  <c r="W21" i="24"/>
  <c r="BG9" i="24" s="1"/>
  <c r="T21" i="24"/>
  <c r="T34" i="24" s="1"/>
  <c r="Q21" i="24"/>
  <c r="BG7" i="24" s="1"/>
  <c r="N21" i="24"/>
  <c r="BG6" i="24" s="1"/>
  <c r="K21" i="24"/>
  <c r="BG5" i="24" s="1"/>
  <c r="C2" i="24"/>
  <c r="BY30" i="24" s="1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4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AO21" i="23"/>
  <c r="AL21" i="23"/>
  <c r="AL34" i="23" s="1"/>
  <c r="AI21" i="23"/>
  <c r="AI34" i="23" s="1"/>
  <c r="AF21" i="23"/>
  <c r="AC21" i="23"/>
  <c r="AC34" i="23" s="1"/>
  <c r="Z21" i="23"/>
  <c r="W21" i="23"/>
  <c r="BG9" i="23" s="1"/>
  <c r="T21" i="23"/>
  <c r="Q21" i="23"/>
  <c r="Q34" i="23" s="1"/>
  <c r="N21" i="23"/>
  <c r="K21" i="23"/>
  <c r="K34" i="23" s="1"/>
  <c r="C2" i="23"/>
  <c r="BY30" i="23" s="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4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AO21" i="21"/>
  <c r="AO34" i="21" s="1"/>
  <c r="AL21" i="21"/>
  <c r="BG14" i="21" s="1"/>
  <c r="AI21" i="21"/>
  <c r="BG13" i="21" s="1"/>
  <c r="AF21" i="21"/>
  <c r="AC21" i="21"/>
  <c r="AC34" i="21" s="1"/>
  <c r="Z21" i="21"/>
  <c r="W21" i="21"/>
  <c r="BG9" i="21" s="1"/>
  <c r="T21" i="21"/>
  <c r="BG8" i="21" s="1"/>
  <c r="Q21" i="21"/>
  <c r="N21" i="21"/>
  <c r="BG6" i="21" s="1"/>
  <c r="K21" i="21"/>
  <c r="K34" i="21" s="1"/>
  <c r="C2" i="21"/>
  <c r="BY30" i="21" s="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4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BY30" i="20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BY30" i="1" s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AF25" i="20" l="1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34" i="36"/>
  <c r="F45" i="36" s="1"/>
  <c r="W20" i="36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T20" i="36"/>
  <c r="H34" i="21"/>
  <c r="F45" i="21" s="1"/>
  <c r="G56" i="21"/>
  <c r="BG4" i="23"/>
  <c r="G56" i="23"/>
  <c r="H34" i="24"/>
  <c r="F45" i="24" s="1"/>
  <c r="G56" i="24"/>
  <c r="H34" i="25"/>
  <c r="F45" i="25" s="1"/>
  <c r="G56" i="25"/>
  <c r="BG4" i="26"/>
  <c r="G56" i="26"/>
  <c r="H34" i="27"/>
  <c r="F45" i="27" s="1"/>
  <c r="G56" i="27"/>
  <c r="BG4" i="28"/>
  <c r="G56" i="28"/>
  <c r="BG4" i="29"/>
  <c r="G56" i="29"/>
  <c r="H34" i="30"/>
  <c r="F45" i="30" s="1"/>
  <c r="G56" i="30"/>
  <c r="BG4" i="31"/>
  <c r="G56" i="31"/>
  <c r="BG4" i="32"/>
  <c r="G56" i="32"/>
  <c r="BG4" i="33"/>
  <c r="G56" i="33"/>
  <c r="BG4" i="34"/>
  <c r="G56" i="34"/>
  <c r="G54" i="35"/>
  <c r="G55" i="35"/>
  <c r="G52" i="35" s="1"/>
  <c r="G53" i="35"/>
  <c r="G55" i="36"/>
  <c r="G52" i="36" s="1"/>
  <c r="G54" i="36"/>
  <c r="G53" i="36"/>
  <c r="BY30" i="34"/>
  <c r="CV426" i="16" s="1"/>
  <c r="BY20" i="34"/>
  <c r="CV416" i="16" s="1"/>
  <c r="BG5" i="35"/>
  <c r="Z34" i="32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4" i="28"/>
  <c r="Z34" i="29"/>
  <c r="BG4" i="21"/>
  <c r="BG4" i="30"/>
  <c r="H34" i="26"/>
  <c r="F45" i="26" s="1"/>
  <c r="N34" i="32"/>
  <c r="BG13" i="23"/>
  <c r="K34" i="30"/>
  <c r="Q34" i="32"/>
  <c r="BG15" i="24"/>
  <c r="W34" i="23"/>
  <c r="Q34" i="24"/>
  <c r="H34" i="34"/>
  <c r="F45" i="34" s="1"/>
  <c r="AI34" i="29"/>
  <c r="AC34" i="36"/>
  <c r="AC34" i="34"/>
  <c r="BG10" i="24"/>
  <c r="BO4" i="32"/>
  <c r="BG8" i="33"/>
  <c r="BG14" i="31"/>
  <c r="AL34" i="34"/>
  <c r="AF34" i="33"/>
  <c r="Z34" i="27"/>
  <c r="AO34" i="33"/>
  <c r="BO4" i="33"/>
  <c r="BJ4" i="26"/>
  <c r="BF4" i="33"/>
  <c r="BG9" i="36"/>
  <c r="BG15" i="33"/>
  <c r="BG5" i="36"/>
  <c r="BF4" i="30"/>
  <c r="AL34" i="27"/>
  <c r="BG9" i="25"/>
  <c r="BG14" i="36"/>
  <c r="BO4" i="35"/>
  <c r="N34" i="27"/>
  <c r="T34" i="34"/>
  <c r="AI34" i="30"/>
  <c r="K34" i="34"/>
  <c r="BF4" i="35"/>
  <c r="BO4" i="21"/>
  <c r="Q34" i="33"/>
  <c r="BF4" i="23"/>
  <c r="BO4" i="26"/>
  <c r="BJ5" i="35"/>
  <c r="BF8" i="24"/>
  <c r="BO4" i="20"/>
  <c r="BF4" i="20"/>
  <c r="Q34" i="28"/>
  <c r="BJ4" i="36"/>
  <c r="BF4" i="34"/>
  <c r="N34" i="34"/>
  <c r="AC34" i="35"/>
  <c r="BG13" i="27"/>
  <c r="BJ7" i="20"/>
  <c r="BO4" i="30"/>
  <c r="W34" i="29"/>
  <c r="H34" i="29"/>
  <c r="F45" i="29" s="1"/>
  <c r="BJ14" i="1"/>
  <c r="BG14" i="24"/>
  <c r="BJ4" i="23"/>
  <c r="BG14" i="32"/>
  <c r="BF10" i="36"/>
  <c r="BF7" i="35"/>
  <c r="BF8" i="21"/>
  <c r="BO9" i="25"/>
  <c r="BG4" i="25"/>
  <c r="H34" i="33"/>
  <c r="F45" i="33" s="1"/>
  <c r="BG9" i="28"/>
  <c r="BG8" i="23"/>
  <c r="AI34" i="21"/>
  <c r="BG12" i="25"/>
  <c r="BO12" i="26"/>
  <c r="BJ13" i="29"/>
  <c r="BO6" i="32"/>
  <c r="BF12" i="26"/>
  <c r="BF15" i="33"/>
  <c r="BJ8" i="26"/>
  <c r="BO8" i="34"/>
  <c r="BO11" i="31"/>
  <c r="BJ5" i="25"/>
  <c r="BJ14" i="32"/>
  <c r="BF12" i="30"/>
  <c r="BO8" i="30"/>
  <c r="BF6" i="20"/>
  <c r="BO7" i="23"/>
  <c r="BJ6" i="28"/>
  <c r="BO9" i="33"/>
  <c r="BF5" i="33"/>
  <c r="BO5" i="29"/>
  <c r="BF5" i="25"/>
  <c r="BO14" i="24"/>
  <c r="BJ15" i="33"/>
  <c r="BJ12" i="30"/>
  <c r="BF12" i="20"/>
  <c r="BJ5" i="33"/>
  <c r="BO12" i="34"/>
  <c r="BO14" i="28"/>
  <c r="BF14" i="36"/>
  <c r="BO13" i="29"/>
  <c r="BO10" i="32"/>
  <c r="BF14" i="28"/>
  <c r="BO7" i="27"/>
  <c r="BO13" i="25"/>
  <c r="BO8" i="20"/>
  <c r="BF11" i="31"/>
  <c r="BJ14" i="36"/>
  <c r="BF14" i="32"/>
  <c r="BO10" i="24"/>
  <c r="BJ9" i="29"/>
  <c r="BF10" i="28"/>
  <c r="BO10" i="20"/>
  <c r="BJ11" i="27"/>
  <c r="BJ7" i="23"/>
  <c r="BF11" i="35"/>
  <c r="BF9" i="20"/>
  <c r="BJ9" i="25"/>
  <c r="BJ6" i="24"/>
  <c r="BF13" i="25"/>
  <c r="BO6" i="36"/>
  <c r="BF12" i="34"/>
  <c r="BO15" i="29"/>
  <c r="BJ11" i="35"/>
  <c r="BF6" i="28"/>
  <c r="BJ7" i="27"/>
  <c r="BF8" i="34"/>
  <c r="BF11" i="20"/>
  <c r="BJ10" i="36"/>
  <c r="BJ14" i="24"/>
  <c r="BJ10" i="24"/>
  <c r="BO9" i="29"/>
  <c r="BO10" i="28"/>
  <c r="BF8" i="30"/>
  <c r="BJ10" i="32"/>
  <c r="BO11" i="23"/>
  <c r="BJ6" i="32"/>
  <c r="BO6" i="24"/>
  <c r="BJ5" i="29"/>
  <c r="BO12" i="21"/>
  <c r="BF15" i="29"/>
  <c r="BF6" i="36"/>
  <c r="BO7" i="35"/>
  <c r="BO15" i="20"/>
  <c r="BF11" i="23"/>
  <c r="BO13" i="20"/>
  <c r="BJ15" i="25"/>
  <c r="BO8" i="26"/>
  <c r="BJ8" i="21"/>
  <c r="BJ13" i="33"/>
  <c r="BO11" i="27"/>
  <c r="BJ9" i="33"/>
  <c r="BF15" i="25"/>
  <c r="BJ12" i="21"/>
  <c r="BO13" i="33"/>
  <c r="BJ7" i="30"/>
  <c r="BO4" i="34"/>
  <c r="BF12" i="29"/>
  <c r="BO12" i="25"/>
  <c r="BO6" i="27"/>
  <c r="BO8" i="29"/>
  <c r="BJ11" i="26"/>
  <c r="BJ13" i="28"/>
  <c r="BJ12" i="29"/>
  <c r="BO14" i="35"/>
  <c r="BO13" i="28"/>
  <c r="BJ7" i="26"/>
  <c r="BJ8" i="29"/>
  <c r="BF13" i="36"/>
  <c r="BJ9" i="36"/>
  <c r="BO11" i="26"/>
  <c r="BJ15" i="24"/>
  <c r="BO15" i="24"/>
  <c r="BO7" i="30"/>
  <c r="BJ11" i="30"/>
  <c r="BF7" i="26"/>
  <c r="BF13" i="24"/>
  <c r="BO15" i="28"/>
  <c r="BO9" i="28"/>
  <c r="BF8" i="25"/>
  <c r="BJ10" i="27"/>
  <c r="BF14" i="1"/>
  <c r="BF5" i="28"/>
  <c r="BO5" i="36"/>
  <c r="BO8" i="25"/>
  <c r="BO10" i="27"/>
  <c r="BO9" i="24"/>
  <c r="BO5" i="28"/>
  <c r="BJ14" i="27"/>
  <c r="BJ12" i="20"/>
  <c r="BJ4" i="1"/>
  <c r="BG7" i="23"/>
  <c r="K34" i="25"/>
  <c r="N34" i="29"/>
  <c r="BO13" i="31"/>
  <c r="BF6" i="30"/>
  <c r="BO11" i="29"/>
  <c r="BJ15" i="23"/>
  <c r="BO11" i="33"/>
  <c r="BF15" i="35"/>
  <c r="BF9" i="23"/>
  <c r="BJ13" i="31"/>
  <c r="BO12" i="20"/>
  <c r="Z34" i="36"/>
  <c r="BG6" i="36"/>
  <c r="Q34" i="36"/>
  <c r="AI34" i="35"/>
  <c r="BG7" i="34"/>
  <c r="BG14" i="33"/>
  <c r="AC34" i="33"/>
  <c r="BG6" i="33"/>
  <c r="H34" i="32"/>
  <c r="F45" i="32" s="1"/>
  <c r="AI34" i="31"/>
  <c r="Z34" i="31"/>
  <c r="T34" i="31"/>
  <c r="AC34" i="30"/>
  <c r="T34" i="29"/>
  <c r="K34" i="29"/>
  <c r="H34" i="28"/>
  <c r="F45" i="28" s="1"/>
  <c r="AC34" i="28"/>
  <c r="AO34" i="28"/>
  <c r="T34" i="27"/>
  <c r="BG7" i="27"/>
  <c r="BG6" i="26"/>
  <c r="AC34" i="26"/>
  <c r="BG15" i="25"/>
  <c r="AL34" i="25"/>
  <c r="BG8" i="25"/>
  <c r="BG15" i="21"/>
  <c r="BG12" i="21"/>
  <c r="BG5" i="21"/>
  <c r="BF10" i="34"/>
  <c r="BO15" i="31"/>
  <c r="BF13" i="23"/>
  <c r="BF11" i="33"/>
  <c r="BJ6" i="21"/>
  <c r="BO8" i="36"/>
  <c r="BO10" i="34"/>
  <c r="BJ15" i="31"/>
  <c r="BO6" i="30"/>
  <c r="BF11" i="29"/>
  <c r="BO9" i="23"/>
  <c r="BF5" i="35"/>
  <c r="BJ7" i="29"/>
  <c r="BJ5" i="31"/>
  <c r="BF10" i="21"/>
  <c r="BJ13" i="35"/>
  <c r="BJ4" i="32"/>
  <c r="BO4" i="24"/>
  <c r="BF4" i="27"/>
  <c r="BO7" i="20"/>
  <c r="BJ4" i="31"/>
  <c r="BO4" i="25"/>
  <c r="BF11" i="1"/>
  <c r="BO4" i="28"/>
  <c r="BJ4" i="27"/>
  <c r="BJ4" i="25"/>
  <c r="BJ11" i="24"/>
  <c r="BO8" i="27"/>
  <c r="BF15" i="26"/>
  <c r="BF15" i="20"/>
  <c r="BO12" i="23"/>
  <c r="BJ9" i="26"/>
  <c r="BJ8" i="23"/>
  <c r="BF14" i="25"/>
  <c r="BO8" i="23"/>
  <c r="BO8" i="35"/>
  <c r="AF34" i="21"/>
  <c r="BG8" i="24"/>
  <c r="Q34" i="25"/>
  <c r="BG10" i="25"/>
  <c r="AC34" i="31"/>
  <c r="Q34" i="31"/>
  <c r="AO34" i="31"/>
  <c r="BF13" i="21"/>
  <c r="BO13" i="21"/>
  <c r="BJ7" i="24"/>
  <c r="BO7" i="24"/>
  <c r="BF10" i="25"/>
  <c r="BJ10" i="25"/>
  <c r="BJ11" i="28"/>
  <c r="BF11" i="28"/>
  <c r="BF12" i="31"/>
  <c r="BO12" i="31"/>
  <c r="BJ7" i="32"/>
  <c r="BO7" i="32"/>
  <c r="BJ6" i="33"/>
  <c r="BF6" i="33"/>
  <c r="BF13" i="34"/>
  <c r="BO13" i="34"/>
  <c r="BO9" i="21"/>
  <c r="BF14" i="21"/>
  <c r="BJ14" i="21"/>
  <c r="BO10" i="30"/>
  <c r="BJ10" i="30"/>
  <c r="BJ8" i="36"/>
  <c r="BF15" i="34"/>
  <c r="BO8" i="32"/>
  <c r="BF8" i="31"/>
  <c r="BO8" i="24"/>
  <c r="BO13" i="23"/>
  <c r="BF5" i="23"/>
  <c r="BJ14" i="34"/>
  <c r="BJ9" i="31"/>
  <c r="BJ12" i="36"/>
  <c r="BO7" i="33"/>
  <c r="BO5" i="34"/>
  <c r="BF15" i="21"/>
  <c r="BF6" i="21"/>
  <c r="BO5" i="31"/>
  <c r="BJ10" i="21"/>
  <c r="BF6" i="34"/>
  <c r="BF4" i="1"/>
  <c r="BJ15" i="35"/>
  <c r="BJ13" i="34"/>
  <c r="BJ10" i="33"/>
  <c r="BJ8" i="32"/>
  <c r="BO11" i="30"/>
  <c r="BJ15" i="28"/>
  <c r="BF9" i="28"/>
  <c r="BF15" i="23"/>
  <c r="BO5" i="23"/>
  <c r="BO14" i="34"/>
  <c r="BF9" i="31"/>
  <c r="BO12" i="36"/>
  <c r="BF7" i="29"/>
  <c r="BF7" i="33"/>
  <c r="BJ7" i="28"/>
  <c r="BO9" i="1"/>
  <c r="BF6" i="27"/>
  <c r="BO14" i="30"/>
  <c r="BF12" i="25"/>
  <c r="BF6" i="25"/>
  <c r="BO11" i="20"/>
  <c r="BO6" i="34"/>
  <c r="BF10" i="35"/>
  <c r="BO14" i="21"/>
  <c r="BF9" i="24"/>
  <c r="BO14" i="20"/>
  <c r="BF14" i="27"/>
  <c r="BJ13" i="24"/>
  <c r="BF14" i="30"/>
  <c r="BG11" i="23"/>
  <c r="N34" i="25"/>
  <c r="AC34" i="27"/>
  <c r="BG11" i="27"/>
  <c r="BG14" i="28"/>
  <c r="BG8" i="29"/>
  <c r="AO34" i="29"/>
  <c r="BG11" i="29"/>
  <c r="BG13" i="29"/>
  <c r="BG11" i="31"/>
  <c r="BG10" i="31"/>
  <c r="BG13" i="34"/>
  <c r="BG11" i="35"/>
  <c r="Q34" i="35"/>
  <c r="T34" i="35"/>
  <c r="W34" i="35"/>
  <c r="BG8" i="36"/>
  <c r="BF5" i="1"/>
  <c r="BF4" i="29"/>
  <c r="BJ4" i="29"/>
  <c r="BJ15" i="1"/>
  <c r="BJ8" i="1"/>
  <c r="BO4" i="31"/>
  <c r="BO7" i="1"/>
  <c r="BO15" i="34"/>
  <c r="BF10" i="33"/>
  <c r="BJ8" i="31"/>
  <c r="BO11" i="24"/>
  <c r="BO11" i="32"/>
  <c r="BO5" i="26"/>
  <c r="BO14" i="25"/>
  <c r="BJ5" i="34"/>
  <c r="BO12" i="27"/>
  <c r="BF8" i="27"/>
  <c r="BJ13" i="21"/>
  <c r="BJ5" i="21"/>
  <c r="BF7" i="32"/>
  <c r="BO15" i="21"/>
  <c r="BO11" i="28"/>
  <c r="BF9" i="26"/>
  <c r="BJ6" i="25"/>
  <c r="BO13" i="26"/>
  <c r="BO6" i="20"/>
  <c r="BO9" i="34"/>
  <c r="BJ12" i="31"/>
  <c r="BF13" i="20"/>
  <c r="BJ9" i="34"/>
  <c r="BF11" i="32"/>
  <c r="BO7" i="28"/>
  <c r="BJ5" i="26"/>
  <c r="BJ12" i="27"/>
  <c r="BF9" i="21"/>
  <c r="BF5" i="21"/>
  <c r="BF13" i="26"/>
  <c r="BO10" i="25"/>
  <c r="BJ5" i="20"/>
  <c r="BJ14" i="33"/>
  <c r="BJ12" i="23"/>
  <c r="BF8" i="1"/>
  <c r="BO5" i="1"/>
  <c r="BJ15" i="26"/>
  <c r="BF14" i="33"/>
  <c r="BF8" i="35"/>
  <c r="BF7" i="24"/>
  <c r="Z34" i="35"/>
  <c r="AL34" i="35"/>
  <c r="N34" i="35"/>
  <c r="BG6" i="35"/>
  <c r="BG10" i="34"/>
  <c r="BG9" i="33"/>
  <c r="K34" i="33"/>
  <c r="AI34" i="32"/>
  <c r="W34" i="32"/>
  <c r="K34" i="32"/>
  <c r="BG9" i="31"/>
  <c r="Q34" i="30"/>
  <c r="BY10" i="33"/>
  <c r="CV378" i="16" s="1"/>
  <c r="AL34" i="29"/>
  <c r="AF34" i="28"/>
  <c r="BG9" i="27"/>
  <c r="BG4" i="27"/>
  <c r="BY5" i="31"/>
  <c r="CV317" i="16" s="1"/>
  <c r="Q34" i="26"/>
  <c r="BG7" i="26"/>
  <c r="AI34" i="26"/>
  <c r="BG13" i="25"/>
  <c r="BY12" i="30"/>
  <c r="CV296" i="16" s="1"/>
  <c r="AC34" i="24"/>
  <c r="K34" i="24"/>
  <c r="BY6" i="33"/>
  <c r="CV374" i="16" s="1"/>
  <c r="H34" i="23"/>
  <c r="F45" i="23" s="1"/>
  <c r="BY5" i="33"/>
  <c r="CV373" i="16" s="1"/>
  <c r="N34" i="2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6" i="31"/>
  <c r="BJ6" i="31"/>
  <c r="BJ6" i="1"/>
  <c r="BJ7" i="1"/>
  <c r="BF6" i="1"/>
  <c r="BJ9" i="1"/>
  <c r="BJ11" i="1"/>
  <c r="BF10" i="1"/>
  <c r="BO8" i="1"/>
  <c r="BJ10" i="1"/>
  <c r="BO7" i="21"/>
  <c r="BF7" i="21"/>
  <c r="BO6" i="23"/>
  <c r="BF6" i="23"/>
  <c r="BJ6" i="23"/>
  <c r="BF5" i="24"/>
  <c r="BO5" i="24"/>
  <c r="BJ7" i="25"/>
  <c r="BF7" i="25"/>
  <c r="BJ10" i="26"/>
  <c r="BO10" i="26"/>
  <c r="BF10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6" i="29"/>
  <c r="BF14" i="20"/>
  <c r="BJ10" i="20"/>
  <c r="BO5" i="20"/>
  <c r="BF14" i="23"/>
  <c r="BJ14" i="23"/>
  <c r="BO12" i="24"/>
  <c r="BF12" i="24"/>
  <c r="BJ11" i="25"/>
  <c r="BF11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BJ5" i="24"/>
  <c r="BJ15" i="27"/>
  <c r="BJ14" i="31"/>
  <c r="BO6" i="29"/>
  <c r="BJ12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BF8" i="20"/>
  <c r="BO9" i="20"/>
  <c r="BF11" i="21"/>
  <c r="BO11" i="21"/>
  <c r="BJ11" i="21"/>
  <c r="BJ10" i="23"/>
  <c r="BO10" i="23"/>
  <c r="BF10" i="23"/>
  <c r="BJ6" i="26"/>
  <c r="BF6" i="26"/>
  <c r="BF14" i="26"/>
  <c r="BO14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9" i="27"/>
  <c r="BF15" i="32"/>
  <c r="BO11" i="25"/>
  <c r="BO7" i="31"/>
  <c r="BY15" i="33"/>
  <c r="CV383" i="16" s="1"/>
  <c r="AF34" i="36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AF34" i="35"/>
  <c r="BY4" i="31"/>
  <c r="CV316" i="16" s="1"/>
  <c r="H34" i="35"/>
  <c r="F45" i="35" s="1"/>
  <c r="BG12" i="34"/>
  <c r="W34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CV482" i="16"/>
  <c r="BY14" i="36"/>
  <c r="CV466" i="16" s="1"/>
  <c r="BY16" i="36"/>
  <c r="CV468" i="16" s="1"/>
  <c r="BY17" i="33"/>
  <c r="CV385" i="16" s="1"/>
  <c r="AO34" i="32"/>
  <c r="K34" i="31"/>
  <c r="BY10" i="35"/>
  <c r="CV434" i="16" s="1"/>
  <c r="BY24" i="35"/>
  <c r="CV448" i="16" s="1"/>
  <c r="BY4" i="30"/>
  <c r="CV288" i="16" s="1"/>
  <c r="BY7" i="30"/>
  <c r="CV291" i="16" s="1"/>
  <c r="BG14" i="30"/>
  <c r="BG10" i="30"/>
  <c r="BY16" i="30"/>
  <c r="CV300" i="16" s="1"/>
  <c r="Q34" i="29"/>
  <c r="BY19" i="35"/>
  <c r="CV443" i="16" s="1"/>
  <c r="BE2" i="35"/>
  <c r="BY9" i="35"/>
  <c r="CV433" i="16" s="1"/>
  <c r="CV146" i="16"/>
  <c r="Z34" i="28"/>
  <c r="AI34" i="28"/>
  <c r="BG6" i="28"/>
  <c r="BY7" i="26"/>
  <c r="CV179" i="16" s="1"/>
  <c r="BY5" i="26"/>
  <c r="CV177" i="16" s="1"/>
  <c r="BG12" i="27"/>
  <c r="K34" i="27"/>
  <c r="W34" i="26"/>
  <c r="AF34" i="26"/>
  <c r="T34" i="25"/>
  <c r="BY17" i="24"/>
  <c r="CV133" i="16" s="1"/>
  <c r="BY11" i="26"/>
  <c r="CV183" i="16" s="1"/>
  <c r="BY13" i="26"/>
  <c r="CV185" i="16" s="1"/>
  <c r="BY23" i="26"/>
  <c r="CV195" i="16" s="1"/>
  <c r="BG11" i="25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AF34" i="24"/>
  <c r="BG4" i="24"/>
  <c r="BY25" i="30"/>
  <c r="CV309" i="16" s="1"/>
  <c r="BY24" i="30"/>
  <c r="CV308" i="16" s="1"/>
  <c r="BG14" i="23"/>
  <c r="BY26" i="30"/>
  <c r="CV310" i="16" s="1"/>
  <c r="BE2" i="30"/>
  <c r="BY22" i="30"/>
  <c r="CV306" i="16" s="1"/>
  <c r="W34" i="21"/>
  <c r="BY17" i="30"/>
  <c r="CV301" i="16" s="1"/>
  <c r="BY8" i="30"/>
  <c r="CV292" i="16" s="1"/>
  <c r="BY11" i="30"/>
  <c r="CV295" i="16" s="1"/>
  <c r="AL34" i="2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CV454" i="16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0" i="21"/>
  <c r="BG15" i="35"/>
  <c r="AO34" i="35"/>
  <c r="BF12" i="1"/>
  <c r="BG15" i="27"/>
  <c r="AO34" i="27"/>
  <c r="BG13" i="33"/>
  <c r="AI34" i="33"/>
  <c r="BG11" i="32"/>
  <c r="AC34" i="32"/>
  <c r="T34" i="30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CV314" i="16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BJ4" i="21"/>
  <c r="BJ4" i="24"/>
  <c r="BY23" i="25"/>
  <c r="CV167" i="16" s="1"/>
  <c r="BG15" i="36"/>
  <c r="AI34" i="36"/>
  <c r="BY15" i="32"/>
  <c r="CV355" i="16" s="1"/>
  <c r="BY28" i="34"/>
  <c r="CV424" i="16" s="1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AO34" i="34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F34" i="32"/>
  <c r="BG6" i="31"/>
  <c r="N34" i="3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CV202" i="16"/>
  <c r="BY17" i="25"/>
  <c r="CV161" i="16" s="1"/>
  <c r="H34" i="31"/>
  <c r="F45" i="31" s="1"/>
  <c r="BG12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CV398" i="16"/>
  <c r="BY22" i="33"/>
  <c r="CV390" i="16" s="1"/>
  <c r="BG13" i="31"/>
  <c r="W34" i="30"/>
  <c r="BG6" i="30"/>
  <c r="AO34" i="30"/>
  <c r="BG12" i="30"/>
  <c r="BY4" i="28"/>
  <c r="CV232" i="16" s="1"/>
  <c r="CV174" i="16"/>
  <c r="BY26" i="28"/>
  <c r="CV254" i="16" s="1"/>
  <c r="BY15" i="28"/>
  <c r="CV243" i="16" s="1"/>
  <c r="BY10" i="25"/>
  <c r="CV154" i="16" s="1"/>
  <c r="BY19" i="28"/>
  <c r="CV247" i="16" s="1"/>
  <c r="BY29" i="25"/>
  <c r="CV173" i="16" s="1"/>
  <c r="AF34" i="29"/>
  <c r="BY12" i="25"/>
  <c r="CV156" i="16" s="1"/>
  <c r="BY27" i="25"/>
  <c r="CV171" i="16" s="1"/>
  <c r="BY14" i="25"/>
  <c r="CV158" i="16" s="1"/>
  <c r="BY20" i="25"/>
  <c r="CV164" i="16" s="1"/>
  <c r="BY25" i="25"/>
  <c r="CV169" i="16" s="1"/>
  <c r="BG8" i="28"/>
  <c r="K34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G8" i="26"/>
  <c r="T34" i="26"/>
  <c r="BY17" i="21"/>
  <c r="CV77" i="16" s="1"/>
  <c r="BG5" i="26"/>
  <c r="K34" i="26"/>
  <c r="BG15" i="26"/>
  <c r="AO34" i="26"/>
  <c r="BY10" i="28"/>
  <c r="CV238" i="16" s="1"/>
  <c r="BY14" i="28"/>
  <c r="CV242" i="16" s="1"/>
  <c r="BY23" i="28"/>
  <c r="CV251" i="16" s="1"/>
  <c r="CV258" i="16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CV370" i="16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G10" i="26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G14" i="26"/>
  <c r="N34" i="24"/>
  <c r="AI34" i="24"/>
  <c r="W34" i="24"/>
  <c r="BG12" i="23"/>
  <c r="AF34" i="23"/>
  <c r="N34" i="23"/>
  <c r="BG6" i="23"/>
  <c r="BG10" i="23"/>
  <c r="Z34" i="23"/>
  <c r="AO34" i="23"/>
  <c r="BG15" i="23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CV342" i="16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G5" i="23"/>
  <c r="T34" i="23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CV62" i="16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Q34" i="21"/>
  <c r="T34" i="21"/>
  <c r="Z34" i="21"/>
  <c r="BG11" i="21"/>
  <c r="BG7" i="2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29" i="33"/>
  <c r="CV397" i="16" s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CV118" i="16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CV34" i="16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CV90" i="16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CV230" i="16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CV286" i="16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AI20" i="36" l="1"/>
  <c r="Z20" i="36"/>
  <c r="AL20" i="36"/>
  <c r="B1" i="36"/>
  <c r="AF20" i="36"/>
  <c r="Q20" i="36"/>
  <c r="AC20" i="36"/>
  <c r="AO20" i="36"/>
  <c r="K20" i="36"/>
  <c r="N20" i="36"/>
  <c r="H20" i="36"/>
  <c r="G58" i="35"/>
  <c r="G58" i="36"/>
  <c r="AI20" i="31"/>
  <c r="W20" i="31"/>
  <c r="K20" i="31"/>
  <c r="AC20" i="31"/>
  <c r="N20" i="31"/>
  <c r="AO20" i="31"/>
  <c r="Z20" i="31"/>
  <c r="H20" i="31"/>
  <c r="AL20" i="31"/>
  <c r="T20" i="31"/>
  <c r="AF20" i="31"/>
  <c r="Q20" i="31"/>
  <c r="B1" i="31"/>
  <c r="AI20" i="23"/>
  <c r="W20" i="23"/>
  <c r="K20" i="23"/>
  <c r="AC20" i="23"/>
  <c r="N20" i="23"/>
  <c r="AO20" i="23"/>
  <c r="Z20" i="23"/>
  <c r="H20" i="23"/>
  <c r="AL20" i="23"/>
  <c r="T20" i="23"/>
  <c r="AF20" i="23"/>
  <c r="Q20" i="23"/>
  <c r="B1" i="23"/>
  <c r="AI20" i="28"/>
  <c r="W20" i="28"/>
  <c r="K20" i="28"/>
  <c r="AO20" i="28"/>
  <c r="Z20" i="28"/>
  <c r="H20" i="28"/>
  <c r="AL20" i="28"/>
  <c r="T20" i="28"/>
  <c r="AF20" i="28"/>
  <c r="Q20" i="28"/>
  <c r="AC20" i="28"/>
  <c r="N20" i="28"/>
  <c r="B1" i="28"/>
  <c r="AI20" i="34"/>
  <c r="W20" i="34"/>
  <c r="K20" i="34"/>
  <c r="AF20" i="34"/>
  <c r="T20" i="34"/>
  <c r="AO20" i="34"/>
  <c r="Q20" i="34"/>
  <c r="AL20" i="34"/>
  <c r="N20" i="34"/>
  <c r="AC20" i="34"/>
  <c r="H20" i="34"/>
  <c r="Z20" i="34"/>
  <c r="B1" i="34"/>
  <c r="AI20" i="26"/>
  <c r="W20" i="26"/>
  <c r="K20" i="26"/>
  <c r="AF20" i="26"/>
  <c r="Q20" i="26"/>
  <c r="AC20" i="26"/>
  <c r="N20" i="26"/>
  <c r="AO20" i="26"/>
  <c r="Z20" i="26"/>
  <c r="H20" i="26"/>
  <c r="AL20" i="26"/>
  <c r="T20" i="26"/>
  <c r="B1" i="26"/>
  <c r="AI20" i="27"/>
  <c r="W20" i="27"/>
  <c r="K20" i="27"/>
  <c r="AC20" i="27"/>
  <c r="N20" i="27"/>
  <c r="AO20" i="27"/>
  <c r="Z20" i="27"/>
  <c r="H20" i="27"/>
  <c r="AL20" i="27"/>
  <c r="T20" i="27"/>
  <c r="AF20" i="27"/>
  <c r="Q20" i="27"/>
  <c r="B1" i="27"/>
  <c r="AI20" i="25"/>
  <c r="W20" i="25"/>
  <c r="K20" i="25"/>
  <c r="AL20" i="25"/>
  <c r="T20" i="25"/>
  <c r="AF20" i="25"/>
  <c r="Q20" i="25"/>
  <c r="AC20" i="25"/>
  <c r="N20" i="25"/>
  <c r="AO20" i="25"/>
  <c r="Z20" i="25"/>
  <c r="H20" i="25"/>
  <c r="B1" i="25"/>
  <c r="AI20" i="35"/>
  <c r="W20" i="35"/>
  <c r="K20" i="35"/>
  <c r="AF20" i="35"/>
  <c r="T20" i="35"/>
  <c r="H20" i="35"/>
  <c r="AC20" i="35"/>
  <c r="Z20" i="35"/>
  <c r="AO20" i="35"/>
  <c r="Q20" i="35"/>
  <c r="AL20" i="35"/>
  <c r="N20" i="35"/>
  <c r="B1" i="35"/>
  <c r="G53" i="34"/>
  <c r="G54" i="34"/>
  <c r="G55" i="34"/>
  <c r="G52" i="34" s="1"/>
  <c r="G21" i="34" s="1"/>
  <c r="BE4" i="34" s="1"/>
  <c r="G55" i="32"/>
  <c r="G52" i="32" s="1"/>
  <c r="G21" i="32" s="1"/>
  <c r="BE4" i="32" s="1"/>
  <c r="G54" i="32"/>
  <c r="G53" i="32"/>
  <c r="G53" i="30"/>
  <c r="G54" i="30"/>
  <c r="G55" i="30"/>
  <c r="G52" i="30" s="1"/>
  <c r="G21" i="30" s="1"/>
  <c r="BE4" i="30" s="1"/>
  <c r="G55" i="28"/>
  <c r="G52" i="28" s="1"/>
  <c r="G21" i="28" s="1"/>
  <c r="BE4" i="28" s="1"/>
  <c r="G54" i="28"/>
  <c r="G53" i="28"/>
  <c r="G54" i="26"/>
  <c r="G53" i="26"/>
  <c r="G55" i="26"/>
  <c r="G52" i="26" s="1"/>
  <c r="G21" i="26" s="1"/>
  <c r="BE4" i="26" s="1"/>
  <c r="G55" i="24"/>
  <c r="G52" i="24" s="1"/>
  <c r="G21" i="24" s="1"/>
  <c r="BE4" i="24" s="1"/>
  <c r="G53" i="24"/>
  <c r="G54" i="24"/>
  <c r="G53" i="21"/>
  <c r="G54" i="21"/>
  <c r="G55" i="21"/>
  <c r="G52" i="21" s="1"/>
  <c r="AI20" i="33"/>
  <c r="W20" i="33"/>
  <c r="K20" i="33"/>
  <c r="AL20" i="33"/>
  <c r="T20" i="33"/>
  <c r="AF20" i="33"/>
  <c r="Q20" i="33"/>
  <c r="AC20" i="33"/>
  <c r="N20" i="33"/>
  <c r="AO20" i="33"/>
  <c r="Z20" i="33"/>
  <c r="H20" i="33"/>
  <c r="B1" i="33"/>
  <c r="AI20" i="29"/>
  <c r="W20" i="29"/>
  <c r="K20" i="29"/>
  <c r="AL20" i="29"/>
  <c r="T20" i="29"/>
  <c r="AF20" i="29"/>
  <c r="Q20" i="29"/>
  <c r="AC20" i="29"/>
  <c r="N20" i="29"/>
  <c r="AO20" i="29"/>
  <c r="Z20" i="29"/>
  <c r="H20" i="29"/>
  <c r="B1" i="29"/>
  <c r="AK58" i="36"/>
  <c r="S58" i="36"/>
  <c r="AB58" i="36"/>
  <c r="AN58" i="36"/>
  <c r="AH58" i="36"/>
  <c r="V58" i="36"/>
  <c r="J58" i="36"/>
  <c r="Y58" i="36"/>
  <c r="P58" i="36"/>
  <c r="AE58" i="36"/>
  <c r="M58" i="36"/>
  <c r="M58" i="35"/>
  <c r="P58" i="35"/>
  <c r="J58" i="35"/>
  <c r="AB58" i="35"/>
  <c r="AH58" i="35"/>
  <c r="V58" i="35"/>
  <c r="S58" i="35"/>
  <c r="Y58" i="35"/>
  <c r="AN58" i="35"/>
  <c r="AK58" i="35"/>
  <c r="AE58" i="35"/>
  <c r="AI20" i="30"/>
  <c r="W20" i="30"/>
  <c r="K20" i="30"/>
  <c r="AF20" i="30"/>
  <c r="Q20" i="30"/>
  <c r="AC20" i="30"/>
  <c r="N20" i="30"/>
  <c r="AO20" i="30"/>
  <c r="Z20" i="30"/>
  <c r="H20" i="30"/>
  <c r="AL20" i="30"/>
  <c r="T20" i="30"/>
  <c r="B1" i="30"/>
  <c r="AI20" i="24"/>
  <c r="W20" i="24"/>
  <c r="K20" i="24"/>
  <c r="AO20" i="24"/>
  <c r="Z20" i="24"/>
  <c r="H20" i="24"/>
  <c r="AL20" i="24"/>
  <c r="T20" i="24"/>
  <c r="AF20" i="24"/>
  <c r="Q20" i="24"/>
  <c r="AC20" i="24"/>
  <c r="N20" i="24"/>
  <c r="B1" i="24"/>
  <c r="AI20" i="21"/>
  <c r="W20" i="21"/>
  <c r="K20" i="21"/>
  <c r="AF20" i="21"/>
  <c r="Q20" i="21"/>
  <c r="AC20" i="21"/>
  <c r="N20" i="21"/>
  <c r="AO20" i="21"/>
  <c r="Z20" i="21"/>
  <c r="H20" i="21"/>
  <c r="AL20" i="21"/>
  <c r="T20" i="21"/>
  <c r="B1" i="21"/>
  <c r="AI20" i="32"/>
  <c r="W20" i="32"/>
  <c r="K20" i="32"/>
  <c r="AO20" i="32"/>
  <c r="Z20" i="32"/>
  <c r="H20" i="32"/>
  <c r="AL20" i="32"/>
  <c r="T20" i="32"/>
  <c r="AF20" i="32"/>
  <c r="Q20" i="32"/>
  <c r="AC20" i="32"/>
  <c r="N20" i="32"/>
  <c r="B1" i="32"/>
  <c r="G54" i="33"/>
  <c r="G53" i="33"/>
  <c r="G55" i="33"/>
  <c r="G52" i="33" s="1"/>
  <c r="G21" i="33" s="1"/>
  <c r="BE4" i="33" s="1"/>
  <c r="G54" i="31"/>
  <c r="G55" i="31"/>
  <c r="G52" i="31" s="1"/>
  <c r="G21" i="31" s="1"/>
  <c r="BE4" i="31" s="1"/>
  <c r="G53" i="31"/>
  <c r="G55" i="29"/>
  <c r="G52" i="29" s="1"/>
  <c r="G21" i="29" s="1"/>
  <c r="BE4" i="29" s="1"/>
  <c r="G53" i="29"/>
  <c r="G54" i="29"/>
  <c r="G54" i="27"/>
  <c r="G55" i="27"/>
  <c r="G52" i="27" s="1"/>
  <c r="G21" i="27" s="1"/>
  <c r="BE4" i="27" s="1"/>
  <c r="G53" i="27"/>
  <c r="G55" i="25"/>
  <c r="G52" i="25" s="1"/>
  <c r="G21" i="25" s="1"/>
  <c r="BE4" i="25" s="1"/>
  <c r="G53" i="25"/>
  <c r="G54" i="25"/>
  <c r="G55" i="23"/>
  <c r="G52" i="23" s="1"/>
  <c r="G21" i="23" s="1"/>
  <c r="BE4" i="23" s="1"/>
  <c r="G54" i="23"/>
  <c r="G53" i="23"/>
  <c r="AH21" i="29"/>
  <c r="BE13" i="29" s="1"/>
  <c r="AB21" i="35"/>
  <c r="BE11" i="35" s="1"/>
  <c r="AH21" i="24"/>
  <c r="BE13" i="24" s="1"/>
  <c r="V21" i="30"/>
  <c r="BE9" i="30" s="1"/>
  <c r="M21" i="27"/>
  <c r="BE6" i="27" s="1"/>
  <c r="AE21" i="32"/>
  <c r="BE12" i="32" s="1"/>
  <c r="M21" i="36"/>
  <c r="BE6" i="36" s="1"/>
  <c r="AH21" i="23"/>
  <c r="BE13" i="23" s="1"/>
  <c r="AK21" i="27"/>
  <c r="BE14" i="27" s="1"/>
  <c r="AB21" i="32"/>
  <c r="BE11" i="32" s="1"/>
  <c r="J21" i="23"/>
  <c r="BE5" i="23" s="1"/>
  <c r="S21" i="33"/>
  <c r="BE8" i="33" s="1"/>
  <c r="P21" i="26"/>
  <c r="BE7" i="26" s="1"/>
  <c r="Y21" i="23"/>
  <c r="BE10" i="23" s="1"/>
  <c r="V21" i="29"/>
  <c r="BE9" i="29" s="1"/>
  <c r="S21" i="26"/>
  <c r="BE8" i="26" s="1"/>
  <c r="S21" i="25"/>
  <c r="BE8" i="25" s="1"/>
  <c r="S21" i="28"/>
  <c r="BE8" i="28" s="1"/>
  <c r="V21" i="31"/>
  <c r="BE9" i="31" s="1"/>
  <c r="AB21" i="24"/>
  <c r="BE11" i="24" s="1"/>
  <c r="AK21" i="25"/>
  <c r="BE14" i="25" s="1"/>
  <c r="J21" i="35"/>
  <c r="BE5" i="35" s="1"/>
  <c r="AE21" i="28"/>
  <c r="BE12" i="28" s="1"/>
  <c r="M21" i="30"/>
  <c r="BE6" i="30" s="1"/>
  <c r="S21" i="34"/>
  <c r="BE8" i="34" s="1"/>
  <c r="M21" i="34"/>
  <c r="BE6" i="34" s="1"/>
  <c r="P21" i="27"/>
  <c r="BE7" i="27" s="1"/>
  <c r="AH21" i="30"/>
  <c r="BE13" i="30" s="1"/>
  <c r="AB21" i="36"/>
  <c r="BE11" i="36" s="1"/>
  <c r="S21" i="31"/>
  <c r="BE8" i="31" s="1"/>
  <c r="AK21" i="32"/>
  <c r="BE14" i="32" s="1"/>
  <c r="AH21" i="21"/>
  <c r="BE13" i="21" s="1"/>
  <c r="Y21" i="26"/>
  <c r="BE10" i="26" s="1"/>
  <c r="J21" i="29"/>
  <c r="BE5" i="29" s="1"/>
  <c r="P21" i="34"/>
  <c r="BE7" i="34" s="1"/>
  <c r="AK21" i="30"/>
  <c r="BE14" i="30" s="1"/>
  <c r="AE21" i="33"/>
  <c r="BE12" i="33" s="1"/>
  <c r="J21" i="28"/>
  <c r="BE5" i="28" s="1"/>
  <c r="AN21" i="31"/>
  <c r="BE15" i="31" s="1"/>
  <c r="M21" i="26"/>
  <c r="BE6" i="26" s="1"/>
  <c r="AE21" i="21"/>
  <c r="BE12" i="21" s="1"/>
  <c r="AN21" i="29"/>
  <c r="BE15" i="29" s="1"/>
  <c r="V21" i="26"/>
  <c r="BE9" i="26" s="1"/>
  <c r="S21" i="30"/>
  <c r="BE8" i="30" s="1"/>
  <c r="AB21" i="30"/>
  <c r="BE11" i="30" s="1"/>
  <c r="AN21" i="34"/>
  <c r="BE15" i="34" s="1"/>
  <c r="S21" i="21"/>
  <c r="BE8" i="21" s="1"/>
  <c r="AB21" i="26"/>
  <c r="BE11" i="26" s="1"/>
  <c r="AB21" i="33"/>
  <c r="BE11" i="33" s="1"/>
  <c r="S21" i="27"/>
  <c r="BE8" i="27" s="1"/>
  <c r="AK21" i="33"/>
  <c r="BE14" i="33" s="1"/>
  <c r="Y21" i="25"/>
  <c r="BE10" i="25" s="1"/>
  <c r="Y21" i="24"/>
  <c r="BE10" i="24" s="1"/>
  <c r="P21" i="36"/>
  <c r="BE7" i="36" s="1"/>
  <c r="C2" i="16"/>
  <c r="P21" i="25"/>
  <c r="BE7" i="25" s="1"/>
  <c r="AE21" i="25"/>
  <c r="BE12" i="25" s="1"/>
  <c r="Y21" i="29"/>
  <c r="BE10" i="29" s="1"/>
  <c r="AB21" i="29"/>
  <c r="BE11" i="29" s="1"/>
  <c r="G21" i="36"/>
  <c r="BE4" i="36" s="1"/>
  <c r="AE21" i="35"/>
  <c r="BE12" i="35" s="1"/>
  <c r="J21" i="32"/>
  <c r="BE5" i="32" s="1"/>
  <c r="AB21" i="28"/>
  <c r="BE11" i="28" s="1"/>
  <c r="AK21" i="26"/>
  <c r="BE14" i="26" s="1"/>
  <c r="J21" i="21"/>
  <c r="BE5" i="21" s="1"/>
  <c r="V21" i="28"/>
  <c r="BE9" i="28" s="1"/>
  <c r="J21" i="31"/>
  <c r="BE5" i="31" s="1"/>
  <c r="V21" i="25"/>
  <c r="BE9" i="25" s="1"/>
  <c r="M21" i="29"/>
  <c r="BE6" i="29" s="1"/>
  <c r="P21" i="33"/>
  <c r="BE7" i="33" s="1"/>
  <c r="Y21" i="34"/>
  <c r="BE10" i="34" s="1"/>
  <c r="P21" i="35"/>
  <c r="BE7" i="35" s="1"/>
  <c r="M21" i="35"/>
  <c r="BE6" i="35" s="1"/>
  <c r="S21" i="35"/>
  <c r="BE8" i="35" s="1"/>
  <c r="AK21" i="36"/>
  <c r="BE14" i="36" s="1"/>
  <c r="AN21" i="36"/>
  <c r="BE15" i="36" s="1"/>
  <c r="V21" i="36"/>
  <c r="BE9" i="36" s="1"/>
  <c r="Y21" i="36"/>
  <c r="BE10" i="36" s="1"/>
  <c r="G21" i="35"/>
  <c r="BE4" i="35" s="1"/>
  <c r="AN21" i="33"/>
  <c r="BE15" i="33" s="1"/>
  <c r="J21" i="33"/>
  <c r="BE5" i="33" s="1"/>
  <c r="AH21" i="33"/>
  <c r="BE13" i="33" s="1"/>
  <c r="V21" i="32"/>
  <c r="BE9" i="32" s="1"/>
  <c r="P21" i="30"/>
  <c r="BE7" i="30" s="1"/>
  <c r="AB21" i="27"/>
  <c r="BE11" i="27" s="1"/>
  <c r="Y21" i="27"/>
  <c r="BE10" i="27" s="1"/>
  <c r="AH21" i="27"/>
  <c r="BE13" i="27" s="1"/>
  <c r="AH21" i="26"/>
  <c r="BE13" i="26" s="1"/>
  <c r="AE21" i="36"/>
  <c r="BE12" i="36" s="1"/>
  <c r="AE21" i="34"/>
  <c r="BE12" i="34" s="1"/>
  <c r="AB21" i="34"/>
  <c r="BE11" i="34" s="1"/>
  <c r="J21" i="34"/>
  <c r="BE5" i="34" s="1"/>
  <c r="V21" i="34"/>
  <c r="BE9" i="34" s="1"/>
  <c r="M21" i="33"/>
  <c r="BE6" i="33" s="1"/>
  <c r="Y21" i="33"/>
  <c r="BE10" i="33" s="1"/>
  <c r="AN21" i="32"/>
  <c r="BE15" i="32" s="1"/>
  <c r="P21" i="31"/>
  <c r="BE7" i="31" s="1"/>
  <c r="Y21" i="30"/>
  <c r="BE10" i="30" s="1"/>
  <c r="P21" i="29"/>
  <c r="BE7" i="29" s="1"/>
  <c r="Y21" i="28"/>
  <c r="BE10" i="28" s="1"/>
  <c r="AK21" i="28"/>
  <c r="BE14" i="28" s="1"/>
  <c r="M21" i="28"/>
  <c r="BE6" i="28" s="1"/>
  <c r="P21" i="28"/>
  <c r="BE7" i="28" s="1"/>
  <c r="V21" i="27"/>
  <c r="BE9" i="27" s="1"/>
  <c r="J21" i="27"/>
  <c r="BE5" i="27" s="1"/>
  <c r="AE21" i="27"/>
  <c r="BE12" i="27" s="1"/>
  <c r="AE21" i="26"/>
  <c r="BE12" i="26" s="1"/>
  <c r="M21" i="25"/>
  <c r="BE6" i="25" s="1"/>
  <c r="AB21" i="25"/>
  <c r="BE11" i="25" s="1"/>
  <c r="AN21" i="25"/>
  <c r="BE15" i="25" s="1"/>
  <c r="AE21" i="24"/>
  <c r="BE12" i="24" s="1"/>
  <c r="S21" i="24"/>
  <c r="BE8" i="24" s="1"/>
  <c r="S21" i="23"/>
  <c r="BE8" i="23" s="1"/>
  <c r="Y21" i="21"/>
  <c r="BE10" i="21" s="1"/>
  <c r="J21" i="30"/>
  <c r="BE5" i="30" s="1"/>
  <c r="AK21" i="35"/>
  <c r="BE14" i="35" s="1"/>
  <c r="S21" i="36"/>
  <c r="BE8" i="36" s="1"/>
  <c r="AN21" i="27"/>
  <c r="BE15" i="27" s="1"/>
  <c r="V21" i="33"/>
  <c r="BE9" i="33" s="1"/>
  <c r="AN21" i="23"/>
  <c r="BE15" i="23" s="1"/>
  <c r="AH21" i="31"/>
  <c r="BE13" i="31" s="1"/>
  <c r="AK21" i="31"/>
  <c r="BE14" i="31" s="1"/>
  <c r="AK21" i="34"/>
  <c r="BE14" i="34" s="1"/>
  <c r="AH21" i="25"/>
  <c r="BE13" i="25" s="1"/>
  <c r="AN21" i="35"/>
  <c r="BE15" i="35" s="1"/>
  <c r="Y21" i="35"/>
  <c r="BE10" i="35" s="1"/>
  <c r="J21" i="36"/>
  <c r="BE5" i="36" s="1"/>
  <c r="V21" i="35"/>
  <c r="BE9" i="35" s="1"/>
  <c r="AH21" i="35"/>
  <c r="BE13" i="35" s="1"/>
  <c r="AH21" i="34"/>
  <c r="BE13" i="34" s="1"/>
  <c r="M21" i="32"/>
  <c r="BE6" i="32" s="1"/>
  <c r="Y21" i="32"/>
  <c r="BE10" i="32" s="1"/>
  <c r="AH21" i="32"/>
  <c r="BE13" i="32" s="1"/>
  <c r="M21" i="31"/>
  <c r="BE6" i="31" s="1"/>
  <c r="AB21" i="31"/>
  <c r="BE11" i="31" s="1"/>
  <c r="Y21" i="31"/>
  <c r="BE10" i="31" s="1"/>
  <c r="AE21" i="31"/>
  <c r="BE12" i="31" s="1"/>
  <c r="AN21" i="30"/>
  <c r="BE15" i="30" s="1"/>
  <c r="S21" i="29"/>
  <c r="BE8" i="29" s="1"/>
  <c r="AE21" i="29"/>
  <c r="BE12" i="29" s="1"/>
  <c r="AK21" i="29"/>
  <c r="BE14" i="29" s="1"/>
  <c r="AN21" i="28"/>
  <c r="BE15" i="28" s="1"/>
  <c r="J21" i="26"/>
  <c r="BE5" i="26" s="1"/>
  <c r="J21" i="25"/>
  <c r="BE5" i="25" s="1"/>
  <c r="AK21" i="24"/>
  <c r="BE14" i="24" s="1"/>
  <c r="M21" i="24"/>
  <c r="BE6" i="24" s="1"/>
  <c r="AN21" i="24"/>
  <c r="BE15" i="24" s="1"/>
  <c r="J21" i="24"/>
  <c r="BE5" i="24" s="1"/>
  <c r="P21" i="24"/>
  <c r="BE7" i="24" s="1"/>
  <c r="V21" i="24"/>
  <c r="BE9" i="24" s="1"/>
  <c r="AB21" i="23"/>
  <c r="BE11" i="23" s="1"/>
  <c r="AK21" i="23"/>
  <c r="BE14" i="23" s="1"/>
  <c r="M21" i="23"/>
  <c r="BE6" i="23" s="1"/>
  <c r="AE21" i="23"/>
  <c r="BE12" i="23" s="1"/>
  <c r="V21" i="23"/>
  <c r="BE9" i="23" s="1"/>
  <c r="P21" i="23"/>
  <c r="BE7" i="23" s="1"/>
  <c r="AN21" i="21"/>
  <c r="BE15" i="21" s="1"/>
  <c r="G21" i="21"/>
  <c r="BE4" i="21" s="1"/>
  <c r="AB21" i="21"/>
  <c r="BE11" i="21" s="1"/>
  <c r="P21" i="21"/>
  <c r="BE7" i="21" s="1"/>
  <c r="V21" i="21"/>
  <c r="BE9" i="21" s="1"/>
  <c r="AK21" i="21"/>
  <c r="BE14" i="21" s="1"/>
  <c r="G58" i="33" l="1"/>
  <c r="G58" i="27"/>
  <c r="G58" i="31"/>
  <c r="G58" i="25"/>
  <c r="J58" i="32"/>
  <c r="AE58" i="32"/>
  <c r="M58" i="32"/>
  <c r="AH58" i="32"/>
  <c r="Y58" i="32"/>
  <c r="AK58" i="32"/>
  <c r="S58" i="32"/>
  <c r="P58" i="32"/>
  <c r="AN58" i="32"/>
  <c r="V58" i="32"/>
  <c r="AB58" i="32"/>
  <c r="G58" i="23"/>
  <c r="G58" i="29"/>
  <c r="AH58" i="26"/>
  <c r="AK58" i="26"/>
  <c r="S58" i="26"/>
  <c r="M58" i="26"/>
  <c r="AN58" i="26"/>
  <c r="J58" i="26"/>
  <c r="AE58" i="26"/>
  <c r="AB58" i="26"/>
  <c r="V58" i="26"/>
  <c r="P58" i="26"/>
  <c r="Y58" i="26"/>
  <c r="J58" i="23"/>
  <c r="AH58" i="23"/>
  <c r="M58" i="23"/>
  <c r="AN58" i="23"/>
  <c r="AE58" i="23"/>
  <c r="Y58" i="23"/>
  <c r="V58" i="23"/>
  <c r="S58" i="23"/>
  <c r="AK58" i="23"/>
  <c r="P58" i="23"/>
  <c r="AB58" i="23"/>
  <c r="P58" i="27"/>
  <c r="M58" i="27"/>
  <c r="J58" i="27"/>
  <c r="S58" i="27"/>
  <c r="AN58" i="27"/>
  <c r="AK58" i="27"/>
  <c r="Y58" i="27"/>
  <c r="AE58" i="27"/>
  <c r="V58" i="27"/>
  <c r="AH58" i="27"/>
  <c r="AB58" i="27"/>
  <c r="AK58" i="31"/>
  <c r="M58" i="31"/>
  <c r="S58" i="31"/>
  <c r="AB58" i="31"/>
  <c r="AH58" i="31"/>
  <c r="V58" i="31"/>
  <c r="Y58" i="31"/>
  <c r="P58" i="31"/>
  <c r="AN58" i="31"/>
  <c r="AE58" i="31"/>
  <c r="J58" i="31"/>
  <c r="V58" i="21"/>
  <c r="M58" i="21"/>
  <c r="AN58" i="21"/>
  <c r="Y58" i="21"/>
  <c r="AH58" i="21"/>
  <c r="AK58" i="21"/>
  <c r="S58" i="21"/>
  <c r="AB58" i="21"/>
  <c r="J58" i="21"/>
  <c r="AE58" i="21"/>
  <c r="P58" i="21"/>
  <c r="Y58" i="30"/>
  <c r="AE58" i="30"/>
  <c r="AN58" i="30"/>
  <c r="AB58" i="30"/>
  <c r="S58" i="30"/>
  <c r="J58" i="30"/>
  <c r="AK58" i="30"/>
  <c r="V58" i="30"/>
  <c r="M58" i="30"/>
  <c r="AH58" i="30"/>
  <c r="P58" i="30"/>
  <c r="AE58" i="34"/>
  <c r="J58" i="34"/>
  <c r="AK58" i="34"/>
  <c r="P58" i="34"/>
  <c r="AN58" i="34"/>
  <c r="M58" i="34"/>
  <c r="V58" i="34"/>
  <c r="AH58" i="34"/>
  <c r="S58" i="34"/>
  <c r="Y58" i="34"/>
  <c r="AB58" i="34"/>
  <c r="AH58" i="28"/>
  <c r="V58" i="28"/>
  <c r="AN58" i="28"/>
  <c r="P58" i="28"/>
  <c r="S58" i="28"/>
  <c r="Y58" i="28"/>
  <c r="M58" i="28"/>
  <c r="J58" i="28"/>
  <c r="AB58" i="28"/>
  <c r="AK58" i="28"/>
  <c r="AE58" i="28"/>
  <c r="AK58" i="24"/>
  <c r="AE58" i="24"/>
  <c r="V58" i="24"/>
  <c r="P58" i="24"/>
  <c r="Y58" i="24"/>
  <c r="AB58" i="24"/>
  <c r="M58" i="24"/>
  <c r="S58" i="24"/>
  <c r="AN58" i="24"/>
  <c r="AH58" i="24"/>
  <c r="J58" i="24"/>
  <c r="Y58" i="25"/>
  <c r="M58" i="25"/>
  <c r="AB58" i="25"/>
  <c r="AN58" i="25"/>
  <c r="AK58" i="25"/>
  <c r="V58" i="25"/>
  <c r="P58" i="25"/>
  <c r="AE58" i="25"/>
  <c r="AH58" i="25"/>
  <c r="J58" i="25"/>
  <c r="S58" i="25"/>
  <c r="V58" i="29"/>
  <c r="AE58" i="29"/>
  <c r="AN58" i="29"/>
  <c r="Y58" i="29"/>
  <c r="AH58" i="29"/>
  <c r="AB58" i="29"/>
  <c r="AK58" i="29"/>
  <c r="J58" i="29"/>
  <c r="P58" i="29"/>
  <c r="M58" i="29"/>
  <c r="S58" i="29"/>
  <c r="AN58" i="33"/>
  <c r="AB58" i="33"/>
  <c r="V58" i="33"/>
  <c r="M58" i="33"/>
  <c r="Y58" i="33"/>
  <c r="J58" i="33"/>
  <c r="AK58" i="33"/>
  <c r="S58" i="33"/>
  <c r="P58" i="33"/>
  <c r="AE58" i="33"/>
  <c r="AH58" i="33"/>
  <c r="G58" i="21"/>
  <c r="G58" i="24"/>
  <c r="G58" i="26"/>
  <c r="G58" i="28"/>
  <c r="G58" i="30"/>
  <c r="G58" i="32"/>
  <c r="G58" i="34"/>
  <c r="AH21" i="28"/>
  <c r="BE13" i="28" s="1"/>
  <c r="AH21" i="36"/>
  <c r="BE13" i="36" s="1"/>
  <c r="S21" i="32"/>
  <c r="BE8" i="32" s="1"/>
  <c r="P21" i="32"/>
  <c r="BE7" i="32" s="1"/>
  <c r="AE21" i="30"/>
  <c r="BE12" i="30" s="1"/>
  <c r="AN21" i="26"/>
  <c r="BE15" i="26" s="1"/>
  <c r="M21" i="21"/>
  <c r="BE6" i="21" s="1"/>
  <c r="B10" i="26" l="1"/>
  <c r="C9" i="34"/>
  <c r="D19" i="23"/>
  <c r="D19" i="25"/>
  <c r="D5" i="30"/>
  <c r="D13" i="30"/>
  <c r="D19" i="38"/>
  <c r="C4" i="35"/>
  <c r="B7" i="31"/>
  <c r="C14" i="1"/>
  <c r="C17" i="23"/>
  <c r="C5" i="26"/>
  <c r="D16" i="29"/>
  <c r="D9" i="25"/>
  <c r="D4" i="27"/>
  <c r="D11" i="33"/>
  <c r="D18" i="24"/>
  <c r="D5" i="36"/>
  <c r="C9" i="25"/>
  <c r="C9" i="21"/>
  <c r="C6" i="33"/>
  <c r="B12" i="28"/>
  <c r="C18" i="32"/>
  <c r="B6" i="24"/>
  <c r="C11" i="20"/>
  <c r="C9" i="27"/>
  <c r="D5" i="35"/>
  <c r="D16" i="28"/>
  <c r="D5" i="38"/>
  <c r="B18" i="32"/>
  <c r="B5" i="33"/>
  <c r="C6" i="25"/>
  <c r="D10" i="23"/>
  <c r="B17" i="34"/>
  <c r="C16" i="27"/>
  <c r="C6" i="1"/>
  <c r="B13" i="20"/>
  <c r="D12" i="35"/>
  <c r="D6" i="23"/>
  <c r="C16" i="35"/>
  <c r="D15" i="25"/>
  <c r="D6" i="32"/>
  <c r="D19" i="28"/>
  <c r="C16" i="24"/>
  <c r="B18" i="1"/>
  <c r="D11" i="28"/>
  <c r="D18" i="1"/>
  <c r="C17" i="20"/>
  <c r="B12" i="23"/>
  <c r="C8" i="34"/>
  <c r="C15" i="23"/>
  <c r="C19" i="31"/>
  <c r="C11" i="29"/>
  <c r="B8" i="33"/>
  <c r="C13" i="31"/>
  <c r="B17" i="29"/>
  <c r="B11" i="26"/>
  <c r="B7" i="26"/>
  <c r="C4" i="38"/>
  <c r="B8" i="30"/>
  <c r="B4" i="28"/>
  <c r="C4" i="25"/>
  <c r="D4" i="1"/>
  <c r="D10" i="38"/>
  <c r="B9" i="29"/>
  <c r="D8" i="32"/>
  <c r="B7" i="38"/>
  <c r="D5" i="32"/>
  <c r="B6" i="31"/>
  <c r="D8" i="25"/>
  <c r="B10" i="28"/>
  <c r="D17" i="24"/>
  <c r="D18" i="20"/>
  <c r="D8" i="35"/>
  <c r="B18" i="25"/>
  <c r="C18" i="38"/>
  <c r="D8" i="30"/>
  <c r="B6" i="1"/>
  <c r="B9" i="30"/>
  <c r="B11" i="24"/>
  <c r="C5" i="1"/>
  <c r="C14" i="34"/>
  <c r="B8" i="27"/>
  <c r="B8" i="25"/>
  <c r="B7" i="35"/>
  <c r="B12" i="33"/>
  <c r="B9" i="32"/>
  <c r="D10" i="33"/>
  <c r="C12" i="1"/>
  <c r="D12" i="28"/>
  <c r="B17" i="25"/>
  <c r="B4" i="24"/>
  <c r="C6" i="27"/>
  <c r="D7" i="38"/>
  <c r="B6" i="28"/>
  <c r="B5" i="34"/>
  <c r="B8" i="29"/>
  <c r="D9" i="35"/>
  <c r="B13" i="35"/>
  <c r="C7" i="21"/>
  <c r="D12" i="27"/>
  <c r="D8" i="34"/>
  <c r="B8" i="24"/>
  <c r="C17" i="28"/>
  <c r="B19" i="30"/>
  <c r="B14" i="20"/>
  <c r="B11" i="35"/>
  <c r="B18" i="31"/>
  <c r="C11" i="38"/>
  <c r="C5" i="31"/>
  <c r="C9" i="1"/>
  <c r="D9" i="36"/>
  <c r="B18" i="26"/>
  <c r="C17" i="31"/>
  <c r="B10" i="30"/>
  <c r="D9" i="30"/>
  <c r="D13" i="28"/>
  <c r="B4" i="21"/>
  <c r="B10" i="27"/>
  <c r="D11" i="34"/>
  <c r="D13" i="20"/>
  <c r="D6" i="35"/>
  <c r="B14" i="1"/>
  <c r="B15" i="26"/>
  <c r="B12" i="1"/>
  <c r="D11" i="24"/>
  <c r="B7" i="32"/>
  <c r="C10" i="36"/>
  <c r="D8" i="38"/>
  <c r="C16" i="25"/>
  <c r="D13" i="24"/>
  <c r="C12" i="25"/>
  <c r="D18" i="21"/>
  <c r="D17" i="32"/>
  <c r="D4" i="21"/>
  <c r="C11" i="33"/>
  <c r="B10" i="33"/>
  <c r="C12" i="34"/>
  <c r="B6" i="30"/>
  <c r="D10" i="36"/>
  <c r="B5" i="32"/>
  <c r="D7" i="23"/>
  <c r="D7" i="35"/>
  <c r="B5" i="27"/>
  <c r="B10" i="38"/>
  <c r="C19" i="29"/>
  <c r="D14" i="34"/>
  <c r="B10" i="1"/>
  <c r="B13" i="21"/>
  <c r="B12" i="38"/>
  <c r="B12" i="36"/>
  <c r="B16" i="32"/>
  <c r="C11" i="1"/>
  <c r="B19" i="25"/>
  <c r="B19" i="27"/>
  <c r="D17" i="21"/>
  <c r="C19" i="35"/>
  <c r="C13" i="38"/>
  <c r="C15" i="1"/>
  <c r="C4" i="36"/>
  <c r="B15" i="34"/>
  <c r="B4" i="32"/>
  <c r="D14" i="33"/>
  <c r="B6" i="32"/>
  <c r="D8" i="28"/>
  <c r="D19" i="27"/>
  <c r="D4" i="36"/>
  <c r="D18" i="38"/>
  <c r="C16" i="20"/>
  <c r="D11" i="25"/>
  <c r="B7" i="34"/>
  <c r="C16" i="31"/>
  <c r="B19" i="24"/>
  <c r="C18" i="1"/>
  <c r="B4" i="33"/>
  <c r="B16" i="29"/>
  <c r="C10" i="30"/>
  <c r="D19" i="21"/>
  <c r="D16" i="20"/>
  <c r="B12" i="20"/>
  <c r="D8" i="36"/>
  <c r="D4" i="25"/>
  <c r="B5" i="25"/>
  <c r="C4" i="27"/>
  <c r="D14" i="30"/>
  <c r="D10" i="20"/>
  <c r="D5" i="27"/>
  <c r="B6" i="35"/>
  <c r="C12" i="21"/>
  <c r="D13" i="27"/>
  <c r="B12" i="21"/>
  <c r="C17" i="34"/>
  <c r="C13" i="29"/>
  <c r="B11" i="23"/>
  <c r="C18" i="24"/>
  <c r="D13" i="21"/>
  <c r="B15" i="29"/>
  <c r="C4" i="34"/>
  <c r="B14" i="28"/>
  <c r="C7" i="36"/>
  <c r="B12" i="26"/>
  <c r="D17" i="31"/>
  <c r="B9" i="38"/>
  <c r="B13" i="32"/>
  <c r="B5" i="1"/>
  <c r="C17" i="27"/>
  <c r="B16" i="31"/>
  <c r="C13" i="27"/>
  <c r="B7" i="20"/>
  <c r="B11" i="20"/>
  <c r="C12" i="20"/>
  <c r="C6" i="31"/>
  <c r="C11" i="30"/>
  <c r="C7" i="34"/>
  <c r="D15" i="26"/>
  <c r="D6" i="21"/>
  <c r="B4" i="23"/>
  <c r="C4" i="1"/>
  <c r="C16" i="23"/>
  <c r="B9" i="35"/>
  <c r="B12" i="29"/>
  <c r="B18" i="21"/>
  <c r="B19" i="21"/>
  <c r="D8" i="24"/>
  <c r="D10" i="32"/>
  <c r="D19" i="1"/>
  <c r="B10" i="36"/>
  <c r="C16" i="1"/>
  <c r="D10" i="24"/>
  <c r="B11" i="30"/>
  <c r="B8" i="20"/>
  <c r="C18" i="35"/>
  <c r="B10" i="24"/>
  <c r="B14" i="31"/>
  <c r="D11" i="31"/>
  <c r="C18" i="29"/>
  <c r="D19" i="36"/>
  <c r="C17" i="32"/>
  <c r="B17" i="31"/>
  <c r="C6" i="35"/>
  <c r="D15" i="20"/>
  <c r="D7" i="1"/>
  <c r="D8" i="33"/>
  <c r="D7" i="31"/>
  <c r="C6" i="21"/>
  <c r="D17" i="1"/>
  <c r="D14" i="25"/>
  <c r="C13" i="34"/>
  <c r="B4" i="35"/>
  <c r="B11" i="21"/>
  <c r="B6" i="33"/>
  <c r="B11" i="34"/>
  <c r="D18" i="33"/>
  <c r="C15" i="20"/>
  <c r="D13" i="32"/>
  <c r="D5" i="25"/>
  <c r="C10" i="29"/>
  <c r="B16" i="36"/>
  <c r="C12" i="29"/>
  <c r="C4" i="32"/>
  <c r="D10" i="26"/>
  <c r="C9" i="28"/>
  <c r="B11" i="36"/>
  <c r="B8" i="21"/>
  <c r="D6" i="26"/>
  <c r="C14" i="35"/>
  <c r="B15" i="25"/>
  <c r="B5" i="28"/>
  <c r="B19" i="26"/>
  <c r="D17" i="36"/>
  <c r="C8" i="24"/>
  <c r="C10" i="25"/>
  <c r="D12" i="30"/>
  <c r="C15" i="30"/>
  <c r="D12" i="32"/>
  <c r="C11" i="26"/>
  <c r="D6" i="28"/>
  <c r="D14" i="1"/>
  <c r="D10" i="21"/>
  <c r="C19" i="27"/>
  <c r="B13" i="33"/>
  <c r="B10" i="32"/>
  <c r="C10" i="34"/>
  <c r="D17" i="33"/>
  <c r="C5" i="30"/>
  <c r="B11" i="28"/>
  <c r="D4" i="20"/>
  <c r="B14" i="24"/>
  <c r="D16" i="26"/>
  <c r="B9" i="26"/>
  <c r="B7" i="25"/>
  <c r="D7" i="24"/>
  <c r="C4" i="31"/>
  <c r="D7" i="29"/>
  <c r="D5" i="21"/>
  <c r="B5" i="29"/>
  <c r="D13" i="33"/>
  <c r="C14" i="30"/>
  <c r="D6" i="25"/>
  <c r="B14" i="32"/>
  <c r="B4" i="25"/>
  <c r="B14" i="25"/>
  <c r="B19" i="23"/>
  <c r="C14" i="32"/>
  <c r="B4" i="38"/>
  <c r="C8" i="23"/>
  <c r="C10" i="24"/>
  <c r="B17" i="38"/>
  <c r="C17" i="35"/>
  <c r="B19" i="20"/>
  <c r="B16" i="38"/>
  <c r="B18" i="35"/>
  <c r="D16" i="34"/>
  <c r="B7" i="29"/>
  <c r="C16" i="34"/>
  <c r="B10" i="35"/>
  <c r="B5" i="30"/>
  <c r="B12" i="34"/>
  <c r="B16" i="33"/>
  <c r="B9" i="21"/>
  <c r="D18" i="30"/>
  <c r="C11" i="24"/>
  <c r="C19" i="23"/>
  <c r="D16" i="30"/>
  <c r="C4" i="28"/>
  <c r="C8" i="20"/>
  <c r="D16" i="32"/>
  <c r="B7" i="21"/>
  <c r="D18" i="23"/>
  <c r="D15" i="27"/>
  <c r="C12" i="27"/>
  <c r="D11" i="36"/>
  <c r="C8" i="32"/>
  <c r="D15" i="21"/>
  <c r="B15" i="21"/>
  <c r="D11" i="26"/>
  <c r="C14" i="23"/>
  <c r="C18" i="33"/>
  <c r="C19" i="38"/>
  <c r="C9" i="23"/>
  <c r="C16" i="28"/>
  <c r="D12" i="36"/>
  <c r="C17" i="24"/>
  <c r="D9" i="27"/>
  <c r="B19" i="38"/>
  <c r="D16" i="33"/>
  <c r="D11" i="1"/>
  <c r="C6" i="30"/>
  <c r="C18" i="28"/>
  <c r="C7" i="32"/>
  <c r="C16" i="21"/>
  <c r="D14" i="38"/>
  <c r="C12" i="26"/>
  <c r="B16" i="20"/>
  <c r="D14" i="26"/>
  <c r="B15" i="35"/>
  <c r="B15" i="20"/>
  <c r="C12" i="38"/>
  <c r="D4" i="30"/>
  <c r="C17" i="29"/>
  <c r="C6" i="34"/>
  <c r="C13" i="25"/>
  <c r="D10" i="27"/>
  <c r="C18" i="34"/>
  <c r="D16" i="25"/>
  <c r="B6" i="38"/>
  <c r="D13" i="1"/>
  <c r="B15" i="28"/>
  <c r="D15" i="32"/>
  <c r="C19" i="25"/>
  <c r="B7" i="23"/>
  <c r="C4" i="30"/>
  <c r="C12" i="31"/>
  <c r="B16" i="26"/>
  <c r="D5" i="34"/>
  <c r="B18" i="20"/>
  <c r="D8" i="31"/>
  <c r="C7" i="1"/>
  <c r="C5" i="29"/>
  <c r="B16" i="35"/>
  <c r="D12" i="29"/>
  <c r="B16" i="1"/>
  <c r="B11" i="1"/>
  <c r="B14" i="30"/>
  <c r="D6" i="27"/>
  <c r="D9" i="31"/>
  <c r="B17" i="1"/>
  <c r="C9" i="31"/>
  <c r="D12" i="26"/>
  <c r="C14" i="26"/>
  <c r="C8" i="25"/>
  <c r="C14" i="25"/>
  <c r="B5" i="23"/>
  <c r="D17" i="25"/>
  <c r="D7" i="28"/>
  <c r="B17" i="20"/>
  <c r="D12" i="24"/>
  <c r="C15" i="32"/>
  <c r="B7" i="33"/>
  <c r="C8" i="21"/>
  <c r="B17" i="33"/>
  <c r="C11" i="23"/>
  <c r="B17" i="28"/>
  <c r="C8" i="36"/>
  <c r="B6" i="23"/>
  <c r="D17" i="28"/>
  <c r="D17" i="38"/>
  <c r="C14" i="31"/>
  <c r="B6" i="20"/>
  <c r="C19" i="32"/>
  <c r="C14" i="36"/>
  <c r="D12" i="20"/>
  <c r="C15" i="29"/>
  <c r="D5" i="24"/>
  <c r="D19" i="33"/>
  <c r="B18" i="24"/>
  <c r="D11" i="27"/>
  <c r="B18" i="33"/>
  <c r="C9" i="35"/>
  <c r="C18" i="36"/>
  <c r="D10" i="29"/>
  <c r="D5" i="33"/>
  <c r="B7" i="1"/>
  <c r="C7" i="38"/>
  <c r="C10" i="26"/>
  <c r="B5" i="26"/>
  <c r="C17" i="38"/>
  <c r="D17" i="29"/>
  <c r="C4" i="23"/>
  <c r="B10" i="20"/>
  <c r="B5" i="20"/>
  <c r="D5" i="29"/>
  <c r="C19" i="30"/>
  <c r="D13" i="34"/>
  <c r="B15" i="24"/>
  <c r="C14" i="38"/>
  <c r="C13" i="33"/>
  <c r="B16" i="23"/>
  <c r="D4" i="23"/>
  <c r="D19" i="32"/>
  <c r="C5" i="38"/>
  <c r="B13" i="27"/>
  <c r="C13" i="23"/>
  <c r="B5" i="31"/>
  <c r="B6" i="36"/>
  <c r="D19" i="20"/>
  <c r="B13" i="24"/>
  <c r="C5" i="34"/>
  <c r="C4" i="21"/>
  <c r="B19" i="36"/>
  <c r="B5" i="35"/>
  <c r="D14" i="27"/>
  <c r="D10" i="30"/>
  <c r="D15" i="33"/>
  <c r="D10" i="1"/>
  <c r="C17" i="26"/>
  <c r="B14" i="33"/>
  <c r="B7" i="24"/>
  <c r="B4" i="30"/>
  <c r="D12" i="31"/>
  <c r="C15" i="28"/>
  <c r="B18" i="29"/>
  <c r="D16" i="27"/>
  <c r="B13" i="23"/>
  <c r="D8" i="23"/>
  <c r="D12" i="33"/>
  <c r="B18" i="36"/>
  <c r="B13" i="36"/>
  <c r="D4" i="31"/>
  <c r="B17" i="26"/>
  <c r="D4" i="33"/>
  <c r="C18" i="25"/>
  <c r="C12" i="36"/>
  <c r="D19" i="30"/>
  <c r="D7" i="34"/>
  <c r="C13" i="26"/>
  <c r="C6" i="24"/>
  <c r="D18" i="26"/>
  <c r="D14" i="21"/>
  <c r="C12" i="23"/>
  <c r="C8" i="28"/>
  <c r="B18" i="30"/>
  <c r="B10" i="34"/>
  <c r="D14" i="24"/>
  <c r="D9" i="34"/>
  <c r="B9" i="20"/>
  <c r="D13" i="38"/>
  <c r="B16" i="28"/>
  <c r="C4" i="20"/>
  <c r="D9" i="33"/>
  <c r="C8" i="26"/>
  <c r="C15" i="34"/>
  <c r="C13" i="30"/>
  <c r="D10" i="31"/>
  <c r="D17" i="27"/>
  <c r="C16" i="29"/>
  <c r="D16" i="24"/>
  <c r="D5" i="26"/>
  <c r="B16" i="25"/>
  <c r="B12" i="32"/>
  <c r="B7" i="27"/>
  <c r="C17" i="1"/>
  <c r="D9" i="26"/>
  <c r="C10" i="28"/>
  <c r="B12" i="25"/>
  <c r="B8" i="35"/>
  <c r="C11" i="25"/>
  <c r="C12" i="28"/>
  <c r="D11" i="29"/>
  <c r="D6" i="31"/>
  <c r="C16" i="30"/>
  <c r="B14" i="35"/>
  <c r="D18" i="35"/>
  <c r="B9" i="28"/>
  <c r="C8" i="29"/>
  <c r="D7" i="33"/>
  <c r="C13" i="32"/>
  <c r="C7" i="25"/>
  <c r="B13" i="25"/>
  <c r="C16" i="33"/>
  <c r="D11" i="23"/>
  <c r="C15" i="31"/>
  <c r="B12" i="35"/>
  <c r="D8" i="26"/>
  <c r="C11" i="32"/>
  <c r="B7" i="36"/>
  <c r="D18" i="28"/>
  <c r="C19" i="28"/>
  <c r="B14" i="38"/>
  <c r="D14" i="23"/>
  <c r="B10" i="21"/>
  <c r="C11" i="31"/>
  <c r="B16" i="27"/>
  <c r="D8" i="21"/>
  <c r="C18" i="23"/>
  <c r="D12" i="23"/>
  <c r="B6" i="26"/>
  <c r="C12" i="30"/>
  <c r="C7" i="26"/>
  <c r="B5" i="24"/>
  <c r="B8" i="38"/>
  <c r="D4" i="32"/>
  <c r="D8" i="20"/>
  <c r="D6" i="1"/>
  <c r="D7" i="26"/>
  <c r="D19" i="34"/>
  <c r="B19" i="28"/>
  <c r="C11" i="27"/>
  <c r="B9" i="25"/>
  <c r="C14" i="28"/>
  <c r="B6" i="25"/>
  <c r="C7" i="30"/>
  <c r="C9" i="30"/>
  <c r="C6" i="28"/>
  <c r="C9" i="24"/>
  <c r="C11" i="34"/>
  <c r="B15" i="30"/>
  <c r="B8" i="36"/>
  <c r="B5" i="21"/>
  <c r="C12" i="35"/>
  <c r="C8" i="30"/>
  <c r="B15" i="38"/>
  <c r="B12" i="30"/>
  <c r="C8" i="1"/>
  <c r="B11" i="32"/>
  <c r="B4" i="34"/>
  <c r="D11" i="35"/>
  <c r="D8" i="1"/>
  <c r="B19" i="29"/>
  <c r="D19" i="24"/>
  <c r="B19" i="1"/>
  <c r="D17" i="20"/>
  <c r="D19" i="26"/>
  <c r="B13" i="31"/>
  <c r="D14" i="29"/>
  <c r="C10" i="21"/>
  <c r="C13" i="20"/>
  <c r="D6" i="36"/>
  <c r="C7" i="33"/>
  <c r="D15" i="34"/>
  <c r="C11" i="28"/>
  <c r="B9" i="24"/>
  <c r="D13" i="29"/>
  <c r="B11" i="38"/>
  <c r="D9" i="32"/>
  <c r="D6" i="38"/>
  <c r="D18" i="25"/>
  <c r="D14" i="36"/>
  <c r="D15" i="24"/>
  <c r="D13" i="25"/>
  <c r="C13" i="35"/>
  <c r="C6" i="36"/>
  <c r="B14" i="34"/>
  <c r="B17" i="32"/>
  <c r="C11" i="35"/>
  <c r="C9" i="26"/>
  <c r="C4" i="33"/>
  <c r="D11" i="20"/>
  <c r="C13" i="36"/>
  <c r="D18" i="29"/>
  <c r="D7" i="20"/>
  <c r="B5" i="36"/>
  <c r="C17" i="21"/>
  <c r="D10" i="28"/>
  <c r="D15" i="1"/>
  <c r="B9" i="36"/>
  <c r="C10" i="33"/>
  <c r="B15" i="31"/>
  <c r="C18" i="26"/>
  <c r="C12" i="33"/>
  <c r="C13" i="1"/>
  <c r="D8" i="29"/>
  <c r="C19" i="24"/>
  <c r="C17" i="25"/>
  <c r="B16" i="30"/>
  <c r="C7" i="24"/>
  <c r="C18" i="31"/>
  <c r="D16" i="36"/>
  <c r="D13" i="31"/>
  <c r="B16" i="34"/>
  <c r="B13" i="38"/>
  <c r="C19" i="36"/>
  <c r="C14" i="29"/>
  <c r="C9" i="38"/>
  <c r="B19" i="31"/>
  <c r="C10" i="27"/>
  <c r="C8" i="33"/>
  <c r="B9" i="1"/>
  <c r="C5" i="35"/>
  <c r="C17" i="33"/>
  <c r="D4" i="38"/>
  <c r="D5" i="20"/>
  <c r="D15" i="36"/>
  <c r="D15" i="31"/>
  <c r="B10" i="29"/>
  <c r="B18" i="23"/>
  <c r="B12" i="24"/>
  <c r="C14" i="21"/>
  <c r="D9" i="28"/>
  <c r="D14" i="31"/>
  <c r="C15" i="27"/>
  <c r="C5" i="36"/>
  <c r="C7" i="31"/>
  <c r="D6" i="33"/>
  <c r="D4" i="26"/>
  <c r="C8" i="38"/>
  <c r="C9" i="29"/>
  <c r="C13" i="21"/>
  <c r="D8" i="27"/>
  <c r="C18" i="21"/>
  <c r="B4" i="1"/>
  <c r="C18" i="27"/>
  <c r="D11" i="30"/>
  <c r="D15" i="35"/>
  <c r="D16" i="35"/>
  <c r="D15" i="29"/>
  <c r="D15" i="23"/>
  <c r="D9" i="24"/>
  <c r="D16" i="1"/>
  <c r="C5" i="25"/>
  <c r="D14" i="32"/>
  <c r="D13" i="35"/>
  <c r="C11" i="36"/>
  <c r="D13" i="23"/>
  <c r="C5" i="21"/>
  <c r="B9" i="34"/>
  <c r="C14" i="24"/>
  <c r="C6" i="23"/>
  <c r="C14" i="33"/>
  <c r="D16" i="21"/>
  <c r="C16" i="36"/>
  <c r="C10" i="32"/>
  <c r="C7" i="20"/>
  <c r="B14" i="36"/>
  <c r="D10" i="25"/>
  <c r="D18" i="32"/>
  <c r="C12" i="24"/>
  <c r="D17" i="34"/>
  <c r="B14" i="23"/>
  <c r="B6" i="27"/>
  <c r="D9" i="1"/>
  <c r="B8" i="23"/>
  <c r="B13" i="34"/>
  <c r="C19" i="33"/>
  <c r="B8" i="34"/>
  <c r="C6" i="38"/>
  <c r="D11" i="21"/>
  <c r="B17" i="30"/>
  <c r="B17" i="35"/>
  <c r="C9" i="32"/>
  <c r="C14" i="27"/>
  <c r="B10" i="25"/>
  <c r="B18" i="28"/>
  <c r="C7" i="35"/>
  <c r="B10" i="23"/>
  <c r="B10" i="31"/>
  <c r="D10" i="34"/>
  <c r="D4" i="24"/>
  <c r="B17" i="36"/>
  <c r="C16" i="38"/>
  <c r="B12" i="27"/>
  <c r="C10" i="1"/>
  <c r="C10" i="31"/>
  <c r="C15" i="38"/>
  <c r="B8" i="26"/>
  <c r="B13" i="29"/>
  <c r="C15" i="36"/>
  <c r="B16" i="21"/>
  <c r="D6" i="20"/>
  <c r="B6" i="34"/>
  <c r="D4" i="28"/>
  <c r="C16" i="26"/>
  <c r="C7" i="23"/>
  <c r="C4" i="26"/>
  <c r="D6" i="30"/>
  <c r="C19" i="20"/>
  <c r="D5" i="28"/>
  <c r="B4" i="27"/>
  <c r="B4" i="26"/>
  <c r="B13" i="28"/>
  <c r="C14" i="20"/>
  <c r="C13" i="24"/>
  <c r="C8" i="35"/>
  <c r="C15" i="25"/>
  <c r="D4" i="29"/>
  <c r="D16" i="23"/>
  <c r="D7" i="27"/>
  <c r="D19" i="35"/>
  <c r="C9" i="20"/>
  <c r="C19" i="34"/>
  <c r="B14" i="21"/>
  <c r="B7" i="28"/>
  <c r="D9" i="23"/>
  <c r="C15" i="35"/>
  <c r="C4" i="24"/>
  <c r="D12" i="1"/>
  <c r="D9" i="20"/>
  <c r="D17" i="35"/>
  <c r="B18" i="38"/>
  <c r="C10" i="20"/>
  <c r="B8" i="31"/>
  <c r="B14" i="26"/>
  <c r="D5" i="23"/>
  <c r="C6" i="29"/>
  <c r="B15" i="32"/>
  <c r="D17" i="30"/>
  <c r="D7" i="32"/>
  <c r="C6" i="32"/>
  <c r="C8" i="27"/>
  <c r="D19" i="29"/>
  <c r="C17" i="30"/>
  <c r="D5" i="31"/>
  <c r="C5" i="24"/>
  <c r="B18" i="34"/>
  <c r="D5" i="1"/>
  <c r="D4" i="34"/>
  <c r="D12" i="25"/>
  <c r="C17" i="36"/>
  <c r="C18" i="20"/>
  <c r="D16" i="31"/>
  <c r="D14" i="20"/>
  <c r="B16" i="24"/>
  <c r="C5" i="33"/>
  <c r="D7" i="25"/>
  <c r="B15" i="27"/>
  <c r="D17" i="23"/>
  <c r="B12" i="31"/>
  <c r="C18" i="30"/>
  <c r="D12" i="34"/>
  <c r="B11" i="29"/>
  <c r="B8" i="32"/>
  <c r="B4" i="31"/>
  <c r="B11" i="33"/>
  <c r="B8" i="28"/>
  <c r="C19" i="26"/>
  <c r="B14" i="29"/>
  <c r="B11" i="31"/>
  <c r="C5" i="20"/>
  <c r="D13" i="36"/>
  <c r="D19" i="31"/>
  <c r="B4" i="36"/>
  <c r="C5" i="27"/>
  <c r="D18" i="36"/>
  <c r="D15" i="28"/>
  <c r="C10" i="38"/>
  <c r="D7" i="36"/>
  <c r="D6" i="34"/>
  <c r="D17" i="26"/>
  <c r="B17" i="27"/>
  <c r="B15" i="23"/>
  <c r="C7" i="27"/>
  <c r="B15" i="33"/>
  <c r="D14" i="28"/>
  <c r="D18" i="27"/>
  <c r="D14" i="35"/>
  <c r="C9" i="36"/>
  <c r="C9" i="33"/>
  <c r="D16" i="38"/>
  <c r="D10" i="35"/>
  <c r="D13" i="26"/>
  <c r="B8" i="1"/>
  <c r="B15" i="36"/>
  <c r="B7" i="30"/>
  <c r="C13" i="28"/>
  <c r="D18" i="31"/>
  <c r="D6" i="29"/>
  <c r="D12" i="38"/>
  <c r="C10" i="35"/>
  <c r="B9" i="31"/>
  <c r="D9" i="29"/>
  <c r="B17" i="21"/>
  <c r="B13" i="26"/>
  <c r="C5" i="32"/>
  <c r="D9" i="21"/>
  <c r="B19" i="34"/>
  <c r="D15" i="30"/>
  <c r="B18" i="27"/>
  <c r="D12" i="21"/>
  <c r="C6" i="26"/>
  <c r="B14" i="27"/>
  <c r="D15" i="38"/>
  <c r="B9" i="23"/>
  <c r="D7" i="21"/>
  <c r="C8" i="31"/>
  <c r="B17" i="24"/>
  <c r="B13" i="1"/>
  <c r="C16" i="32"/>
  <c r="C7" i="29"/>
  <c r="C15" i="33"/>
  <c r="C12" i="32"/>
  <c r="D11" i="32"/>
  <c r="C11" i="21"/>
  <c r="C6" i="20"/>
  <c r="D9" i="38"/>
  <c r="B9" i="33"/>
  <c r="D6" i="24"/>
  <c r="B17" i="23"/>
  <c r="B5" i="38"/>
  <c r="C5" i="28"/>
  <c r="D4" i="35"/>
  <c r="B19" i="33"/>
  <c r="B4" i="29"/>
  <c r="C15" i="24"/>
  <c r="B15" i="1"/>
  <c r="C19" i="21"/>
  <c r="C4" i="16"/>
  <c r="C7" i="16"/>
  <c r="D7" i="30"/>
  <c r="C5" i="23"/>
  <c r="B11" i="25"/>
  <c r="B6" i="21"/>
  <c r="B6" i="29"/>
  <c r="C4" i="29"/>
  <c r="C7" i="28"/>
  <c r="B19" i="32"/>
  <c r="B4" i="20"/>
  <c r="C16" i="16"/>
  <c r="C15" i="16"/>
  <c r="D11" i="38"/>
  <c r="C17" i="16"/>
  <c r="C10" i="16"/>
  <c r="B11" i="27"/>
  <c r="D18" i="34"/>
  <c r="C15" i="26"/>
  <c r="B19" i="35"/>
  <c r="C10" i="23"/>
  <c r="B13" i="30"/>
  <c r="C19" i="1"/>
  <c r="B9" i="27"/>
  <c r="C15" i="21"/>
  <c r="C21" i="16"/>
  <c r="C8" i="16"/>
  <c r="C9" i="16"/>
  <c r="C12" i="16"/>
  <c r="C18" i="16"/>
  <c r="C20" i="16"/>
  <c r="C13" i="16"/>
  <c r="C6" i="16"/>
  <c r="C5" i="16"/>
  <c r="C19" i="16"/>
  <c r="C14" i="16"/>
  <c r="C11" i="16"/>
  <c r="AS11" i="16" l="1"/>
  <c r="F31" i="27"/>
  <c r="AS14" i="16"/>
  <c r="F31" i="30"/>
  <c r="AS19" i="16"/>
  <c r="F31" i="35"/>
  <c r="AS5" i="16"/>
  <c r="F31" i="20"/>
  <c r="F31" i="21"/>
  <c r="AS6" i="16"/>
  <c r="AS13" i="16"/>
  <c r="F31" i="29"/>
  <c r="F31" i="36"/>
  <c r="AS20" i="16"/>
  <c r="F31" i="34"/>
  <c r="AS18" i="16"/>
  <c r="AS12" i="16"/>
  <c r="F31" i="28"/>
  <c r="F31" i="25"/>
  <c r="AS9" i="16"/>
  <c r="F31" i="24"/>
  <c r="AS8" i="16"/>
  <c r="AS21" i="16"/>
  <c r="F31" i="38"/>
  <c r="AT9" i="27"/>
  <c r="AY9" i="27"/>
  <c r="AY13" i="30"/>
  <c r="AT13" i="30"/>
  <c r="AY19" i="35"/>
  <c r="E20" i="35"/>
  <c r="AT19" i="35"/>
  <c r="E46" i="35"/>
  <c r="AY11" i="27"/>
  <c r="AT11" i="27"/>
  <c r="AS10" i="16"/>
  <c r="F31" i="26"/>
  <c r="F31" i="33"/>
  <c r="AS17" i="16"/>
  <c r="F31" i="31"/>
  <c r="AS15" i="16"/>
  <c r="AS16" i="16"/>
  <c r="F31" i="32"/>
  <c r="D2" i="20"/>
  <c r="AR3" i="20" s="1"/>
  <c r="AO27" i="20"/>
  <c r="AT4" i="20"/>
  <c r="AR2" i="20"/>
  <c r="AY4" i="20"/>
  <c r="BC4" i="20" s="1"/>
  <c r="AZ4" i="20" s="1"/>
  <c r="BA4" i="20" s="1"/>
  <c r="D58" i="20"/>
  <c r="E20" i="32"/>
  <c r="AY19" i="32"/>
  <c r="E46" i="32"/>
  <c r="AT19" i="32"/>
  <c r="AY6" i="29"/>
  <c r="AT6" i="29"/>
  <c r="AY6" i="21"/>
  <c r="AT6" i="21"/>
  <c r="AT11" i="25"/>
  <c r="AY11" i="25"/>
  <c r="AS7" i="16"/>
  <c r="F31" i="23"/>
  <c r="AS4" i="16"/>
  <c r="F31" i="1"/>
  <c r="AY15" i="1"/>
  <c r="AT15" i="1"/>
  <c r="AR2" i="29"/>
  <c r="D2" i="29"/>
  <c r="AY4" i="29"/>
  <c r="AO27" i="29"/>
  <c r="D58" i="29"/>
  <c r="AT4" i="29"/>
  <c r="E20" i="33"/>
  <c r="AT19" i="33"/>
  <c r="E46" i="33"/>
  <c r="AY19" i="33"/>
  <c r="AY5" i="38"/>
  <c r="AT5" i="38"/>
  <c r="AY17" i="23"/>
  <c r="AT17" i="23"/>
  <c r="AY9" i="33"/>
  <c r="AT9" i="33"/>
  <c r="AY13" i="1"/>
  <c r="AT13" i="1"/>
  <c r="AT17" i="24"/>
  <c r="AY17" i="24"/>
  <c r="AY9" i="23"/>
  <c r="AT9" i="23"/>
  <c r="AY14" i="27"/>
  <c r="AT14" i="27"/>
  <c r="AT18" i="27"/>
  <c r="AY18" i="27"/>
  <c r="AU18" i="27"/>
  <c r="AV18" i="27" s="1"/>
  <c r="AT19" i="34"/>
  <c r="AY19" i="34"/>
  <c r="E20" i="34"/>
  <c r="E46" i="34"/>
  <c r="AY13" i="26"/>
  <c r="AT13" i="26"/>
  <c r="AY17" i="21"/>
  <c r="AT17" i="21"/>
  <c r="AT9" i="31"/>
  <c r="AY9" i="31"/>
  <c r="AY7" i="30"/>
  <c r="AT7" i="30"/>
  <c r="AY15" i="36"/>
  <c r="AT15" i="36"/>
  <c r="AT8" i="1"/>
  <c r="AY8" i="1"/>
  <c r="AY15" i="33"/>
  <c r="AT15" i="33"/>
  <c r="AT15" i="23"/>
  <c r="AY15" i="23"/>
  <c r="AT17" i="27"/>
  <c r="AY17" i="27"/>
  <c r="AT4" i="36"/>
  <c r="AO27" i="36"/>
  <c r="D58" i="36"/>
  <c r="AY4" i="36"/>
  <c r="BC4" i="36" s="1"/>
  <c r="AR2" i="36"/>
  <c r="D2" i="36"/>
  <c r="AT11" i="31"/>
  <c r="AY11" i="31"/>
  <c r="AY14" i="29"/>
  <c r="AT14" i="29"/>
  <c r="AT8" i="28"/>
  <c r="AY8" i="28"/>
  <c r="AY11" i="33"/>
  <c r="AT11" i="33"/>
  <c r="AY4" i="31"/>
  <c r="BC4" i="31" s="1"/>
  <c r="AT4" i="31"/>
  <c r="D2" i="31"/>
  <c r="AO27" i="31"/>
  <c r="D58" i="31"/>
  <c r="AR2" i="31"/>
  <c r="AT8" i="32"/>
  <c r="AY8" i="32"/>
  <c r="AY11" i="29"/>
  <c r="AT11" i="29"/>
  <c r="AY12" i="31"/>
  <c r="AT12" i="31"/>
  <c r="AT15" i="27"/>
  <c r="AY15" i="27"/>
  <c r="AT16" i="24"/>
  <c r="AY16" i="24"/>
  <c r="AY18" i="34"/>
  <c r="AT18" i="34"/>
  <c r="AT15" i="32"/>
  <c r="AY15" i="32"/>
  <c r="AT14" i="26"/>
  <c r="AY14" i="26"/>
  <c r="AT8" i="31"/>
  <c r="AY8" i="31"/>
  <c r="AY18" i="38"/>
  <c r="AT18" i="38"/>
  <c r="AT7" i="28"/>
  <c r="AY7" i="28"/>
  <c r="AT14" i="21"/>
  <c r="AY14" i="21"/>
  <c r="AT13" i="28"/>
  <c r="AY13" i="28"/>
  <c r="D2" i="26"/>
  <c r="AR2" i="26"/>
  <c r="AO27" i="26"/>
  <c r="AY4" i="26"/>
  <c r="BC4" i="26" s="1"/>
  <c r="AT4" i="26"/>
  <c r="D58" i="26"/>
  <c r="AY4" i="27"/>
  <c r="BC4" i="27" s="1"/>
  <c r="AR2" i="27"/>
  <c r="D2" i="27"/>
  <c r="D58" i="27"/>
  <c r="AO27" i="27"/>
  <c r="AT4" i="27"/>
  <c r="AY6" i="34"/>
  <c r="AT6" i="34"/>
  <c r="AT16" i="21"/>
  <c r="AY16" i="21"/>
  <c r="AY13" i="29"/>
  <c r="AT13" i="29"/>
  <c r="AT8" i="26"/>
  <c r="AY8" i="26"/>
  <c r="AY12" i="27"/>
  <c r="AT12" i="27"/>
  <c r="AT17" i="36"/>
  <c r="AY17" i="36"/>
  <c r="AT10" i="31"/>
  <c r="AY10" i="31"/>
  <c r="AT10" i="23"/>
  <c r="AY10" i="23"/>
  <c r="AY18" i="28"/>
  <c r="AT18" i="28"/>
  <c r="AU18" i="28"/>
  <c r="AV18" i="28" s="1"/>
  <c r="AT10" i="25"/>
  <c r="AY10" i="25"/>
  <c r="AY17" i="35"/>
  <c r="AT17" i="35"/>
  <c r="AY17" i="30"/>
  <c r="AT17" i="30"/>
  <c r="AT8" i="34"/>
  <c r="AY8" i="34"/>
  <c r="AY13" i="34"/>
  <c r="AT13" i="34"/>
  <c r="AY8" i="23"/>
  <c r="AT8" i="23"/>
  <c r="AY6" i="27"/>
  <c r="AT6" i="27"/>
  <c r="AY14" i="23"/>
  <c r="AT14" i="23"/>
  <c r="AY14" i="36"/>
  <c r="AT14" i="36"/>
  <c r="AY9" i="34"/>
  <c r="AT9" i="34"/>
  <c r="AY4" i="1"/>
  <c r="BC4" i="1" s="1"/>
  <c r="D2" i="1"/>
  <c r="AR3" i="1" s="1"/>
  <c r="AO27" i="1"/>
  <c r="AR2" i="1"/>
  <c r="AT4" i="1"/>
  <c r="D58" i="1"/>
  <c r="AT12" i="24"/>
  <c r="AY12" i="24"/>
  <c r="AY18" i="23"/>
  <c r="AT18" i="23"/>
  <c r="AY10" i="29"/>
  <c r="AT10" i="29"/>
  <c r="AT9" i="1"/>
  <c r="AY9" i="1"/>
  <c r="AY19" i="31"/>
  <c r="AT19" i="31"/>
  <c r="E46" i="31"/>
  <c r="E20" i="31"/>
  <c r="AT13" i="38"/>
  <c r="AY13" i="38"/>
  <c r="AY16" i="34"/>
  <c r="AT16" i="34"/>
  <c r="AT16" i="30"/>
  <c r="AY16" i="30"/>
  <c r="AT15" i="31"/>
  <c r="AY15" i="31"/>
  <c r="AT9" i="36"/>
  <c r="AY9" i="36"/>
  <c r="AY5" i="36"/>
  <c r="BC5" i="36" s="1"/>
  <c r="AT5" i="36"/>
  <c r="AT17" i="32"/>
  <c r="AY17" i="32"/>
  <c r="AU17" i="32"/>
  <c r="AV17" i="32" s="1"/>
  <c r="AY14" i="34"/>
  <c r="AT14" i="34"/>
  <c r="AT11" i="38"/>
  <c r="AY11" i="38"/>
  <c r="AY9" i="24"/>
  <c r="AT9" i="24"/>
  <c r="AT13" i="31"/>
  <c r="AY13" i="31"/>
  <c r="E20" i="1"/>
  <c r="E46" i="1"/>
  <c r="AY19" i="1"/>
  <c r="AT19" i="1"/>
  <c r="E20" i="29"/>
  <c r="E46" i="29"/>
  <c r="AY19" i="29"/>
  <c r="AT19" i="29"/>
  <c r="AO27" i="34"/>
  <c r="AT4" i="34"/>
  <c r="D2" i="34"/>
  <c r="D58" i="34"/>
  <c r="AY4" i="34"/>
  <c r="BC4" i="34" s="1"/>
  <c r="AR2" i="34"/>
  <c r="AY11" i="32"/>
  <c r="AT11" i="32"/>
  <c r="AY12" i="30"/>
  <c r="AT12" i="30"/>
  <c r="AT15" i="38"/>
  <c r="AY15" i="38"/>
  <c r="AY5" i="21"/>
  <c r="AT5" i="21"/>
  <c r="AY8" i="36"/>
  <c r="AT8" i="36"/>
  <c r="AT15" i="30"/>
  <c r="AY15" i="30"/>
  <c r="AY6" i="25"/>
  <c r="AT6" i="25"/>
  <c r="AY9" i="25"/>
  <c r="AT9" i="25"/>
  <c r="E46" i="28"/>
  <c r="AY19" i="28"/>
  <c r="E20" i="28"/>
  <c r="AT19" i="28"/>
  <c r="AY8" i="38"/>
  <c r="AT8" i="38"/>
  <c r="AT5" i="24"/>
  <c r="AY5" i="24"/>
  <c r="AT6" i="26"/>
  <c r="AY6" i="26"/>
  <c r="AY16" i="27"/>
  <c r="AT16" i="27"/>
  <c r="AY10" i="21"/>
  <c r="AT10" i="21"/>
  <c r="AY14" i="38"/>
  <c r="AT14" i="38"/>
  <c r="AT7" i="36"/>
  <c r="AY7" i="36"/>
  <c r="AY12" i="35"/>
  <c r="AT12" i="35"/>
  <c r="AY13" i="25"/>
  <c r="AT13" i="25"/>
  <c r="AY9" i="28"/>
  <c r="AT9" i="28"/>
  <c r="AT14" i="35"/>
  <c r="AY14" i="35"/>
  <c r="AT8" i="35"/>
  <c r="AY8" i="35"/>
  <c r="AT12" i="25"/>
  <c r="AY12" i="25"/>
  <c r="AY7" i="27"/>
  <c r="AT7" i="27"/>
  <c r="AT12" i="32"/>
  <c r="AY12" i="32"/>
  <c r="AT16" i="25"/>
  <c r="AY16" i="25"/>
  <c r="AY16" i="28"/>
  <c r="AT16" i="28"/>
  <c r="AY9" i="20"/>
  <c r="AT9" i="20"/>
  <c r="AT10" i="34"/>
  <c r="AY10" i="34"/>
  <c r="AY18" i="30"/>
  <c r="AU18" i="30"/>
  <c r="AV18" i="30" s="1"/>
  <c r="AT18" i="30"/>
  <c r="AY17" i="26"/>
  <c r="AT17" i="26"/>
  <c r="AU17" i="26"/>
  <c r="AV17" i="26" s="1"/>
  <c r="AT13" i="36"/>
  <c r="AY13" i="36"/>
  <c r="AT18" i="36"/>
  <c r="AY18" i="36"/>
  <c r="AT13" i="23"/>
  <c r="AY13" i="23"/>
  <c r="AY18" i="29"/>
  <c r="AU18" i="29"/>
  <c r="AV18" i="29" s="1"/>
  <c r="AT18" i="29"/>
  <c r="AT4" i="30"/>
  <c r="D58" i="30"/>
  <c r="AO27" i="30"/>
  <c r="AR2" i="30"/>
  <c r="D2" i="30"/>
  <c r="AY4" i="30"/>
  <c r="BC4" i="30" s="1"/>
  <c r="AY7" i="24"/>
  <c r="AT7" i="24"/>
  <c r="AY14" i="33"/>
  <c r="AT14" i="33"/>
  <c r="AT5" i="35"/>
  <c r="AY5" i="35"/>
  <c r="E46" i="36"/>
  <c r="AT19" i="36"/>
  <c r="E20" i="36"/>
  <c r="AY19" i="36"/>
  <c r="AY13" i="24"/>
  <c r="AT13" i="24"/>
  <c r="AY6" i="36"/>
  <c r="BC6" i="36" s="1"/>
  <c r="AT6" i="36"/>
  <c r="AT5" i="31"/>
  <c r="AY5" i="31"/>
  <c r="BC5" i="31" s="1"/>
  <c r="AT13" i="27"/>
  <c r="AY13" i="27"/>
  <c r="AT16" i="23"/>
  <c r="AY16" i="23"/>
  <c r="AT15" i="24"/>
  <c r="AY15" i="24"/>
  <c r="AY5" i="20"/>
  <c r="AT5" i="20"/>
  <c r="AT10" i="20"/>
  <c r="AY10" i="20"/>
  <c r="AY5" i="26"/>
  <c r="AT5" i="26"/>
  <c r="AT7" i="1"/>
  <c r="AY7" i="1"/>
  <c r="AU18" i="33"/>
  <c r="AV18" i="33" s="1"/>
  <c r="AY18" i="33"/>
  <c r="AT18" i="33"/>
  <c r="AY18" i="24"/>
  <c r="AT18" i="24"/>
  <c r="AT6" i="20"/>
  <c r="AY6" i="20"/>
  <c r="AY6" i="23"/>
  <c r="AT6" i="23"/>
  <c r="AU17" i="28"/>
  <c r="AV17" i="28" s="1"/>
  <c r="AT17" i="28"/>
  <c r="AY17" i="28"/>
  <c r="AT17" i="33"/>
  <c r="AY17" i="33"/>
  <c r="AU17" i="33"/>
  <c r="AV17" i="33" s="1"/>
  <c r="AY7" i="33"/>
  <c r="AT7" i="33"/>
  <c r="AT17" i="20"/>
  <c r="AY17" i="20"/>
  <c r="AY5" i="23"/>
  <c r="AT5" i="23"/>
  <c r="AT17" i="1"/>
  <c r="AY17" i="1"/>
  <c r="AT14" i="30"/>
  <c r="AY14" i="30"/>
  <c r="AT11" i="1"/>
  <c r="AY11" i="1"/>
  <c r="AY16" i="1"/>
  <c r="AT16" i="1"/>
  <c r="AT16" i="35"/>
  <c r="AY16" i="35"/>
  <c r="AY18" i="20"/>
  <c r="AT18" i="20"/>
  <c r="AY16" i="26"/>
  <c r="AT16" i="26"/>
  <c r="AU16" i="26"/>
  <c r="AV16" i="26" s="1"/>
  <c r="AY7" i="23"/>
  <c r="AT7" i="23"/>
  <c r="AT15" i="28"/>
  <c r="AY15" i="28"/>
  <c r="AY6" i="38"/>
  <c r="AT6" i="38"/>
  <c r="AY15" i="20"/>
  <c r="AT15" i="20"/>
  <c r="AT15" i="35"/>
  <c r="AY15" i="35"/>
  <c r="AT16" i="20"/>
  <c r="AY16" i="20"/>
  <c r="E46" i="38"/>
  <c r="AT19" i="38"/>
  <c r="E20" i="38"/>
  <c r="AY19" i="38"/>
  <c r="AT15" i="21"/>
  <c r="AY15" i="21"/>
  <c r="AT7" i="21"/>
  <c r="AY7" i="21"/>
  <c r="AY9" i="21"/>
  <c r="AT9" i="21"/>
  <c r="AY16" i="33"/>
  <c r="AT16" i="33"/>
  <c r="AT12" i="34"/>
  <c r="AY12" i="34"/>
  <c r="AT5" i="30"/>
  <c r="AY5" i="30"/>
  <c r="AT10" i="35"/>
  <c r="AY10" i="35"/>
  <c r="AT7" i="29"/>
  <c r="AY7" i="29"/>
  <c r="AY18" i="35"/>
  <c r="AT18" i="35"/>
  <c r="AY16" i="38"/>
  <c r="AT16" i="38"/>
  <c r="E46" i="20"/>
  <c r="AY19" i="20"/>
  <c r="E20" i="20"/>
  <c r="AT19" i="20"/>
  <c r="AT17" i="38"/>
  <c r="AY17" i="38"/>
  <c r="D2" i="38"/>
  <c r="D58" i="38"/>
  <c r="AT4" i="38"/>
  <c r="AY4" i="38"/>
  <c r="BC4" i="38" s="1"/>
  <c r="AZ4" i="38" s="1"/>
  <c r="BA4" i="38" s="1"/>
  <c r="AR2" i="38"/>
  <c r="AO27" i="38"/>
  <c r="E46" i="23"/>
  <c r="E20" i="23"/>
  <c r="AT19" i="23"/>
  <c r="AY19" i="23"/>
  <c r="AT14" i="25"/>
  <c r="AY14" i="25"/>
  <c r="D2" i="25"/>
  <c r="AT4" i="25"/>
  <c r="AR2" i="25"/>
  <c r="D58" i="25"/>
  <c r="AY4" i="25"/>
  <c r="BC4" i="25" s="1"/>
  <c r="AZ4" i="25" s="1"/>
  <c r="BA4" i="25" s="1"/>
  <c r="AO27" i="25"/>
  <c r="AT14" i="32"/>
  <c r="AY14" i="32"/>
  <c r="AY5" i="29"/>
  <c r="BC5" i="29" s="1"/>
  <c r="AZ5" i="29" s="1"/>
  <c r="BA5" i="29" s="1"/>
  <c r="AT5" i="29"/>
  <c r="AT7" i="25"/>
  <c r="AY7" i="25"/>
  <c r="AY9" i="26"/>
  <c r="AT9" i="26"/>
  <c r="AY14" i="24"/>
  <c r="AT14" i="24"/>
  <c r="AY11" i="28"/>
  <c r="AT11" i="28"/>
  <c r="AT10" i="32"/>
  <c r="AY10" i="32"/>
  <c r="AY13" i="33"/>
  <c r="AT13" i="33"/>
  <c r="E46" i="26"/>
  <c r="AY19" i="26"/>
  <c r="AT19" i="26"/>
  <c r="E20" i="26"/>
  <c r="AT5" i="28"/>
  <c r="AY5" i="28"/>
  <c r="AY15" i="25"/>
  <c r="AT15" i="25"/>
  <c r="AY8" i="21"/>
  <c r="AT8" i="21"/>
  <c r="AT11" i="36"/>
  <c r="AY11" i="36"/>
  <c r="AY16" i="36"/>
  <c r="AT16" i="36"/>
  <c r="AT11" i="34"/>
  <c r="AY11" i="34"/>
  <c r="AT6" i="33"/>
  <c r="AY6" i="33"/>
  <c r="AY11" i="21"/>
  <c r="AT11" i="21"/>
  <c r="AT4" i="35"/>
  <c r="AO27" i="35"/>
  <c r="AR2" i="35"/>
  <c r="AY4" i="35"/>
  <c r="BC4" i="35" s="1"/>
  <c r="D58" i="35"/>
  <c r="D2" i="35"/>
  <c r="AT17" i="31"/>
  <c r="AY17" i="31"/>
  <c r="AY14" i="31"/>
  <c r="AT14" i="31"/>
  <c r="AT10" i="24"/>
  <c r="AY10" i="24"/>
  <c r="AT8" i="20"/>
  <c r="AY8" i="20"/>
  <c r="AT11" i="30"/>
  <c r="AY11" i="30"/>
  <c r="AT10" i="36"/>
  <c r="AY10" i="36"/>
  <c r="BC10" i="36" s="1"/>
  <c r="AT19" i="21"/>
  <c r="E46" i="21"/>
  <c r="AY19" i="21"/>
  <c r="E20" i="21"/>
  <c r="AT18" i="21"/>
  <c r="AY18" i="21"/>
  <c r="AY12" i="29"/>
  <c r="AT12" i="29"/>
  <c r="AY9" i="35"/>
  <c r="AT9" i="35"/>
  <c r="AR2" i="23"/>
  <c r="AO27" i="23"/>
  <c r="AY4" i="23"/>
  <c r="BC4" i="23" s="1"/>
  <c r="D2" i="23"/>
  <c r="D58" i="23"/>
  <c r="AT4" i="23"/>
  <c r="AY11" i="20"/>
  <c r="AT11" i="20"/>
  <c r="AY7" i="20"/>
  <c r="AT7" i="20"/>
  <c r="AY16" i="31"/>
  <c r="AT16" i="31"/>
  <c r="AY5" i="1"/>
  <c r="BC5" i="1" s="1"/>
  <c r="AT5" i="1"/>
  <c r="AT13" i="32"/>
  <c r="AY13" i="32"/>
  <c r="AY9" i="38"/>
  <c r="AT9" i="38"/>
  <c r="AT12" i="26"/>
  <c r="AY12" i="26"/>
  <c r="AY14" i="28"/>
  <c r="AT14" i="28"/>
  <c r="AY15" i="29"/>
  <c r="AT15" i="29"/>
  <c r="AY11" i="23"/>
  <c r="BC11" i="23" s="1"/>
  <c r="AT11" i="23"/>
  <c r="AT12" i="21"/>
  <c r="AY12" i="21"/>
  <c r="AY6" i="35"/>
  <c r="AT6" i="35"/>
  <c r="AY5" i="25"/>
  <c r="AT5" i="25"/>
  <c r="AY12" i="20"/>
  <c r="AT12" i="20"/>
  <c r="AY16" i="29"/>
  <c r="AT16" i="29"/>
  <c r="AY4" i="33"/>
  <c r="BC4" i="33" s="1"/>
  <c r="AT4" i="33"/>
  <c r="D58" i="33"/>
  <c r="D2" i="33"/>
  <c r="AO27" i="33"/>
  <c r="AR2" i="33"/>
  <c r="AY19" i="24"/>
  <c r="AT19" i="24"/>
  <c r="E46" i="24"/>
  <c r="E20" i="24"/>
  <c r="AY7" i="34"/>
  <c r="AT7" i="34"/>
  <c r="AY6" i="32"/>
  <c r="AT6" i="32"/>
  <c r="AY4" i="32"/>
  <c r="AO27" i="32"/>
  <c r="AT4" i="32"/>
  <c r="D58" i="32"/>
  <c r="AR2" i="32"/>
  <c r="D2" i="32"/>
  <c r="AY15" i="34"/>
  <c r="AT15" i="34"/>
  <c r="E46" i="27"/>
  <c r="E20" i="27"/>
  <c r="AY19" i="27"/>
  <c r="AT19" i="27"/>
  <c r="E20" i="25"/>
  <c r="E46" i="25"/>
  <c r="AT19" i="25"/>
  <c r="AY19" i="25"/>
  <c r="AY16" i="32"/>
  <c r="AT16" i="32"/>
  <c r="AT12" i="36"/>
  <c r="AY12" i="36"/>
  <c r="BC12" i="36" s="1"/>
  <c r="AT12" i="38"/>
  <c r="AY12" i="38"/>
  <c r="AT13" i="21"/>
  <c r="AY13" i="21"/>
  <c r="AT10" i="1"/>
  <c r="AY10" i="1"/>
  <c r="AT10" i="38"/>
  <c r="AY10" i="38"/>
  <c r="AT5" i="27"/>
  <c r="AY5" i="27"/>
  <c r="BC5" i="27" s="1"/>
  <c r="AZ5" i="27" s="1"/>
  <c r="BA5" i="27" s="1"/>
  <c r="AT5" i="32"/>
  <c r="AY5" i="32"/>
  <c r="AY6" i="30"/>
  <c r="AT6" i="30"/>
  <c r="AT10" i="33"/>
  <c r="AY10" i="33"/>
  <c r="AT7" i="32"/>
  <c r="AY7" i="32"/>
  <c r="AY12" i="1"/>
  <c r="AT12" i="1"/>
  <c r="AY15" i="26"/>
  <c r="AT15" i="26"/>
  <c r="AT14" i="1"/>
  <c r="AY14" i="1"/>
  <c r="AT10" i="27"/>
  <c r="AY10" i="27"/>
  <c r="AY4" i="21"/>
  <c r="BC4" i="21" s="1"/>
  <c r="AO27" i="21"/>
  <c r="AT4" i="21"/>
  <c r="D58" i="21"/>
  <c r="AR2" i="21"/>
  <c r="D2" i="21"/>
  <c r="AT10" i="30"/>
  <c r="AY10" i="30"/>
  <c r="AT18" i="26"/>
  <c r="AY18" i="26"/>
  <c r="AU18" i="26"/>
  <c r="AV18" i="26" s="1"/>
  <c r="AY18" i="31"/>
  <c r="AT18" i="31"/>
  <c r="AU18" i="31"/>
  <c r="AV18" i="31" s="1"/>
  <c r="AY11" i="35"/>
  <c r="AT11" i="35"/>
  <c r="AT14" i="20"/>
  <c r="AY14" i="20"/>
  <c r="E20" i="30"/>
  <c r="AY19" i="30"/>
  <c r="AT19" i="30"/>
  <c r="E46" i="30"/>
  <c r="AT8" i="24"/>
  <c r="AY8" i="24"/>
  <c r="AY13" i="35"/>
  <c r="AT13" i="35"/>
  <c r="AY8" i="29"/>
  <c r="BC8" i="29" s="1"/>
  <c r="AT8" i="29"/>
  <c r="AT5" i="34"/>
  <c r="AY5" i="34"/>
  <c r="AY6" i="28"/>
  <c r="AT6" i="28"/>
  <c r="AO27" i="24"/>
  <c r="D2" i="24"/>
  <c r="AY4" i="24"/>
  <c r="BC4" i="24" s="1"/>
  <c r="D58" i="24"/>
  <c r="AT4" i="24"/>
  <c r="AR2" i="24"/>
  <c r="AT17" i="25"/>
  <c r="AU17" i="25"/>
  <c r="AV17" i="25" s="1"/>
  <c r="AY17" i="25"/>
  <c r="AT9" i="32"/>
  <c r="AY9" i="32"/>
  <c r="AY12" i="33"/>
  <c r="AT12" i="33"/>
  <c r="AT7" i="35"/>
  <c r="AY7" i="35"/>
  <c r="AT8" i="25"/>
  <c r="AY8" i="25"/>
  <c r="AY8" i="27"/>
  <c r="AT8" i="27"/>
  <c r="AY11" i="24"/>
  <c r="AT11" i="24"/>
  <c r="AT9" i="30"/>
  <c r="AY9" i="30"/>
  <c r="AT6" i="1"/>
  <c r="AY6" i="1"/>
  <c r="BC6" i="1" s="1"/>
  <c r="AZ6" i="1" s="1"/>
  <c r="BA6" i="1" s="1"/>
  <c r="AU18" i="25"/>
  <c r="AV18" i="25" s="1"/>
  <c r="AY18" i="25"/>
  <c r="AT18" i="25"/>
  <c r="AY10" i="28"/>
  <c r="AT10" i="28"/>
  <c r="AY6" i="31"/>
  <c r="AT6" i="31"/>
  <c r="AY7" i="38"/>
  <c r="AT7" i="38"/>
  <c r="AT9" i="29"/>
  <c r="AY9" i="29"/>
  <c r="BC9" i="29" s="1"/>
  <c r="AZ9" i="29" s="1"/>
  <c r="BA9" i="29" s="1"/>
  <c r="AY4" i="28"/>
  <c r="BC4" i="28" s="1"/>
  <c r="AT4" i="28"/>
  <c r="AO27" i="28"/>
  <c r="AR2" i="28"/>
  <c r="D2" i="28"/>
  <c r="D58" i="28"/>
  <c r="AT8" i="30"/>
  <c r="AY8" i="30"/>
  <c r="AY7" i="26"/>
  <c r="BC7" i="26" s="1"/>
  <c r="AT7" i="26"/>
  <c r="AT11" i="26"/>
  <c r="AY11" i="26"/>
  <c r="AU17" i="29"/>
  <c r="AV17" i="29" s="1"/>
  <c r="AT17" i="29"/>
  <c r="AY17" i="29"/>
  <c r="AT8" i="33"/>
  <c r="AY8" i="33"/>
  <c r="AT12" i="23"/>
  <c r="AY12" i="23"/>
  <c r="BC12" i="23" s="1"/>
  <c r="AT18" i="1"/>
  <c r="AY18" i="1"/>
  <c r="AY13" i="20"/>
  <c r="BC13" i="20" s="1"/>
  <c r="AZ13" i="20" s="1"/>
  <c r="BA13" i="20" s="1"/>
  <c r="AT13" i="20"/>
  <c r="AT17" i="34"/>
  <c r="AY17" i="34"/>
  <c r="AT5" i="33"/>
  <c r="AY5" i="33"/>
  <c r="AY18" i="32"/>
  <c r="AU18" i="32"/>
  <c r="AV18" i="32" s="1"/>
  <c r="AT18" i="32"/>
  <c r="AY6" i="24"/>
  <c r="BC6" i="24" s="1"/>
  <c r="AT6" i="24"/>
  <c r="AY12" i="28"/>
  <c r="AT12" i="28"/>
  <c r="AY7" i="31"/>
  <c r="AT7" i="31"/>
  <c r="AT10" i="26"/>
  <c r="AY10" i="26"/>
  <c r="S10" i="16"/>
  <c r="N10" i="16"/>
  <c r="AN10" i="16"/>
  <c r="M10" i="16"/>
  <c r="Y10" i="16"/>
  <c r="AD10" i="16"/>
  <c r="J10" i="16"/>
  <c r="R10" i="16"/>
  <c r="P10" i="16"/>
  <c r="AB10" i="16"/>
  <c r="AE10" i="16"/>
  <c r="L10" i="16"/>
  <c r="AK10" i="16"/>
  <c r="Q10" i="16"/>
  <c r="O10" i="16"/>
  <c r="I10" i="16"/>
  <c r="AL10" i="16"/>
  <c r="H10" i="16"/>
  <c r="AJ10" i="16"/>
  <c r="X10" i="16"/>
  <c r="AM10" i="16"/>
  <c r="AG10" i="16"/>
  <c r="U10" i="16"/>
  <c r="AI10" i="16"/>
  <c r="AC10" i="16"/>
  <c r="W10" i="16"/>
  <c r="F10" i="16"/>
  <c r="K10" i="16"/>
  <c r="AF10" i="16"/>
  <c r="D10" i="16"/>
  <c r="AA10" i="16"/>
  <c r="AH10" i="16"/>
  <c r="G10" i="16"/>
  <c r="T10" i="16"/>
  <c r="Z10" i="16"/>
  <c r="E10" i="16"/>
  <c r="V10" i="16"/>
  <c r="AA9" i="16"/>
  <c r="K9" i="16"/>
  <c r="W9" i="16"/>
  <c r="Z9" i="16"/>
  <c r="AC9" i="16"/>
  <c r="T9" i="16"/>
  <c r="AL9" i="16"/>
  <c r="AM9" i="16"/>
  <c r="AJ9" i="16"/>
  <c r="I9" i="16"/>
  <c r="N9" i="16"/>
  <c r="AB9" i="16"/>
  <c r="Q9" i="16"/>
  <c r="O9" i="16"/>
  <c r="M9" i="16"/>
  <c r="L9" i="16"/>
  <c r="AD9" i="16"/>
  <c r="H9" i="16"/>
  <c r="AK9" i="16"/>
  <c r="E9" i="16"/>
  <c r="F9" i="16"/>
  <c r="U9" i="16"/>
  <c r="P9" i="16"/>
  <c r="J9" i="16"/>
  <c r="R9" i="16"/>
  <c r="Y9" i="16"/>
  <c r="AN9" i="16"/>
  <c r="D9" i="16"/>
  <c r="AE9" i="16"/>
  <c r="G9" i="16"/>
  <c r="S9" i="16"/>
  <c r="AF9" i="16"/>
  <c r="X9" i="16"/>
  <c r="V9" i="16"/>
  <c r="AH9" i="16"/>
  <c r="AG9" i="16"/>
  <c r="AI9" i="16"/>
  <c r="T19" i="16"/>
  <c r="K19" i="16"/>
  <c r="N19" i="16"/>
  <c r="AC19" i="16"/>
  <c r="W19" i="16"/>
  <c r="I19" i="16"/>
  <c r="AG19" i="16"/>
  <c r="O19" i="16"/>
  <c r="P19" i="16"/>
  <c r="X19" i="16"/>
  <c r="AE19" i="16"/>
  <c r="AM19" i="16"/>
  <c r="R19" i="16"/>
  <c r="Z19" i="16"/>
  <c r="M19" i="16"/>
  <c r="J19" i="16"/>
  <c r="U19" i="16"/>
  <c r="AI19" i="16"/>
  <c r="L19" i="16"/>
  <c r="AB19" i="16"/>
  <c r="AL19" i="16"/>
  <c r="H19" i="16"/>
  <c r="AF19" i="16"/>
  <c r="AK19" i="16"/>
  <c r="AN19" i="16"/>
  <c r="V19" i="16"/>
  <c r="S19" i="16"/>
  <c r="E19" i="16"/>
  <c r="Q19" i="16"/>
  <c r="F19" i="16"/>
  <c r="Y19" i="16"/>
  <c r="G19" i="16"/>
  <c r="AH19" i="16"/>
  <c r="AJ19" i="16"/>
  <c r="AA19" i="16"/>
  <c r="AD19" i="16"/>
  <c r="D19" i="16"/>
  <c r="W6" i="16"/>
  <c r="AN6" i="16"/>
  <c r="AC6" i="16"/>
  <c r="G6" i="16"/>
  <c r="AM6" i="16"/>
  <c r="V6" i="16"/>
  <c r="I6" i="16"/>
  <c r="H6" i="16"/>
  <c r="S6" i="16"/>
  <c r="AJ6" i="16"/>
  <c r="Y6" i="16"/>
  <c r="R6" i="16"/>
  <c r="Z6" i="16"/>
  <c r="O6" i="16"/>
  <c r="E6" i="16"/>
  <c r="T6" i="16"/>
  <c r="Q6" i="16"/>
  <c r="AI6" i="16"/>
  <c r="F6" i="16"/>
  <c r="AK6" i="16"/>
  <c r="N6" i="16"/>
  <c r="X6" i="16"/>
  <c r="L6" i="16"/>
  <c r="AL6" i="16"/>
  <c r="AB6" i="16"/>
  <c r="P6" i="16"/>
  <c r="AA6" i="16"/>
  <c r="AG6" i="16"/>
  <c r="AH6" i="16"/>
  <c r="K6" i="16"/>
  <c r="AD6" i="16"/>
  <c r="AE6" i="16"/>
  <c r="J6" i="16"/>
  <c r="U6" i="16"/>
  <c r="D6" i="16"/>
  <c r="M6" i="16"/>
  <c r="AF6" i="16"/>
  <c r="AM17" i="16"/>
  <c r="D17" i="16"/>
  <c r="AI17" i="16"/>
  <c r="AB17" i="16"/>
  <c r="N17" i="16"/>
  <c r="K17" i="16"/>
  <c r="H17" i="16"/>
  <c r="M17" i="16"/>
  <c r="L17" i="16"/>
  <c r="AE17" i="16"/>
  <c r="AJ17" i="16"/>
  <c r="AA17" i="16"/>
  <c r="P17" i="16"/>
  <c r="AF17" i="16"/>
  <c r="S17" i="16"/>
  <c r="AD17" i="16"/>
  <c r="O17" i="16"/>
  <c r="V17" i="16"/>
  <c r="J17" i="16"/>
  <c r="AG17" i="16"/>
  <c r="Y17" i="16"/>
  <c r="U17" i="16"/>
  <c r="AC17" i="16"/>
  <c r="Q17" i="16"/>
  <c r="F17" i="16"/>
  <c r="I17" i="16"/>
  <c r="X17" i="16"/>
  <c r="AN17" i="16"/>
  <c r="AL17" i="16"/>
  <c r="W17" i="16"/>
  <c r="R17" i="16"/>
  <c r="AH17" i="16"/>
  <c r="AK17" i="16"/>
  <c r="E17" i="16"/>
  <c r="G17" i="16"/>
  <c r="T17" i="16"/>
  <c r="Z17" i="16"/>
  <c r="I12" i="16"/>
  <c r="U12" i="16"/>
  <c r="T12" i="16"/>
  <c r="AD12" i="16"/>
  <c r="W12" i="16"/>
  <c r="AA12" i="16"/>
  <c r="E12" i="16"/>
  <c r="V12" i="16"/>
  <c r="X12" i="16"/>
  <c r="AI12" i="16"/>
  <c r="L12" i="16"/>
  <c r="AH12" i="16"/>
  <c r="AB12" i="16"/>
  <c r="R12" i="16"/>
  <c r="AM12" i="16"/>
  <c r="O12" i="16"/>
  <c r="AF12" i="16"/>
  <c r="D12" i="16"/>
  <c r="M12" i="16"/>
  <c r="AJ12" i="16"/>
  <c r="Q12" i="16"/>
  <c r="AK12" i="16"/>
  <c r="AN12" i="16"/>
  <c r="AE12" i="16"/>
  <c r="S12" i="16"/>
  <c r="AL12" i="16"/>
  <c r="Z12" i="16"/>
  <c r="K12" i="16"/>
  <c r="G12" i="16"/>
  <c r="H12" i="16"/>
  <c r="Y12" i="16"/>
  <c r="J12" i="16"/>
  <c r="AC12" i="16"/>
  <c r="N12" i="16"/>
  <c r="F12" i="16"/>
  <c r="AG12" i="16"/>
  <c r="P12" i="16"/>
  <c r="R5" i="16"/>
  <c r="L5" i="16"/>
  <c r="F5" i="16"/>
  <c r="I5" i="16"/>
  <c r="X5" i="16"/>
  <c r="AA5" i="16"/>
  <c r="D5" i="16"/>
  <c r="AG5" i="16"/>
  <c r="AD5" i="16"/>
  <c r="O5" i="16"/>
  <c r="AM5" i="16"/>
  <c r="AJ5" i="16"/>
  <c r="U5" i="16"/>
  <c r="O4" i="16"/>
  <c r="R4" i="16"/>
  <c r="X4" i="16"/>
  <c r="L4" i="16"/>
  <c r="U4" i="16"/>
  <c r="F4" i="16"/>
  <c r="AM4" i="16"/>
  <c r="D4" i="16"/>
  <c r="AA4" i="16"/>
  <c r="AG4" i="16"/>
  <c r="I4" i="16"/>
  <c r="AD4" i="16"/>
  <c r="AJ4" i="16"/>
  <c r="T7" i="16"/>
  <c r="AK7" i="16"/>
  <c r="F7" i="16"/>
  <c r="V7" i="16"/>
  <c r="AA7" i="16"/>
  <c r="Y7" i="16"/>
  <c r="P7" i="16"/>
  <c r="E7" i="16"/>
  <c r="G7" i="16"/>
  <c r="O7" i="16"/>
  <c r="AE7" i="16"/>
  <c r="AL7" i="16"/>
  <c r="AF7" i="16"/>
  <c r="L7" i="16"/>
  <c r="AG7" i="16"/>
  <c r="AD7" i="16"/>
  <c r="N7" i="16"/>
  <c r="H7" i="16"/>
  <c r="AM7" i="16"/>
  <c r="K7" i="16"/>
  <c r="S7" i="16"/>
  <c r="J7" i="16"/>
  <c r="AN7" i="16"/>
  <c r="R7" i="16"/>
  <c r="D7" i="16"/>
  <c r="Q7" i="16"/>
  <c r="X7" i="16"/>
  <c r="W7" i="16"/>
  <c r="AH7" i="16"/>
  <c r="U7" i="16"/>
  <c r="AC7" i="16"/>
  <c r="AI7" i="16"/>
  <c r="AB7" i="16"/>
  <c r="I7" i="16"/>
  <c r="AJ7" i="16"/>
  <c r="Z7" i="16"/>
  <c r="M7" i="16"/>
  <c r="U13" i="16"/>
  <c r="H13" i="16"/>
  <c r="G13" i="16"/>
  <c r="T13" i="16"/>
  <c r="AB13" i="16"/>
  <c r="AD13" i="16"/>
  <c r="E13" i="16"/>
  <c r="Z13" i="16"/>
  <c r="AM13" i="16"/>
  <c r="S13" i="16"/>
  <c r="P13" i="16"/>
  <c r="AK13" i="16"/>
  <c r="AE13" i="16"/>
  <c r="L13" i="16"/>
  <c r="F13" i="16"/>
  <c r="D13" i="16"/>
  <c r="AI13" i="16"/>
  <c r="AN13" i="16"/>
  <c r="AA13" i="16"/>
  <c r="X13" i="16"/>
  <c r="O13" i="16"/>
  <c r="Y13" i="16"/>
  <c r="K13" i="16"/>
  <c r="AL13" i="16"/>
  <c r="AF13" i="16"/>
  <c r="Q13" i="16"/>
  <c r="R13" i="16"/>
  <c r="AC13" i="16"/>
  <c r="N13" i="16"/>
  <c r="AG13" i="16"/>
  <c r="AH13" i="16"/>
  <c r="M13" i="16"/>
  <c r="AJ13" i="16"/>
  <c r="I13" i="16"/>
  <c r="J13" i="16"/>
  <c r="V13" i="16"/>
  <c r="W13" i="16"/>
  <c r="I20" i="16"/>
  <c r="G20" i="16"/>
  <c r="P20" i="16"/>
  <c r="AK20" i="16"/>
  <c r="AI20" i="16"/>
  <c r="K20" i="16"/>
  <c r="F20" i="16"/>
  <c r="AB20" i="16"/>
  <c r="L20" i="16"/>
  <c r="AL20" i="16"/>
  <c r="Y20" i="16"/>
  <c r="AJ20" i="16"/>
  <c r="O20" i="16"/>
  <c r="J20" i="16"/>
  <c r="S20" i="16"/>
  <c r="V20" i="16"/>
  <c r="AH20" i="16"/>
  <c r="Z20" i="16"/>
  <c r="Q20" i="16"/>
  <c r="H20" i="16"/>
  <c r="R20" i="16"/>
  <c r="E20" i="16"/>
  <c r="N20" i="16"/>
  <c r="T20" i="16"/>
  <c r="AN20" i="16"/>
  <c r="D20" i="16"/>
  <c r="AE20" i="16"/>
  <c r="AA20" i="16"/>
  <c r="AG20" i="16"/>
  <c r="X20" i="16"/>
  <c r="W20" i="16"/>
  <c r="AC20" i="16"/>
  <c r="AM20" i="16"/>
  <c r="M20" i="16"/>
  <c r="AD20" i="16"/>
  <c r="U20" i="16"/>
  <c r="AF20" i="16"/>
  <c r="I15" i="16"/>
  <c r="P15" i="16"/>
  <c r="AA15" i="16"/>
  <c r="F15" i="16"/>
  <c r="AG15" i="16"/>
  <c r="AK15" i="16"/>
  <c r="Y15" i="16"/>
  <c r="AE15" i="16"/>
  <c r="J15" i="16"/>
  <c r="G15" i="16"/>
  <c r="R15" i="16"/>
  <c r="K15" i="16"/>
  <c r="AM15" i="16"/>
  <c r="T15" i="16"/>
  <c r="X15" i="16"/>
  <c r="AC15" i="16"/>
  <c r="L15" i="16"/>
  <c r="M15" i="16"/>
  <c r="N15" i="16"/>
  <c r="W15" i="16"/>
  <c r="U15" i="16"/>
  <c r="Z15" i="16"/>
  <c r="AB15" i="16"/>
  <c r="AF15" i="16"/>
  <c r="AN15" i="16"/>
  <c r="AJ15" i="16"/>
  <c r="AD15" i="16"/>
  <c r="O15" i="16"/>
  <c r="AL15" i="16"/>
  <c r="Q15" i="16"/>
  <c r="E15" i="16"/>
  <c r="D15" i="16"/>
  <c r="AI15" i="16"/>
  <c r="V15" i="16"/>
  <c r="H15" i="16"/>
  <c r="S15" i="16"/>
  <c r="AH15" i="16"/>
  <c r="W18" i="16"/>
  <c r="AA18" i="16"/>
  <c r="R18" i="16"/>
  <c r="Y18" i="16"/>
  <c r="J18" i="16"/>
  <c r="AB18" i="16"/>
  <c r="I18" i="16"/>
  <c r="T18" i="16"/>
  <c r="AG18" i="16"/>
  <c r="X18" i="16"/>
  <c r="Z18" i="16"/>
  <c r="V18" i="16"/>
  <c r="N18" i="16"/>
  <c r="AK18" i="16"/>
  <c r="AE18" i="16"/>
  <c r="AH18" i="16"/>
  <c r="F18" i="16"/>
  <c r="Q18" i="16"/>
  <c r="AD18" i="16"/>
  <c r="P18" i="16"/>
  <c r="AL18" i="16"/>
  <c r="O18" i="16"/>
  <c r="G18" i="16"/>
  <c r="L18" i="16"/>
  <c r="U18" i="16"/>
  <c r="S18" i="16"/>
  <c r="M18" i="16"/>
  <c r="AM18" i="16"/>
  <c r="K18" i="16"/>
  <c r="AI18" i="16"/>
  <c r="AN18" i="16"/>
  <c r="H18" i="16"/>
  <c r="D18" i="16"/>
  <c r="AF18" i="16"/>
  <c r="AC18" i="16"/>
  <c r="E18" i="16"/>
  <c r="AJ18" i="16"/>
  <c r="J11" i="16"/>
  <c r="AA11" i="16"/>
  <c r="D11" i="16"/>
  <c r="E11" i="16"/>
  <c r="M11" i="16"/>
  <c r="AN11" i="16"/>
  <c r="AM11" i="16"/>
  <c r="AC11" i="16"/>
  <c r="I11" i="16"/>
  <c r="AB11" i="16"/>
  <c r="AG11" i="16"/>
  <c r="N11" i="16"/>
  <c r="AI11" i="16"/>
  <c r="G11" i="16"/>
  <c r="U11" i="16"/>
  <c r="H11" i="16"/>
  <c r="AK11" i="16"/>
  <c r="AE11" i="16"/>
  <c r="AD11" i="16"/>
  <c r="P11" i="16"/>
  <c r="AJ11" i="16"/>
  <c r="Y11" i="16"/>
  <c r="W11" i="16"/>
  <c r="AL11" i="16"/>
  <c r="Q11" i="16"/>
  <c r="T11" i="16"/>
  <c r="X11" i="16"/>
  <c r="L11" i="16"/>
  <c r="R11" i="16"/>
  <c r="S11" i="16"/>
  <c r="V11" i="16"/>
  <c r="AH11" i="16"/>
  <c r="K11" i="16"/>
  <c r="AF11" i="16"/>
  <c r="F11" i="16"/>
  <c r="O11" i="16"/>
  <c r="Z11" i="16"/>
  <c r="J14" i="16"/>
  <c r="I14" i="16"/>
  <c r="AI14" i="16"/>
  <c r="K14" i="16"/>
  <c r="M14" i="16"/>
  <c r="AM14" i="16"/>
  <c r="R14" i="16"/>
  <c r="L14" i="16"/>
  <c r="P14" i="16"/>
  <c r="AE14" i="16"/>
  <c r="AA14" i="16"/>
  <c r="AC14" i="16"/>
  <c r="Z14" i="16"/>
  <c r="X14" i="16"/>
  <c r="Q14" i="16"/>
  <c r="AF14" i="16"/>
  <c r="Y14" i="16"/>
  <c r="E14" i="16"/>
  <c r="AK14" i="16"/>
  <c r="AJ14" i="16"/>
  <c r="V14" i="16"/>
  <c r="O14" i="16"/>
  <c r="S14" i="16"/>
  <c r="AL14" i="16"/>
  <c r="AN14" i="16"/>
  <c r="U14" i="16"/>
  <c r="N14" i="16"/>
  <c r="H14" i="16"/>
  <c r="D14" i="16"/>
  <c r="AD14" i="16"/>
  <c r="AB14" i="16"/>
  <c r="G14" i="16"/>
  <c r="AH14" i="16"/>
  <c r="T14" i="16"/>
  <c r="AG14" i="16"/>
  <c r="F14" i="16"/>
  <c r="W14" i="16"/>
  <c r="AE21" i="16"/>
  <c r="AF21" i="16"/>
  <c r="K21" i="16"/>
  <c r="H21" i="16"/>
  <c r="G21" i="16"/>
  <c r="AC21" i="16"/>
  <c r="AK21" i="16"/>
  <c r="Y21" i="16"/>
  <c r="F21" i="16"/>
  <c r="AI21" i="16"/>
  <c r="T21" i="16"/>
  <c r="Z21" i="16"/>
  <c r="W21" i="16"/>
  <c r="S21" i="16"/>
  <c r="J21" i="16"/>
  <c r="E21" i="16"/>
  <c r="AG21" i="16"/>
  <c r="N21" i="16"/>
  <c r="AD21" i="16"/>
  <c r="U21" i="16"/>
  <c r="AA21" i="16"/>
  <c r="D21" i="16"/>
  <c r="AB21" i="16"/>
  <c r="AM21" i="16"/>
  <c r="R21" i="16"/>
  <c r="AN21" i="16"/>
  <c r="M21" i="16"/>
  <c r="I21" i="16"/>
  <c r="Q21" i="16"/>
  <c r="P21" i="16"/>
  <c r="O21" i="16"/>
  <c r="V21" i="16"/>
  <c r="AJ21" i="16"/>
  <c r="AH21" i="16"/>
  <c r="X21" i="16"/>
  <c r="L21" i="16"/>
  <c r="AL21" i="16"/>
  <c r="F16" i="16"/>
  <c r="K16" i="16"/>
  <c r="L16" i="16"/>
  <c r="AF16" i="16"/>
  <c r="AH16" i="16"/>
  <c r="W16" i="16"/>
  <c r="N16" i="16"/>
  <c r="M16" i="16"/>
  <c r="I16" i="16"/>
  <c r="AL16" i="16"/>
  <c r="Q16" i="16"/>
  <c r="AJ16" i="16"/>
  <c r="T16" i="16"/>
  <c r="AB16" i="16"/>
  <c r="AM16" i="16"/>
  <c r="Y16" i="16"/>
  <c r="Z16" i="16"/>
  <c r="H16" i="16"/>
  <c r="R16" i="16"/>
  <c r="E16" i="16"/>
  <c r="AA16" i="16"/>
  <c r="U16" i="16"/>
  <c r="AC16" i="16"/>
  <c r="AN16" i="16"/>
  <c r="AI16" i="16"/>
  <c r="AG16" i="16"/>
  <c r="V16" i="16"/>
  <c r="J16" i="16"/>
  <c r="S16" i="16"/>
  <c r="X16" i="16"/>
  <c r="P16" i="16"/>
  <c r="AK16" i="16"/>
  <c r="AE16" i="16"/>
  <c r="AD16" i="16"/>
  <c r="O16" i="16"/>
  <c r="D16" i="16"/>
  <c r="G16" i="16"/>
  <c r="AJ8" i="16"/>
  <c r="AI8" i="16"/>
  <c r="R8" i="16"/>
  <c r="AF8" i="16"/>
  <c r="K8" i="16"/>
  <c r="T8" i="16"/>
  <c r="E8" i="16"/>
  <c r="AA8" i="16"/>
  <c r="AC8" i="16"/>
  <c r="U8" i="16"/>
  <c r="AB8" i="16"/>
  <c r="V8" i="16"/>
  <c r="AG8" i="16"/>
  <c r="AD8" i="16"/>
  <c r="D8" i="16"/>
  <c r="AL8" i="16"/>
  <c r="N8" i="16"/>
  <c r="O8" i="16"/>
  <c r="AM8" i="16"/>
  <c r="W8" i="16"/>
  <c r="AN8" i="16"/>
  <c r="G8" i="16"/>
  <c r="F8" i="16"/>
  <c r="AK8" i="16"/>
  <c r="M8" i="16"/>
  <c r="J8" i="16"/>
  <c r="Z8" i="16"/>
  <c r="P8" i="16"/>
  <c r="S8" i="16"/>
  <c r="AH8" i="16"/>
  <c r="I8" i="16"/>
  <c r="X8" i="16"/>
  <c r="AE8" i="16"/>
  <c r="H8" i="16"/>
  <c r="Y8" i="16"/>
  <c r="L8" i="16"/>
  <c r="Q8" i="16"/>
  <c r="AZ4" i="28" l="1"/>
  <c r="BA4" i="28" s="1"/>
  <c r="BC8" i="25"/>
  <c r="AZ8" i="25" s="1"/>
  <c r="BA8" i="25" s="1"/>
  <c r="BC13" i="35"/>
  <c r="AZ13" i="35" s="1"/>
  <c r="BA13" i="35" s="1"/>
  <c r="BC15" i="34"/>
  <c r="AZ15" i="34" s="1"/>
  <c r="BA15" i="34" s="1"/>
  <c r="AZ11" i="23"/>
  <c r="BA11" i="23" s="1"/>
  <c r="BC16" i="36"/>
  <c r="AZ16" i="36" s="1"/>
  <c r="BA16" i="36" s="1"/>
  <c r="AZ4" i="26"/>
  <c r="BA4" i="26" s="1"/>
  <c r="BC19" i="26"/>
  <c r="AZ19" i="26" s="1"/>
  <c r="BA19" i="26" s="1"/>
  <c r="BC10" i="27"/>
  <c r="AZ10" i="27" s="1"/>
  <c r="BA10" i="27" s="1"/>
  <c r="BC7" i="32"/>
  <c r="AZ7" i="32" s="1"/>
  <c r="BA7" i="32" s="1"/>
  <c r="BC12" i="38"/>
  <c r="AZ12" i="38" s="1"/>
  <c r="BA12" i="38" s="1"/>
  <c r="BC11" i="30"/>
  <c r="AZ11" i="30" s="1"/>
  <c r="BA11" i="30" s="1"/>
  <c r="BC11" i="34"/>
  <c r="AZ11" i="34" s="1"/>
  <c r="BA11" i="34" s="1"/>
  <c r="BC5" i="30"/>
  <c r="AZ5" i="30" s="1"/>
  <c r="BA5" i="30" s="1"/>
  <c r="BC5" i="35"/>
  <c r="AZ5" i="35" s="1"/>
  <c r="BA5" i="35" s="1"/>
  <c r="AZ4" i="27"/>
  <c r="BA4" i="27" s="1"/>
  <c r="AZ6" i="24"/>
  <c r="BA6" i="24" s="1"/>
  <c r="AZ12" i="23"/>
  <c r="BA12" i="23" s="1"/>
  <c r="BC6" i="31"/>
  <c r="AZ6" i="31" s="1"/>
  <c r="BA6" i="31" s="1"/>
  <c r="BC16" i="29"/>
  <c r="AZ16" i="29" s="1"/>
  <c r="BA16" i="29" s="1"/>
  <c r="BC9" i="35"/>
  <c r="AZ9" i="35" s="1"/>
  <c r="BA9" i="35" s="1"/>
  <c r="BC9" i="26"/>
  <c r="AZ9" i="26" s="1"/>
  <c r="BA9" i="26" s="1"/>
  <c r="AZ6" i="36"/>
  <c r="BA6" i="36" s="1"/>
  <c r="BY8" i="16"/>
  <c r="BR29" i="16"/>
  <c r="BP8" i="16"/>
  <c r="CD29" i="16"/>
  <c r="BO29" i="16"/>
  <c r="CH8" i="16"/>
  <c r="BL29" i="16"/>
  <c r="CE8" i="16"/>
  <c r="CS29" i="16"/>
  <c r="BU29" i="16"/>
  <c r="BV8" i="16"/>
  <c r="CT8" i="16"/>
  <c r="CJ29" i="16"/>
  <c r="CM29" i="16"/>
  <c r="CA29" i="16"/>
  <c r="CK8" i="16"/>
  <c r="CG29" i="16"/>
  <c r="BM8" i="16"/>
  <c r="CB8" i="16"/>
  <c r="BS8" i="16"/>
  <c r="CN8" i="16"/>
  <c r="BX29" i="16"/>
  <c r="CQ8" i="16"/>
  <c r="CO8" i="16" s="1"/>
  <c r="CP29" i="16"/>
  <c r="BU37" i="16"/>
  <c r="CJ37" i="16"/>
  <c r="CD37" i="16"/>
  <c r="CM37" i="16"/>
  <c r="CQ16" i="16"/>
  <c r="CK16" i="16"/>
  <c r="CA37" i="16"/>
  <c r="CG37" i="16"/>
  <c r="BM16" i="16"/>
  <c r="BX37" i="16"/>
  <c r="BP16" i="16"/>
  <c r="CH16" i="16"/>
  <c r="CS37" i="16"/>
  <c r="CB16" i="16"/>
  <c r="CP37" i="16"/>
  <c r="BY16" i="16"/>
  <c r="CT16" i="16"/>
  <c r="BO37" i="16"/>
  <c r="BV16" i="16"/>
  <c r="CE16" i="16"/>
  <c r="CN16" i="16"/>
  <c r="BR37" i="16"/>
  <c r="BS16" i="16"/>
  <c r="BQ16" i="16" s="1"/>
  <c r="BL37" i="16"/>
  <c r="CT21" i="16"/>
  <c r="BR41" i="16"/>
  <c r="CD41" i="16"/>
  <c r="CP41" i="16"/>
  <c r="BU41" i="16"/>
  <c r="BY21" i="16"/>
  <c r="BO41" i="16"/>
  <c r="BX41" i="16"/>
  <c r="CS41" i="16"/>
  <c r="CG41" i="16"/>
  <c r="CA41" i="16"/>
  <c r="CJ41" i="16"/>
  <c r="BV21" i="16"/>
  <c r="CM41" i="16"/>
  <c r="BM21" i="16"/>
  <c r="CE21" i="16"/>
  <c r="CH21" i="16"/>
  <c r="CB21" i="16"/>
  <c r="CQ21" i="16"/>
  <c r="BL41" i="16"/>
  <c r="CK21" i="16"/>
  <c r="BP21" i="16"/>
  <c r="BS21" i="16"/>
  <c r="BQ21" i="16" s="1"/>
  <c r="CN21" i="16"/>
  <c r="CE14" i="16"/>
  <c r="BL35" i="16"/>
  <c r="CM35" i="16"/>
  <c r="CB14" i="16"/>
  <c r="CJ35" i="16"/>
  <c r="BP14" i="16"/>
  <c r="BV14" i="16"/>
  <c r="CA35" i="16"/>
  <c r="CT14" i="16"/>
  <c r="BU35" i="16"/>
  <c r="CP35" i="16"/>
  <c r="BM14" i="16"/>
  <c r="CN14" i="16"/>
  <c r="BY14" i="16"/>
  <c r="CD35" i="16"/>
  <c r="CH14" i="16"/>
  <c r="CK14" i="16"/>
  <c r="CG35" i="16"/>
  <c r="BR35" i="16"/>
  <c r="BX35" i="16"/>
  <c r="CS35" i="16"/>
  <c r="BS14" i="16"/>
  <c r="CQ14" i="16"/>
  <c r="CO14" i="16" s="1"/>
  <c r="BO35" i="16"/>
  <c r="CH11" i="16"/>
  <c r="BU32" i="16"/>
  <c r="BL32" i="16"/>
  <c r="CN11" i="16"/>
  <c r="BS11" i="16"/>
  <c r="BX32" i="16"/>
  <c r="BR32" i="16"/>
  <c r="CD32" i="16"/>
  <c r="CB11" i="16"/>
  <c r="BY11" i="16"/>
  <c r="CT11" i="16"/>
  <c r="CE11" i="16"/>
  <c r="CP32" i="16"/>
  <c r="CJ32" i="16"/>
  <c r="BP11" i="16"/>
  <c r="CA32" i="16"/>
  <c r="CQ11" i="16"/>
  <c r="BV11" i="16"/>
  <c r="CM32" i="16"/>
  <c r="BO32" i="16"/>
  <c r="CK11" i="16"/>
  <c r="CS32" i="16"/>
  <c r="BM11" i="16"/>
  <c r="BK11" i="16" s="1"/>
  <c r="CG32" i="16"/>
  <c r="CP38" i="16"/>
  <c r="BM18" i="16"/>
  <c r="CK18" i="16"/>
  <c r="CN18" i="16"/>
  <c r="BP18" i="16"/>
  <c r="CQ18" i="16"/>
  <c r="BS18" i="16"/>
  <c r="BQ18" i="16" s="1"/>
  <c r="CS38" i="16"/>
  <c r="CA38" i="16"/>
  <c r="BR38" i="16"/>
  <c r="BU38" i="16"/>
  <c r="CT18" i="16"/>
  <c r="CJ38" i="16"/>
  <c r="BY18" i="16"/>
  <c r="BL38" i="16"/>
  <c r="BV18" i="16"/>
  <c r="CH18" i="16"/>
  <c r="CD38" i="16"/>
  <c r="CM38" i="16"/>
  <c r="CB18" i="16"/>
  <c r="BO38" i="16"/>
  <c r="BX38" i="16"/>
  <c r="CG38" i="16"/>
  <c r="CE18" i="16"/>
  <c r="BP15" i="16"/>
  <c r="CQ15" i="16"/>
  <c r="BM15" i="16"/>
  <c r="BY15" i="16"/>
  <c r="CT15" i="16"/>
  <c r="BU36" i="16"/>
  <c r="CJ36" i="16"/>
  <c r="CP36" i="16"/>
  <c r="CN15" i="16"/>
  <c r="CH15" i="16"/>
  <c r="CA36" i="16"/>
  <c r="CE15" i="16"/>
  <c r="BV15" i="16"/>
  <c r="BR36" i="16"/>
  <c r="CK15" i="16"/>
  <c r="CD36" i="16"/>
  <c r="CB15" i="16"/>
  <c r="CS36" i="16"/>
  <c r="BS15" i="16"/>
  <c r="BQ15" i="16" s="1"/>
  <c r="BX36" i="16"/>
  <c r="CM36" i="16"/>
  <c r="BL36" i="16"/>
  <c r="CG36" i="16"/>
  <c r="BO36" i="16"/>
  <c r="CN20" i="16"/>
  <c r="CA40" i="16"/>
  <c r="CJ40" i="16"/>
  <c r="CS40" i="16"/>
  <c r="CK20" i="16"/>
  <c r="CE20" i="16"/>
  <c r="CD40" i="16"/>
  <c r="CM40" i="16"/>
  <c r="CG40" i="16"/>
  <c r="CB20" i="16"/>
  <c r="BV20" i="16"/>
  <c r="BM20" i="16"/>
  <c r="BX40" i="16"/>
  <c r="BP20" i="16"/>
  <c r="BY20" i="16"/>
  <c r="CH20" i="16"/>
  <c r="BU40" i="16"/>
  <c r="CP40" i="16"/>
  <c r="CT20" i="16"/>
  <c r="BR40" i="16"/>
  <c r="BL40" i="16"/>
  <c r="BS20" i="16"/>
  <c r="CQ20" i="16"/>
  <c r="CO20" i="16" s="1"/>
  <c r="BO40" i="16"/>
  <c r="CE13" i="16"/>
  <c r="BO34" i="16"/>
  <c r="CP34" i="16"/>
  <c r="CM34" i="16"/>
  <c r="BV13" i="16"/>
  <c r="CK13" i="16"/>
  <c r="BX34" i="16"/>
  <c r="BY13" i="16"/>
  <c r="CN13" i="16"/>
  <c r="CT13" i="16"/>
  <c r="BS13" i="16"/>
  <c r="BU34" i="16"/>
  <c r="CD34" i="16"/>
  <c r="CG34" i="16"/>
  <c r="CQ13" i="16"/>
  <c r="BL34" i="16"/>
  <c r="BR34" i="16"/>
  <c r="CS34" i="16"/>
  <c r="CH13" i="16"/>
  <c r="BM13" i="16"/>
  <c r="CJ34" i="16"/>
  <c r="CB13" i="16"/>
  <c r="BP13" i="16"/>
  <c r="BN13" i="16" s="1"/>
  <c r="CA34" i="16"/>
  <c r="CH7" i="16"/>
  <c r="CP28" i="16"/>
  <c r="BO28" i="16"/>
  <c r="CQ7" i="16"/>
  <c r="CK7" i="16"/>
  <c r="CA28" i="16"/>
  <c r="CE7" i="16"/>
  <c r="CD28" i="16"/>
  <c r="BY7" i="16"/>
  <c r="BX28" i="16"/>
  <c r="BS7" i="16"/>
  <c r="CS28" i="16"/>
  <c r="BP7" i="16"/>
  <c r="BV7" i="16"/>
  <c r="CJ28" i="16"/>
  <c r="CM28" i="16"/>
  <c r="BR28" i="16"/>
  <c r="CN7" i="16"/>
  <c r="CT7" i="16"/>
  <c r="CR7" i="16" s="1"/>
  <c r="BU28" i="16"/>
  <c r="BM7" i="16"/>
  <c r="CG28" i="16"/>
  <c r="BL28" i="16"/>
  <c r="CB7" i="16"/>
  <c r="CP25" i="16"/>
  <c r="CJ25" i="16"/>
  <c r="BO25" i="16"/>
  <c r="CM25" i="16"/>
  <c r="CG25" i="16"/>
  <c r="D22" i="16"/>
  <c r="AQ2" i="16"/>
  <c r="AR3" i="28" s="1"/>
  <c r="CS25" i="16"/>
  <c r="BL25" i="16"/>
  <c r="CA25" i="16"/>
  <c r="BR25" i="16"/>
  <c r="CD25" i="16"/>
  <c r="BX25" i="16"/>
  <c r="BU25" i="16"/>
  <c r="CA26" i="16"/>
  <c r="CP26" i="16"/>
  <c r="CS26" i="16"/>
  <c r="BU26" i="16"/>
  <c r="CJ26" i="16"/>
  <c r="CM26" i="16"/>
  <c r="CG26" i="16"/>
  <c r="CD26" i="16"/>
  <c r="BO26" i="16"/>
  <c r="BL26" i="16"/>
  <c r="BR26" i="16"/>
  <c r="BX26" i="16"/>
  <c r="CM33" i="16"/>
  <c r="BL33" i="16"/>
  <c r="BV12" i="16"/>
  <c r="CK12" i="16"/>
  <c r="BP12" i="16"/>
  <c r="BS12" i="16"/>
  <c r="CH12" i="16"/>
  <c r="CT12" i="16"/>
  <c r="BY12" i="16"/>
  <c r="BW12" i="16" s="1"/>
  <c r="CP33" i="16"/>
  <c r="CN12" i="16"/>
  <c r="BU33" i="16"/>
  <c r="CS33" i="16"/>
  <c r="BX33" i="16"/>
  <c r="BR33" i="16"/>
  <c r="CQ12" i="16"/>
  <c r="CD33" i="16"/>
  <c r="BM12" i="16"/>
  <c r="CG33" i="16"/>
  <c r="CE12" i="16"/>
  <c r="CJ33" i="16"/>
  <c r="CB12" i="16"/>
  <c r="CA33" i="16"/>
  <c r="BO33" i="16"/>
  <c r="CH17" i="16"/>
  <c r="CB17" i="16"/>
  <c r="BM17" i="16"/>
  <c r="CE17" i="16"/>
  <c r="CT17" i="16"/>
  <c r="BY17" i="16"/>
  <c r="CK17" i="16"/>
  <c r="CN17" i="16"/>
  <c r="BP17" i="16"/>
  <c r="BN17" i="16" s="1"/>
  <c r="BS17" i="16"/>
  <c r="BV17" i="16"/>
  <c r="CQ17" i="16"/>
  <c r="CN6" i="16"/>
  <c r="CA27" i="16"/>
  <c r="CJ27" i="16"/>
  <c r="BS6" i="16"/>
  <c r="CM27" i="16"/>
  <c r="CG27" i="16"/>
  <c r="CT6" i="16"/>
  <c r="BR27" i="16"/>
  <c r="CD27" i="16"/>
  <c r="BV6" i="16"/>
  <c r="BL27" i="16"/>
  <c r="CQ6" i="16"/>
  <c r="BY6" i="16"/>
  <c r="CB6" i="16"/>
  <c r="BM6" i="16"/>
  <c r="BU27" i="16"/>
  <c r="CH6" i="16"/>
  <c r="CF6" i="16" s="1"/>
  <c r="BX27" i="16"/>
  <c r="CP27" i="16"/>
  <c r="BP6" i="16"/>
  <c r="BO27" i="16"/>
  <c r="CS27" i="16"/>
  <c r="CK6" i="16"/>
  <c r="CE6" i="16"/>
  <c r="CJ39" i="16"/>
  <c r="CG39" i="16"/>
  <c r="CP39" i="16"/>
  <c r="BL39" i="16"/>
  <c r="BY19" i="16"/>
  <c r="BM19" i="16"/>
  <c r="CN19" i="16"/>
  <c r="BP19" i="16"/>
  <c r="CT19" i="16"/>
  <c r="BR39" i="16"/>
  <c r="CQ19" i="16"/>
  <c r="CA39" i="16"/>
  <c r="CH19" i="16"/>
  <c r="BX39" i="16"/>
  <c r="CS39" i="16"/>
  <c r="CD39" i="16"/>
  <c r="BU39" i="16"/>
  <c r="CM39" i="16"/>
  <c r="BO39" i="16"/>
  <c r="CE19" i="16"/>
  <c r="CK19" i="16"/>
  <c r="CI19" i="16" s="1"/>
  <c r="BV19" i="16"/>
  <c r="BS19" i="16"/>
  <c r="CB19" i="16"/>
  <c r="CQ9" i="16"/>
  <c r="CM30" i="16"/>
  <c r="CD30" i="16"/>
  <c r="CN9" i="16"/>
  <c r="BX30" i="16"/>
  <c r="CA30" i="16"/>
  <c r="BL30" i="16"/>
  <c r="BM9" i="16"/>
  <c r="BP9" i="16"/>
  <c r="CJ30" i="16"/>
  <c r="BR30" i="16"/>
  <c r="BU30" i="16"/>
  <c r="BY9" i="16"/>
  <c r="BV9" i="16"/>
  <c r="BO30" i="16"/>
  <c r="CP30" i="16"/>
  <c r="CS30" i="16"/>
  <c r="CT9" i="16"/>
  <c r="CB9" i="16"/>
  <c r="CK9" i="16"/>
  <c r="CH9" i="16"/>
  <c r="CF9" i="16" s="1"/>
  <c r="CE9" i="16"/>
  <c r="BS9" i="16"/>
  <c r="CG30" i="16"/>
  <c r="BM10" i="16"/>
  <c r="CH10" i="16"/>
  <c r="CB10" i="16"/>
  <c r="CG31" i="16"/>
  <c r="CN10" i="16"/>
  <c r="BS10" i="16"/>
  <c r="BL31" i="16"/>
  <c r="CE10" i="16"/>
  <c r="CK10" i="16"/>
  <c r="CQ10" i="16"/>
  <c r="CA31" i="16"/>
  <c r="CM31" i="16"/>
  <c r="CS31" i="16"/>
  <c r="CD31" i="16"/>
  <c r="CP31" i="16"/>
  <c r="BP10" i="16"/>
  <c r="CT10" i="16"/>
  <c r="CR10" i="16" s="1"/>
  <c r="BO31" i="16"/>
  <c r="BU31" i="16"/>
  <c r="BY10" i="16"/>
  <c r="BR31" i="16"/>
  <c r="BX31" i="16"/>
  <c r="CJ31" i="16"/>
  <c r="BV10" i="16"/>
  <c r="BC12" i="28"/>
  <c r="AZ12" i="28" s="1"/>
  <c r="BA12" i="28" s="1"/>
  <c r="BC17" i="34"/>
  <c r="AZ17" i="34" s="1"/>
  <c r="BA17" i="34" s="1"/>
  <c r="BC8" i="33"/>
  <c r="AZ8" i="33" s="1"/>
  <c r="BA8" i="33" s="1"/>
  <c r="BC8" i="30"/>
  <c r="AZ8" i="30" s="1"/>
  <c r="BA8" i="30" s="1"/>
  <c r="BC10" i="28"/>
  <c r="AZ10" i="28" s="1"/>
  <c r="BA10" i="28" s="1"/>
  <c r="BC9" i="30"/>
  <c r="AZ9" i="30" s="1"/>
  <c r="BA9" i="30" s="1"/>
  <c r="BC11" i="24"/>
  <c r="AZ11" i="24" s="1"/>
  <c r="BA11" i="24" s="1"/>
  <c r="BC7" i="35"/>
  <c r="AZ7" i="35" s="1"/>
  <c r="BA7" i="35" s="1"/>
  <c r="BC12" i="33"/>
  <c r="AZ12" i="33" s="1"/>
  <c r="BA12" i="33" s="1"/>
  <c r="AZ17" i="25"/>
  <c r="BA17" i="25" s="1"/>
  <c r="BC17" i="25"/>
  <c r="AK25" i="24"/>
  <c r="AK41" i="24" s="1"/>
  <c r="M25" i="24"/>
  <c r="M41" i="24" s="1"/>
  <c r="J25" i="24"/>
  <c r="J41" i="24" s="1"/>
  <c r="K26" i="24"/>
  <c r="K39" i="24" s="1"/>
  <c r="W26" i="24"/>
  <c r="W39" i="24" s="1"/>
  <c r="AF26" i="24"/>
  <c r="AF39" i="24" s="1"/>
  <c r="AE25" i="24"/>
  <c r="AE41" i="24" s="1"/>
  <c r="AH25" i="24"/>
  <c r="AH41" i="24" s="1"/>
  <c r="V25" i="24"/>
  <c r="V41" i="24" s="1"/>
  <c r="N26" i="24"/>
  <c r="N39" i="24" s="1"/>
  <c r="Q26" i="24"/>
  <c r="Q39" i="24" s="1"/>
  <c r="AC26" i="24"/>
  <c r="AC39" i="24" s="1"/>
  <c r="T26" i="24"/>
  <c r="T39" i="24" s="1"/>
  <c r="S25" i="24"/>
  <c r="S41" i="24" s="1"/>
  <c r="AB25" i="24"/>
  <c r="AB41" i="24" s="1"/>
  <c r="G25" i="24"/>
  <c r="G41" i="24" s="1"/>
  <c r="P27" i="24"/>
  <c r="AL26" i="24"/>
  <c r="AL39" i="24" s="1"/>
  <c r="H26" i="24"/>
  <c r="H39" i="24" s="1"/>
  <c r="AN25" i="24"/>
  <c r="AN41" i="24" s="1"/>
  <c r="Y25" i="24"/>
  <c r="Y41" i="24" s="1"/>
  <c r="P25" i="24"/>
  <c r="P41" i="24" s="1"/>
  <c r="AI26" i="24"/>
  <c r="AI39" i="24" s="1"/>
  <c r="AO26" i="24"/>
  <c r="AO39" i="24" s="1"/>
  <c r="Z26" i="24"/>
  <c r="Z39" i="24" s="1"/>
  <c r="BC6" i="28"/>
  <c r="AZ6" i="28" s="1"/>
  <c r="BA6" i="28" s="1"/>
  <c r="BC19" i="30"/>
  <c r="AZ19" i="30" s="1"/>
  <c r="BA19" i="30" s="1"/>
  <c r="AZ18" i="26"/>
  <c r="BA18" i="26" s="1"/>
  <c r="BC18" i="26"/>
  <c r="BC14" i="1"/>
  <c r="AZ14" i="1" s="1"/>
  <c r="BA14" i="1" s="1"/>
  <c r="BC15" i="26"/>
  <c r="AZ15" i="26" s="1"/>
  <c r="BA15" i="26" s="1"/>
  <c r="BC10" i="33"/>
  <c r="AZ10" i="33" s="1"/>
  <c r="BA10" i="33" s="1"/>
  <c r="BC6" i="30"/>
  <c r="AZ6" i="30" s="1"/>
  <c r="BA6" i="30" s="1"/>
  <c r="BC10" i="38"/>
  <c r="AZ10" i="38" s="1"/>
  <c r="BA10" i="38" s="1"/>
  <c r="AZ12" i="36"/>
  <c r="BA12" i="36" s="1"/>
  <c r="BC16" i="32"/>
  <c r="AZ16" i="32" s="1"/>
  <c r="BA16" i="32" s="1"/>
  <c r="BC19" i="27"/>
  <c r="AZ19" i="27" s="1"/>
  <c r="BA19" i="27" s="1"/>
  <c r="AE25" i="32"/>
  <c r="AE41" i="32" s="1"/>
  <c r="AH25" i="32"/>
  <c r="AH41" i="32" s="1"/>
  <c r="AK25" i="32"/>
  <c r="AK41" i="32" s="1"/>
  <c r="AL26" i="32"/>
  <c r="AL39" i="32" s="1"/>
  <c r="AF26" i="32"/>
  <c r="AF39" i="32" s="1"/>
  <c r="W26" i="32"/>
  <c r="W39" i="32" s="1"/>
  <c r="S25" i="32"/>
  <c r="S41" i="32" s="1"/>
  <c r="M25" i="32"/>
  <c r="M41" i="32" s="1"/>
  <c r="AB25" i="32"/>
  <c r="AB41" i="32" s="1"/>
  <c r="P27" i="32"/>
  <c r="AI26" i="32"/>
  <c r="AI39" i="32" s="1"/>
  <c r="Z26" i="32"/>
  <c r="Z39" i="32" s="1"/>
  <c r="H26" i="32"/>
  <c r="H39" i="32" s="1"/>
  <c r="J25" i="32"/>
  <c r="J41" i="32" s="1"/>
  <c r="AN25" i="32"/>
  <c r="AN41" i="32" s="1"/>
  <c r="Y25" i="32"/>
  <c r="Y41" i="32" s="1"/>
  <c r="N26" i="32"/>
  <c r="N39" i="32" s="1"/>
  <c r="K26" i="32"/>
  <c r="K39" i="32" s="1"/>
  <c r="Q26" i="32"/>
  <c r="Q39" i="32" s="1"/>
  <c r="AO26" i="32"/>
  <c r="AO39" i="32" s="1"/>
  <c r="P25" i="32"/>
  <c r="P41" i="32" s="1"/>
  <c r="AC26" i="32"/>
  <c r="AC39" i="32" s="1"/>
  <c r="V25" i="32"/>
  <c r="V41" i="32" s="1"/>
  <c r="T26" i="32"/>
  <c r="T39" i="32" s="1"/>
  <c r="G25" i="32"/>
  <c r="G41" i="32" s="1"/>
  <c r="BC4" i="32"/>
  <c r="AZ4" i="32" s="1"/>
  <c r="BA4" i="32" s="1"/>
  <c r="BC12" i="20"/>
  <c r="AZ12" i="20" s="1"/>
  <c r="BA12" i="20" s="1"/>
  <c r="BC12" i="21"/>
  <c r="AZ12" i="21" s="1"/>
  <c r="BA12" i="21" s="1"/>
  <c r="BC12" i="26"/>
  <c r="AZ12" i="26" s="1"/>
  <c r="BA12" i="26" s="1"/>
  <c r="BC9" i="38"/>
  <c r="AZ9" i="38" s="1"/>
  <c r="BA9" i="38" s="1"/>
  <c r="BC7" i="20"/>
  <c r="AZ7" i="20" s="1"/>
  <c r="BA7" i="20" s="1"/>
  <c r="AZ4" i="23"/>
  <c r="BA4" i="23" s="1"/>
  <c r="BC12" i="29"/>
  <c r="AZ12" i="29" s="1"/>
  <c r="BA12" i="29" s="1"/>
  <c r="BC8" i="20"/>
  <c r="AZ8" i="20" s="1"/>
  <c r="BA8" i="20" s="1"/>
  <c r="BC11" i="21"/>
  <c r="AZ11" i="21" s="1"/>
  <c r="BA11" i="21" s="1"/>
  <c r="BC5" i="28"/>
  <c r="AZ5" i="28" s="1"/>
  <c r="BA5" i="28" s="1"/>
  <c r="AH25" i="38"/>
  <c r="AH41" i="38" s="1"/>
  <c r="AE25" i="38"/>
  <c r="AE41" i="38" s="1"/>
  <c r="AB25" i="38"/>
  <c r="AB41" i="38" s="1"/>
  <c r="Z26" i="38"/>
  <c r="Z39" i="38" s="1"/>
  <c r="AF26" i="38"/>
  <c r="AF39" i="38" s="1"/>
  <c r="H26" i="38"/>
  <c r="H39" i="38" s="1"/>
  <c r="G25" i="38"/>
  <c r="G41" i="38" s="1"/>
  <c r="M25" i="38"/>
  <c r="M41" i="38" s="1"/>
  <c r="Y25" i="38"/>
  <c r="Y41" i="38" s="1"/>
  <c r="Q26" i="38"/>
  <c r="Q39" i="38" s="1"/>
  <c r="P27" i="38"/>
  <c r="AO26" i="38"/>
  <c r="AO39" i="38" s="1"/>
  <c r="P25" i="38"/>
  <c r="P41" i="38" s="1"/>
  <c r="J25" i="38"/>
  <c r="J41" i="38" s="1"/>
  <c r="AN25" i="38"/>
  <c r="AN41" i="38" s="1"/>
  <c r="AI26" i="38"/>
  <c r="AI39" i="38" s="1"/>
  <c r="N26" i="38"/>
  <c r="N39" i="38" s="1"/>
  <c r="AC26" i="38"/>
  <c r="AC39" i="38" s="1"/>
  <c r="T26" i="38"/>
  <c r="T39" i="38" s="1"/>
  <c r="AK25" i="38"/>
  <c r="AK41" i="38" s="1"/>
  <c r="W26" i="38"/>
  <c r="W39" i="38" s="1"/>
  <c r="S25" i="38"/>
  <c r="S41" i="38" s="1"/>
  <c r="V25" i="38"/>
  <c r="V41" i="38" s="1"/>
  <c r="K26" i="38"/>
  <c r="K39" i="38" s="1"/>
  <c r="AL26" i="38"/>
  <c r="AL39" i="38" s="1"/>
  <c r="BC12" i="34"/>
  <c r="AZ12" i="34" s="1"/>
  <c r="BA12" i="34" s="1"/>
  <c r="BC16" i="33"/>
  <c r="AZ16" i="33" s="1"/>
  <c r="BA16" i="33" s="1"/>
  <c r="BC15" i="21"/>
  <c r="AZ15" i="21" s="1"/>
  <c r="BA15" i="21" s="1"/>
  <c r="BC16" i="20"/>
  <c r="AZ16" i="20" s="1"/>
  <c r="BA16" i="20" s="1"/>
  <c r="BC15" i="28"/>
  <c r="AZ15" i="28" s="1"/>
  <c r="BA15" i="28" s="1"/>
  <c r="BC7" i="23"/>
  <c r="AZ7" i="23" s="1"/>
  <c r="BA7" i="23" s="1"/>
  <c r="BC16" i="35"/>
  <c r="AZ16" i="35" s="1"/>
  <c r="BA16" i="35" s="1"/>
  <c r="BC16" i="1"/>
  <c r="AZ16" i="1" s="1"/>
  <c r="BA16" i="1" s="1"/>
  <c r="BC17" i="1"/>
  <c r="AZ17" i="1" s="1"/>
  <c r="BA17" i="1" s="1"/>
  <c r="BC5" i="23"/>
  <c r="AZ5" i="23" s="1"/>
  <c r="BA5" i="23" s="1"/>
  <c r="BC17" i="33"/>
  <c r="AZ17" i="33"/>
  <c r="BA17" i="33" s="1"/>
  <c r="BC10" i="20"/>
  <c r="AZ10" i="20" s="1"/>
  <c r="BA10" i="20" s="1"/>
  <c r="AZ5" i="20"/>
  <c r="BC5" i="20"/>
  <c r="BC13" i="27"/>
  <c r="AZ13" i="27" s="1"/>
  <c r="BA13" i="27" s="1"/>
  <c r="BC19" i="36"/>
  <c r="AZ19" i="36" s="1"/>
  <c r="BA19" i="36" s="1"/>
  <c r="BC7" i="24"/>
  <c r="AZ7" i="24" s="1"/>
  <c r="BA7" i="24" s="1"/>
  <c r="AK25" i="30"/>
  <c r="AK41" i="30" s="1"/>
  <c r="AH25" i="30"/>
  <c r="AH41" i="30" s="1"/>
  <c r="W26" i="30"/>
  <c r="W39" i="30" s="1"/>
  <c r="AB25" i="30"/>
  <c r="AB41" i="30" s="1"/>
  <c r="AN25" i="30"/>
  <c r="AN41" i="30" s="1"/>
  <c r="S25" i="30"/>
  <c r="S41" i="30" s="1"/>
  <c r="N26" i="30"/>
  <c r="N39" i="30" s="1"/>
  <c r="AL26" i="30"/>
  <c r="AL39" i="30" s="1"/>
  <c r="P27" i="30"/>
  <c r="H26" i="30"/>
  <c r="H39" i="30" s="1"/>
  <c r="Y25" i="30"/>
  <c r="Y41" i="30" s="1"/>
  <c r="P25" i="30"/>
  <c r="P41" i="30" s="1"/>
  <c r="G25" i="30"/>
  <c r="G41" i="30" s="1"/>
  <c r="AC26" i="30"/>
  <c r="AC39" i="30" s="1"/>
  <c r="AF26" i="30"/>
  <c r="AF39" i="30" s="1"/>
  <c r="K26" i="30"/>
  <c r="K39" i="30" s="1"/>
  <c r="M25" i="30"/>
  <c r="M41" i="30" s="1"/>
  <c r="AI26" i="30"/>
  <c r="AI39" i="30" s="1"/>
  <c r="T26" i="30"/>
  <c r="T39" i="30" s="1"/>
  <c r="AE25" i="30"/>
  <c r="AE41" i="30" s="1"/>
  <c r="V25" i="30"/>
  <c r="V41" i="30" s="1"/>
  <c r="J25" i="30"/>
  <c r="J41" i="30" s="1"/>
  <c r="AO26" i="30"/>
  <c r="AO39" i="30" s="1"/>
  <c r="Z26" i="30"/>
  <c r="Z39" i="30" s="1"/>
  <c r="Q26" i="30"/>
  <c r="Q39" i="30" s="1"/>
  <c r="BC13" i="23"/>
  <c r="AZ13" i="23" s="1"/>
  <c r="BA13" i="23" s="1"/>
  <c r="BC16" i="25"/>
  <c r="AZ16" i="25" s="1"/>
  <c r="BA16" i="25" s="1"/>
  <c r="BC8" i="35"/>
  <c r="AZ8" i="35" s="1"/>
  <c r="BA8" i="35" s="1"/>
  <c r="BC15" i="38"/>
  <c r="AZ15" i="38" s="1"/>
  <c r="BA15" i="38" s="1"/>
  <c r="BC12" i="30"/>
  <c r="AZ12" i="30" s="1"/>
  <c r="BA12" i="30" s="1"/>
  <c r="AR3" i="34"/>
  <c r="BC11" i="38"/>
  <c r="AZ11" i="38" s="1"/>
  <c r="BA11" i="38" s="1"/>
  <c r="BC14" i="34"/>
  <c r="AZ14" i="34" s="1"/>
  <c r="BA14" i="34" s="1"/>
  <c r="BC9" i="36"/>
  <c r="AZ9" i="36" s="1"/>
  <c r="BA9" i="36" s="1"/>
  <c r="BC13" i="38"/>
  <c r="AZ13" i="38" s="1"/>
  <c r="BA13" i="38" s="1"/>
  <c r="BC9" i="1"/>
  <c r="AZ9" i="1" s="1"/>
  <c r="BA9" i="1" s="1"/>
  <c r="BC10" i="29"/>
  <c r="AZ10" i="29" s="1"/>
  <c r="BA10" i="29" s="1"/>
  <c r="BQ14" i="1"/>
  <c r="AK26" i="1"/>
  <c r="AK42" i="1" s="1"/>
  <c r="Z24" i="1"/>
  <c r="Z37" i="1" s="1"/>
  <c r="AO24" i="1"/>
  <c r="AO37" i="1" s="1"/>
  <c r="BQ5" i="1"/>
  <c r="BQ11" i="1"/>
  <c r="T24" i="1"/>
  <c r="T37" i="1" s="1"/>
  <c r="AC24" i="1"/>
  <c r="AC37" i="1" s="1"/>
  <c r="BQ6" i="1"/>
  <c r="Y26" i="1"/>
  <c r="Y42" i="1" s="1"/>
  <c r="BQ8" i="1"/>
  <c r="Y27" i="1"/>
  <c r="Q24" i="1"/>
  <c r="Q37" i="1" s="1"/>
  <c r="AH27" i="1"/>
  <c r="BQ4" i="1"/>
  <c r="BQ13" i="1"/>
  <c r="W24" i="1"/>
  <c r="W37" i="1" s="1"/>
  <c r="BQ10" i="1"/>
  <c r="N24" i="1"/>
  <c r="N37" i="1" s="1"/>
  <c r="BQ7" i="1"/>
  <c r="K24" i="1"/>
  <c r="K37" i="1" s="1"/>
  <c r="BQ15" i="1"/>
  <c r="AI24" i="1"/>
  <c r="AI37" i="1" s="1"/>
  <c r="BQ12" i="1"/>
  <c r="AL24" i="1"/>
  <c r="AL37" i="1" s="1"/>
  <c r="H24" i="1"/>
  <c r="H37" i="1" s="1"/>
  <c r="AF24" i="1"/>
  <c r="AF37" i="1" s="1"/>
  <c r="BQ9" i="1"/>
  <c r="S26" i="1"/>
  <c r="S42" i="1" s="1"/>
  <c r="BC9" i="34"/>
  <c r="AZ9" i="34" s="1"/>
  <c r="BA9" i="34" s="1"/>
  <c r="BC8" i="23"/>
  <c r="AZ8" i="23" s="1"/>
  <c r="BA8" i="23" s="1"/>
  <c r="BC17" i="35"/>
  <c r="AZ17" i="35" s="1"/>
  <c r="BA17" i="35" s="1"/>
  <c r="BC10" i="23"/>
  <c r="AZ10" i="23" s="1"/>
  <c r="BA10" i="23" s="1"/>
  <c r="BC8" i="26"/>
  <c r="AZ8" i="26" s="1"/>
  <c r="BA8" i="26" s="1"/>
  <c r="BC13" i="29"/>
  <c r="AZ13" i="29" s="1"/>
  <c r="BA13" i="29" s="1"/>
  <c r="AK25" i="27"/>
  <c r="AK41" i="27" s="1"/>
  <c r="AN25" i="27"/>
  <c r="AN41" i="27" s="1"/>
  <c r="M25" i="27"/>
  <c r="M41" i="27" s="1"/>
  <c r="N26" i="27"/>
  <c r="N39" i="27" s="1"/>
  <c r="W26" i="27"/>
  <c r="W39" i="27" s="1"/>
  <c r="Z26" i="27"/>
  <c r="Z39" i="27" s="1"/>
  <c r="T26" i="27"/>
  <c r="T39" i="27" s="1"/>
  <c r="V25" i="27"/>
  <c r="V41" i="27" s="1"/>
  <c r="AH25" i="27"/>
  <c r="AH41" i="27" s="1"/>
  <c r="Y25" i="27"/>
  <c r="Y41" i="27" s="1"/>
  <c r="AI26" i="27"/>
  <c r="AI39" i="27" s="1"/>
  <c r="AF26" i="27"/>
  <c r="AF39" i="27" s="1"/>
  <c r="P27" i="27"/>
  <c r="AB25" i="27"/>
  <c r="AB41" i="27" s="1"/>
  <c r="G25" i="27"/>
  <c r="G41" i="27" s="1"/>
  <c r="J25" i="27"/>
  <c r="J41" i="27" s="1"/>
  <c r="K26" i="27"/>
  <c r="K39" i="27" s="1"/>
  <c r="AL26" i="27"/>
  <c r="AL39" i="27" s="1"/>
  <c r="Q26" i="27"/>
  <c r="Q39" i="27" s="1"/>
  <c r="S25" i="27"/>
  <c r="S41" i="27" s="1"/>
  <c r="AO26" i="27"/>
  <c r="AO39" i="27" s="1"/>
  <c r="P25" i="27"/>
  <c r="P41" i="27" s="1"/>
  <c r="AC26" i="27"/>
  <c r="AC39" i="27" s="1"/>
  <c r="AE25" i="27"/>
  <c r="AE41" i="27" s="1"/>
  <c r="H26" i="27"/>
  <c r="H39" i="27" s="1"/>
  <c r="BC7" i="28"/>
  <c r="AZ7" i="28" s="1"/>
  <c r="BA7" i="28" s="1"/>
  <c r="BC18" i="38"/>
  <c r="AZ18" i="38" s="1"/>
  <c r="BA18" i="38" s="1"/>
  <c r="BC15" i="32"/>
  <c r="AZ15" i="32" s="1"/>
  <c r="BA15" i="32" s="1"/>
  <c r="BC18" i="34"/>
  <c r="AZ18" i="34" s="1"/>
  <c r="BA18" i="34" s="1"/>
  <c r="BC11" i="29"/>
  <c r="AZ11" i="29" s="1"/>
  <c r="BA11" i="29" s="1"/>
  <c r="BC8" i="1"/>
  <c r="AZ8" i="1" s="1"/>
  <c r="BA8" i="1" s="1"/>
  <c r="BC15" i="36"/>
  <c r="AZ15" i="36" s="1"/>
  <c r="BA15" i="36" s="1"/>
  <c r="BC13" i="26"/>
  <c r="AZ13" i="26" s="1"/>
  <c r="BA13" i="26" s="1"/>
  <c r="BC19" i="34"/>
  <c r="AZ19" i="34" s="1"/>
  <c r="BA19" i="34" s="1"/>
  <c r="BC17" i="24"/>
  <c r="AZ17" i="24" s="1"/>
  <c r="BA17" i="24" s="1"/>
  <c r="BC13" i="1"/>
  <c r="AZ13" i="1" s="1"/>
  <c r="BA13" i="1" s="1"/>
  <c r="BC15" i="1"/>
  <c r="AZ15" i="1" s="1"/>
  <c r="BA15" i="1" s="1"/>
  <c r="BC11" i="27"/>
  <c r="AZ11" i="27" s="1"/>
  <c r="BA11" i="27" s="1"/>
  <c r="BC13" i="30"/>
  <c r="AZ13" i="30" s="1"/>
  <c r="BA13" i="30" s="1"/>
  <c r="W21" i="20"/>
  <c r="AL21" i="20"/>
  <c r="Z21" i="20"/>
  <c r="AF21" i="20"/>
  <c r="H21" i="20"/>
  <c r="N21" i="20"/>
  <c r="K21" i="20"/>
  <c r="AI21" i="20"/>
  <c r="T21" i="20"/>
  <c r="Q21" i="20"/>
  <c r="AO21" i="20"/>
  <c r="AC21" i="20"/>
  <c r="BC17" i="31"/>
  <c r="AZ17" i="31" s="1"/>
  <c r="BA17" i="31" s="1"/>
  <c r="BC14" i="32"/>
  <c r="AZ14" i="32" s="1"/>
  <c r="BA14" i="32" s="1"/>
  <c r="AZ18" i="30"/>
  <c r="BA18" i="30" s="1"/>
  <c r="BC18" i="30"/>
  <c r="BC12" i="25"/>
  <c r="AZ12" i="25" s="1"/>
  <c r="BA12" i="25" s="1"/>
  <c r="BC12" i="35"/>
  <c r="AZ12" i="35" s="1"/>
  <c r="BA12" i="35" s="1"/>
  <c r="BC16" i="27"/>
  <c r="AZ16" i="27" s="1"/>
  <c r="BA16" i="27" s="1"/>
  <c r="BC6" i="25"/>
  <c r="AZ6" i="25" s="1"/>
  <c r="BA6" i="25" s="1"/>
  <c r="J25" i="34"/>
  <c r="J41" i="34" s="1"/>
  <c r="AB25" i="34"/>
  <c r="AB41" i="34" s="1"/>
  <c r="AE25" i="34"/>
  <c r="AE41" i="34" s="1"/>
  <c r="Q26" i="34"/>
  <c r="Q39" i="34" s="1"/>
  <c r="W26" i="34"/>
  <c r="W39" i="34" s="1"/>
  <c r="T26" i="34"/>
  <c r="T39" i="34" s="1"/>
  <c r="P25" i="34"/>
  <c r="P41" i="34" s="1"/>
  <c r="S25" i="34"/>
  <c r="S41" i="34" s="1"/>
  <c r="V25" i="34"/>
  <c r="V41" i="34" s="1"/>
  <c r="AI26" i="34"/>
  <c r="AI39" i="34" s="1"/>
  <c r="N26" i="34"/>
  <c r="N39" i="34" s="1"/>
  <c r="AL26" i="34"/>
  <c r="AL39" i="34" s="1"/>
  <c r="H26" i="34"/>
  <c r="H39" i="34" s="1"/>
  <c r="Y25" i="34"/>
  <c r="Y41" i="34" s="1"/>
  <c r="AH25" i="34"/>
  <c r="AH41" i="34" s="1"/>
  <c r="AK25" i="34"/>
  <c r="AK41" i="34" s="1"/>
  <c r="P27" i="34"/>
  <c r="K26" i="34"/>
  <c r="K39" i="34" s="1"/>
  <c r="Z26" i="34"/>
  <c r="Z39" i="34" s="1"/>
  <c r="G25" i="34"/>
  <c r="G41" i="34" s="1"/>
  <c r="AF26" i="34"/>
  <c r="AF39" i="34" s="1"/>
  <c r="M25" i="34"/>
  <c r="M41" i="34" s="1"/>
  <c r="AO26" i="34"/>
  <c r="AO39" i="34" s="1"/>
  <c r="AN25" i="34"/>
  <c r="AN41" i="34" s="1"/>
  <c r="AC26" i="34"/>
  <c r="AC39" i="34" s="1"/>
  <c r="BC19" i="29"/>
  <c r="AZ19" i="29" s="1"/>
  <c r="BA19" i="29" s="1"/>
  <c r="BC12" i="24"/>
  <c r="AZ12" i="24" s="1"/>
  <c r="BA12" i="24" s="1"/>
  <c r="AZ4" i="1"/>
  <c r="BA4" i="1" s="1"/>
  <c r="AU6" i="1" s="1"/>
  <c r="AV6" i="1" s="1"/>
  <c r="BC6" i="27"/>
  <c r="AZ6" i="27" s="1"/>
  <c r="BA6" i="27" s="1"/>
  <c r="BC8" i="34"/>
  <c r="AZ8" i="34" s="1"/>
  <c r="BA8" i="34" s="1"/>
  <c r="BC17" i="30"/>
  <c r="AZ17" i="30" s="1"/>
  <c r="BA17" i="30" s="1"/>
  <c r="BC14" i="21"/>
  <c r="AZ14" i="21" s="1"/>
  <c r="BA14" i="21" s="1"/>
  <c r="BC14" i="26"/>
  <c r="AZ14" i="26" s="1"/>
  <c r="BA14" i="26" s="1"/>
  <c r="BC15" i="27"/>
  <c r="AZ15" i="27" s="1"/>
  <c r="BA15" i="27" s="1"/>
  <c r="BC12" i="31"/>
  <c r="AZ12" i="31" s="1"/>
  <c r="BA12" i="31" s="1"/>
  <c r="J25" i="31"/>
  <c r="J41" i="31" s="1"/>
  <c r="AH25" i="31"/>
  <c r="AH41" i="31" s="1"/>
  <c r="M25" i="31"/>
  <c r="M41" i="31" s="1"/>
  <c r="AC26" i="31"/>
  <c r="AC39" i="31" s="1"/>
  <c r="N26" i="31"/>
  <c r="N39" i="31" s="1"/>
  <c r="AO26" i="31"/>
  <c r="AO39" i="31" s="1"/>
  <c r="H26" i="31"/>
  <c r="H39" i="31" s="1"/>
  <c r="AN25" i="31"/>
  <c r="AN41" i="31" s="1"/>
  <c r="G25" i="31"/>
  <c r="G41" i="31" s="1"/>
  <c r="V25" i="31"/>
  <c r="V41" i="31" s="1"/>
  <c r="AF26" i="31"/>
  <c r="AF39" i="31" s="1"/>
  <c r="AL26" i="31"/>
  <c r="AL39" i="31" s="1"/>
  <c r="T26" i="31"/>
  <c r="T39" i="31" s="1"/>
  <c r="AK25" i="31"/>
  <c r="AK41" i="31" s="1"/>
  <c r="P25" i="31"/>
  <c r="P41" i="31" s="1"/>
  <c r="AB25" i="31"/>
  <c r="AB41" i="31" s="1"/>
  <c r="W26" i="31"/>
  <c r="W39" i="31" s="1"/>
  <c r="AI26" i="31"/>
  <c r="AI39" i="31" s="1"/>
  <c r="Z26" i="31"/>
  <c r="Z39" i="31" s="1"/>
  <c r="Y25" i="31"/>
  <c r="Y41" i="31" s="1"/>
  <c r="K26" i="31"/>
  <c r="K39" i="31" s="1"/>
  <c r="S25" i="31"/>
  <c r="S41" i="31" s="1"/>
  <c r="Q26" i="31"/>
  <c r="Q39" i="31" s="1"/>
  <c r="AE25" i="31"/>
  <c r="AE41" i="31" s="1"/>
  <c r="P27" i="31"/>
  <c r="BC11" i="33"/>
  <c r="AZ11" i="33" s="1"/>
  <c r="BA11" i="33" s="1"/>
  <c r="BC11" i="31"/>
  <c r="AZ11" i="31" s="1"/>
  <c r="BA11" i="31" s="1"/>
  <c r="V25" i="36"/>
  <c r="V41" i="36" s="1"/>
  <c r="M25" i="36"/>
  <c r="M41" i="36" s="1"/>
  <c r="S25" i="36"/>
  <c r="S41" i="36" s="1"/>
  <c r="AL26" i="36"/>
  <c r="AL39" i="36" s="1"/>
  <c r="AC26" i="36"/>
  <c r="AC39" i="36" s="1"/>
  <c r="P27" i="36"/>
  <c r="T26" i="36"/>
  <c r="T39" i="36" s="1"/>
  <c r="P25" i="36"/>
  <c r="P41" i="36" s="1"/>
  <c r="AE25" i="36"/>
  <c r="AE41" i="36" s="1"/>
  <c r="AB25" i="36"/>
  <c r="AB41" i="36" s="1"/>
  <c r="K26" i="36"/>
  <c r="K39" i="36" s="1"/>
  <c r="Z26" i="36"/>
  <c r="Z39" i="36" s="1"/>
  <c r="N26" i="36"/>
  <c r="N39" i="36" s="1"/>
  <c r="J25" i="36"/>
  <c r="J41" i="36" s="1"/>
  <c r="AK25" i="36"/>
  <c r="AK41" i="36" s="1"/>
  <c r="AN25" i="36"/>
  <c r="AN41" i="36" s="1"/>
  <c r="AF26" i="36"/>
  <c r="AF39" i="36" s="1"/>
  <c r="AO26" i="36"/>
  <c r="AO39" i="36" s="1"/>
  <c r="W26" i="36"/>
  <c r="W39" i="36" s="1"/>
  <c r="Y25" i="36"/>
  <c r="Y41" i="36" s="1"/>
  <c r="Q26" i="36"/>
  <c r="Q39" i="36" s="1"/>
  <c r="G25" i="36"/>
  <c r="G41" i="36" s="1"/>
  <c r="AI26" i="36"/>
  <c r="AI39" i="36" s="1"/>
  <c r="AH25" i="36"/>
  <c r="AH41" i="36" s="1"/>
  <c r="H26" i="36"/>
  <c r="H39" i="36" s="1"/>
  <c r="BC9" i="31"/>
  <c r="AZ9" i="31" s="1"/>
  <c r="BA9" i="31" s="1"/>
  <c r="BC17" i="21"/>
  <c r="AZ17" i="21" s="1"/>
  <c r="BA17" i="21" s="1"/>
  <c r="BC5" i="38"/>
  <c r="AZ5" i="38" s="1"/>
  <c r="BA5" i="38" s="1"/>
  <c r="AK25" i="29"/>
  <c r="AK41" i="29" s="1"/>
  <c r="Y25" i="29"/>
  <c r="Y41" i="29" s="1"/>
  <c r="V25" i="29"/>
  <c r="V41" i="29" s="1"/>
  <c r="Q26" i="29"/>
  <c r="Q39" i="29" s="1"/>
  <c r="Z26" i="29"/>
  <c r="Z39" i="29" s="1"/>
  <c r="AO26" i="29"/>
  <c r="AO39" i="29" s="1"/>
  <c r="J25" i="29"/>
  <c r="J41" i="29" s="1"/>
  <c r="AN25" i="29"/>
  <c r="AN41" i="29" s="1"/>
  <c r="G25" i="29"/>
  <c r="G41" i="29" s="1"/>
  <c r="AI26" i="29"/>
  <c r="AI39" i="29" s="1"/>
  <c r="W26" i="29"/>
  <c r="W39" i="29" s="1"/>
  <c r="H26" i="29"/>
  <c r="H39" i="29" s="1"/>
  <c r="AH25" i="29"/>
  <c r="AH41" i="29" s="1"/>
  <c r="S25" i="29"/>
  <c r="S41" i="29" s="1"/>
  <c r="AE25" i="29"/>
  <c r="AE41" i="29" s="1"/>
  <c r="K26" i="29"/>
  <c r="K39" i="29" s="1"/>
  <c r="N26" i="29"/>
  <c r="N39" i="29" s="1"/>
  <c r="AL26" i="29"/>
  <c r="AL39" i="29" s="1"/>
  <c r="T26" i="29"/>
  <c r="T39" i="29" s="1"/>
  <c r="P25" i="29"/>
  <c r="P41" i="29" s="1"/>
  <c r="M25" i="29"/>
  <c r="M41" i="29" s="1"/>
  <c r="AB25" i="29"/>
  <c r="AB41" i="29" s="1"/>
  <c r="AF26" i="29"/>
  <c r="AF39" i="29" s="1"/>
  <c r="P27" i="29"/>
  <c r="AC26" i="29"/>
  <c r="AC39" i="29" s="1"/>
  <c r="Z21" i="1"/>
  <c r="AC21" i="1"/>
  <c r="K21" i="1"/>
  <c r="W21" i="1"/>
  <c r="N21" i="1"/>
  <c r="AO21" i="1"/>
  <c r="AI21" i="1"/>
  <c r="AL21" i="1"/>
  <c r="AF21" i="1"/>
  <c r="H21" i="1"/>
  <c r="T21" i="1"/>
  <c r="Q21" i="1"/>
  <c r="BC6" i="29"/>
  <c r="AZ6" i="29" s="1"/>
  <c r="BA6" i="29" s="1"/>
  <c r="BC19" i="32"/>
  <c r="AZ19" i="32" s="1"/>
  <c r="BA19" i="32" s="1"/>
  <c r="BQ11" i="20"/>
  <c r="BQ6" i="20"/>
  <c r="BQ8" i="20"/>
  <c r="BQ12" i="20"/>
  <c r="BQ5" i="20"/>
  <c r="BQ15" i="20"/>
  <c r="BQ4" i="20"/>
  <c r="BQ7" i="20"/>
  <c r="BQ10" i="20"/>
  <c r="Y27" i="20"/>
  <c r="BQ13" i="20"/>
  <c r="AH27" i="20"/>
  <c r="BQ14" i="20"/>
  <c r="BQ9" i="20"/>
  <c r="BC19" i="35"/>
  <c r="AZ19" i="35" s="1"/>
  <c r="BA19" i="35" s="1"/>
  <c r="BC5" i="33"/>
  <c r="AZ5" i="33"/>
  <c r="BA5" i="33" s="1"/>
  <c r="BC13" i="33"/>
  <c r="AZ13" i="33" s="1"/>
  <c r="BA13" i="33" s="1"/>
  <c r="AR3" i="25"/>
  <c r="BC7" i="21"/>
  <c r="AZ7" i="21"/>
  <c r="BA7" i="21" s="1"/>
  <c r="BC14" i="30"/>
  <c r="AZ14" i="30" s="1"/>
  <c r="BA14" i="30" s="1"/>
  <c r="BC6" i="20"/>
  <c r="AZ6" i="20"/>
  <c r="BC16" i="23"/>
  <c r="AZ16" i="23" s="1"/>
  <c r="BA16" i="23" s="1"/>
  <c r="BC7" i="31"/>
  <c r="AZ7" i="31" s="1"/>
  <c r="BA7" i="31" s="1"/>
  <c r="BC18" i="1"/>
  <c r="AZ18" i="1" s="1"/>
  <c r="BA18" i="1" s="1"/>
  <c r="AZ17" i="29"/>
  <c r="BA17" i="29" s="1"/>
  <c r="BC17" i="29"/>
  <c r="BC11" i="26"/>
  <c r="AZ11" i="26" s="1"/>
  <c r="BA11" i="26" s="1"/>
  <c r="AZ7" i="26"/>
  <c r="BA7" i="26" s="1"/>
  <c r="BC7" i="38"/>
  <c r="AZ7" i="38" s="1"/>
  <c r="BA7" i="38" s="1"/>
  <c r="BC18" i="25"/>
  <c r="AZ18" i="25"/>
  <c r="BA18" i="25" s="1"/>
  <c r="BC9" i="32"/>
  <c r="AZ9" i="32" s="1"/>
  <c r="BA9" i="32" s="1"/>
  <c r="BC5" i="34"/>
  <c r="AZ5" i="34"/>
  <c r="BA5" i="34" s="1"/>
  <c r="AZ8" i="29"/>
  <c r="BA8" i="29" s="1"/>
  <c r="BC18" i="31"/>
  <c r="AZ18" i="31"/>
  <c r="BA18" i="31" s="1"/>
  <c r="AR3" i="21"/>
  <c r="BC5" i="32"/>
  <c r="AZ5" i="32" s="1"/>
  <c r="BA5" i="32" s="1"/>
  <c r="BC13" i="21"/>
  <c r="AZ13" i="21" s="1"/>
  <c r="BA13" i="21" s="1"/>
  <c r="BC19" i="25"/>
  <c r="AZ19" i="25" s="1"/>
  <c r="BA19" i="25" s="1"/>
  <c r="BC7" i="34"/>
  <c r="AZ7" i="34" s="1"/>
  <c r="BA7" i="34" s="1"/>
  <c r="AZ4" i="33"/>
  <c r="BA4" i="33" s="1"/>
  <c r="BC6" i="35"/>
  <c r="AZ6" i="35" s="1"/>
  <c r="BA6" i="35" s="1"/>
  <c r="BC14" i="28"/>
  <c r="AZ14" i="28" s="1"/>
  <c r="BA14" i="28" s="1"/>
  <c r="BC13" i="32"/>
  <c r="AZ13" i="32" s="1"/>
  <c r="BA13" i="32" s="1"/>
  <c r="AZ5" i="1"/>
  <c r="BA5" i="1" s="1"/>
  <c r="G25" i="23"/>
  <c r="G41" i="23" s="1"/>
  <c r="AK25" i="23"/>
  <c r="AK41" i="23" s="1"/>
  <c r="Y25" i="23"/>
  <c r="Y41" i="23" s="1"/>
  <c r="AC26" i="23"/>
  <c r="AC39" i="23" s="1"/>
  <c r="W26" i="23"/>
  <c r="W39" i="23" s="1"/>
  <c r="N26" i="23"/>
  <c r="N39" i="23" s="1"/>
  <c r="T26" i="23"/>
  <c r="T39" i="23" s="1"/>
  <c r="M25" i="23"/>
  <c r="M41" i="23" s="1"/>
  <c r="AN25" i="23"/>
  <c r="AN41" i="23" s="1"/>
  <c r="P25" i="23"/>
  <c r="P41" i="23" s="1"/>
  <c r="Z26" i="23"/>
  <c r="Z39" i="23" s="1"/>
  <c r="AL26" i="23"/>
  <c r="AL39" i="23" s="1"/>
  <c r="P27" i="23"/>
  <c r="J25" i="23"/>
  <c r="J41" i="23" s="1"/>
  <c r="AH25" i="23"/>
  <c r="AH41" i="23" s="1"/>
  <c r="AB25" i="23"/>
  <c r="AB41" i="23" s="1"/>
  <c r="AI26" i="23"/>
  <c r="AI39" i="23" s="1"/>
  <c r="K26" i="23"/>
  <c r="K39" i="23" s="1"/>
  <c r="Q26" i="23"/>
  <c r="Q39" i="23" s="1"/>
  <c r="S25" i="23"/>
  <c r="S41" i="23" s="1"/>
  <c r="V25" i="23"/>
  <c r="V41" i="23" s="1"/>
  <c r="AE25" i="23"/>
  <c r="AE41" i="23" s="1"/>
  <c r="AF26" i="23"/>
  <c r="AF39" i="23" s="1"/>
  <c r="AO26" i="23"/>
  <c r="AO39" i="23" s="1"/>
  <c r="H26" i="23"/>
  <c r="H39" i="23" s="1"/>
  <c r="BC18" i="21"/>
  <c r="AZ18" i="21" s="1"/>
  <c r="BA18" i="21" s="1"/>
  <c r="BC19" i="21"/>
  <c r="AZ19" i="21" s="1"/>
  <c r="BA19" i="21" s="1"/>
  <c r="AZ10" i="36"/>
  <c r="BA10" i="36" s="1"/>
  <c r="AZ4" i="35"/>
  <c r="BA4" i="35" s="1"/>
  <c r="BC6" i="33"/>
  <c r="AZ6" i="33" s="1"/>
  <c r="BA6" i="33" s="1"/>
  <c r="BC15" i="25"/>
  <c r="AZ15" i="25" s="1"/>
  <c r="BA15" i="25" s="1"/>
  <c r="BC14" i="24"/>
  <c r="AZ14" i="24" s="1"/>
  <c r="BA14" i="24" s="1"/>
  <c r="BC19" i="23"/>
  <c r="AZ19" i="23" s="1"/>
  <c r="BA19" i="23" s="1"/>
  <c r="BC17" i="38"/>
  <c r="AZ17" i="38" s="1"/>
  <c r="BA17" i="38" s="1"/>
  <c r="BC19" i="20"/>
  <c r="AZ19" i="20" s="1"/>
  <c r="BA19" i="20" s="1"/>
  <c r="BC16" i="38"/>
  <c r="AZ16" i="38" s="1"/>
  <c r="BA16" i="38" s="1"/>
  <c r="BC10" i="35"/>
  <c r="AZ10" i="35" s="1"/>
  <c r="BA10" i="35" s="1"/>
  <c r="BC6" i="38"/>
  <c r="AZ6" i="38" s="1"/>
  <c r="BA6" i="38" s="1"/>
  <c r="BC18" i="20"/>
  <c r="AZ18" i="20" s="1"/>
  <c r="BA18" i="20" s="1"/>
  <c r="BC11" i="1"/>
  <c r="AZ11" i="1" s="1"/>
  <c r="BA11" i="1" s="1"/>
  <c r="BC17" i="20"/>
  <c r="AZ17" i="20" s="1"/>
  <c r="BA17" i="20" s="1"/>
  <c r="BC7" i="33"/>
  <c r="AZ7" i="33" s="1"/>
  <c r="BA7" i="33" s="1"/>
  <c r="AZ17" i="28"/>
  <c r="BA17" i="28" s="1"/>
  <c r="BC17" i="28"/>
  <c r="BC7" i="1"/>
  <c r="AZ7" i="1" s="1"/>
  <c r="BA7" i="1" s="1"/>
  <c r="BC5" i="26"/>
  <c r="AZ5" i="26" s="1"/>
  <c r="BA5" i="26" s="1"/>
  <c r="BC15" i="24"/>
  <c r="AZ15" i="24" s="1"/>
  <c r="BA15" i="24" s="1"/>
  <c r="BC13" i="24"/>
  <c r="AZ13" i="24" s="1"/>
  <c r="BA13" i="24" s="1"/>
  <c r="AZ4" i="30"/>
  <c r="BA4" i="30" s="1"/>
  <c r="AZ18" i="29"/>
  <c r="BA18" i="29" s="1"/>
  <c r="BC18" i="29"/>
  <c r="BC13" i="36"/>
  <c r="AZ13" i="36" s="1"/>
  <c r="BA13" i="36" s="1"/>
  <c r="AZ17" i="26"/>
  <c r="BA17" i="26" s="1"/>
  <c r="BC17" i="26"/>
  <c r="BC16" i="28"/>
  <c r="AZ16" i="28" s="1"/>
  <c r="BA16" i="28" s="1"/>
  <c r="BC13" i="25"/>
  <c r="AZ13" i="25" s="1"/>
  <c r="BA13" i="25" s="1"/>
  <c r="BC10" i="21"/>
  <c r="AZ10" i="21" s="1"/>
  <c r="BA10" i="21" s="1"/>
  <c r="BC5" i="24"/>
  <c r="AZ5" i="24" s="1"/>
  <c r="BA5" i="24" s="1"/>
  <c r="BC8" i="38"/>
  <c r="AZ8" i="38" s="1"/>
  <c r="BA8" i="38" s="1"/>
  <c r="BC19" i="28"/>
  <c r="AZ19" i="28" s="1"/>
  <c r="BA19" i="28" s="1"/>
  <c r="BC9" i="25"/>
  <c r="AZ9" i="25" s="1"/>
  <c r="BA9" i="25" s="1"/>
  <c r="BC5" i="21"/>
  <c r="AZ5" i="21" s="1"/>
  <c r="BA5" i="21" s="1"/>
  <c r="AZ4" i="34"/>
  <c r="BA4" i="34" s="1"/>
  <c r="BC19" i="1"/>
  <c r="AZ19" i="1" s="1"/>
  <c r="BA19" i="1" s="1"/>
  <c r="BC13" i="31"/>
  <c r="AZ13" i="31" s="1"/>
  <c r="BA13" i="31" s="1"/>
  <c r="BC9" i="24"/>
  <c r="AZ9" i="24" s="1"/>
  <c r="BA9" i="24" s="1"/>
  <c r="AZ17" i="32"/>
  <c r="BA17" i="32" s="1"/>
  <c r="BC17" i="32"/>
  <c r="AZ5" i="36"/>
  <c r="BA5" i="36" s="1"/>
  <c r="BC16" i="30"/>
  <c r="AZ16" i="30" s="1"/>
  <c r="BA16" i="30" s="1"/>
  <c r="BC16" i="34"/>
  <c r="AZ16" i="34" s="1"/>
  <c r="BA16" i="34" s="1"/>
  <c r="BC19" i="31"/>
  <c r="AZ19" i="31" s="1"/>
  <c r="BA19" i="31" s="1"/>
  <c r="AB25" i="1"/>
  <c r="AB41" i="1" s="1"/>
  <c r="AN25" i="1"/>
  <c r="AN41" i="1" s="1"/>
  <c r="AI26" i="1"/>
  <c r="AI39" i="1" s="1"/>
  <c r="AK25" i="1"/>
  <c r="AK41" i="1" s="1"/>
  <c r="S25" i="1"/>
  <c r="S41" i="1" s="1"/>
  <c r="AO26" i="1"/>
  <c r="AO39" i="1" s="1"/>
  <c r="G25" i="1"/>
  <c r="G41" i="1" s="1"/>
  <c r="Z26" i="1"/>
  <c r="Z39" i="1" s="1"/>
  <c r="Y25" i="1"/>
  <c r="Y41" i="1" s="1"/>
  <c r="K26" i="1"/>
  <c r="K39" i="1" s="1"/>
  <c r="P27" i="1"/>
  <c r="AF26" i="1"/>
  <c r="AF39" i="1" s="1"/>
  <c r="V25" i="1"/>
  <c r="V41" i="1" s="1"/>
  <c r="AL26" i="1"/>
  <c r="AL39" i="1" s="1"/>
  <c r="W26" i="1"/>
  <c r="W39" i="1" s="1"/>
  <c r="AE25" i="1"/>
  <c r="AE41" i="1" s="1"/>
  <c r="AC26" i="1"/>
  <c r="AC39" i="1" s="1"/>
  <c r="T26" i="1"/>
  <c r="T39" i="1" s="1"/>
  <c r="Q26" i="1"/>
  <c r="Q39" i="1" s="1"/>
  <c r="AH25" i="1"/>
  <c r="AH41" i="1" s="1"/>
  <c r="M25" i="1"/>
  <c r="M41" i="1" s="1"/>
  <c r="N26" i="1"/>
  <c r="N39" i="1" s="1"/>
  <c r="J25" i="1"/>
  <c r="J41" i="1" s="1"/>
  <c r="P25" i="1"/>
  <c r="P41" i="1" s="1"/>
  <c r="H26" i="1"/>
  <c r="H39" i="1" s="1"/>
  <c r="BC14" i="23"/>
  <c r="AZ14" i="23" s="1"/>
  <c r="BA14" i="23" s="1"/>
  <c r="BC10" i="25"/>
  <c r="AZ10" i="25" s="1"/>
  <c r="BA10" i="25" s="1"/>
  <c r="BC18" i="28"/>
  <c r="AZ18" i="28"/>
  <c r="BA18" i="28" s="1"/>
  <c r="BC17" i="36"/>
  <c r="AZ17" i="36" s="1"/>
  <c r="BA17" i="36" s="1"/>
  <c r="BC12" i="27"/>
  <c r="AZ12" i="27" s="1"/>
  <c r="BA12" i="27" s="1"/>
  <c r="BC16" i="21"/>
  <c r="AZ16" i="21" s="1"/>
  <c r="BA16" i="21" s="1"/>
  <c r="BC6" i="34"/>
  <c r="AZ6" i="34" s="1"/>
  <c r="BA6" i="34" s="1"/>
  <c r="BC13" i="28"/>
  <c r="AZ13" i="28" s="1"/>
  <c r="BA13" i="28" s="1"/>
  <c r="BC8" i="31"/>
  <c r="AZ8" i="31" s="1"/>
  <c r="BA8" i="31" s="1"/>
  <c r="BC16" i="24"/>
  <c r="AZ16" i="24" s="1"/>
  <c r="BA16" i="24" s="1"/>
  <c r="BC8" i="32"/>
  <c r="AZ8" i="32" s="1"/>
  <c r="BA8" i="32" s="1"/>
  <c r="AZ4" i="31"/>
  <c r="BA4" i="31" s="1"/>
  <c r="AZ4" i="36"/>
  <c r="BA4" i="36" s="1"/>
  <c r="BC15" i="23"/>
  <c r="AZ15" i="23" s="1"/>
  <c r="BA15" i="23" s="1"/>
  <c r="BC15" i="33"/>
  <c r="AZ15" i="33" s="1"/>
  <c r="BA15" i="33" s="1"/>
  <c r="BC9" i="23"/>
  <c r="AZ9" i="23" s="1"/>
  <c r="BA9" i="23" s="1"/>
  <c r="BC17" i="23"/>
  <c r="AZ17" i="23" s="1"/>
  <c r="BA17" i="23" s="1"/>
  <c r="AU17" i="23" s="1"/>
  <c r="AV17" i="23" s="1"/>
  <c r="BC11" i="25"/>
  <c r="AZ11" i="25" s="1"/>
  <c r="BA11" i="25" s="1"/>
  <c r="BC6" i="21"/>
  <c r="AZ6" i="21" s="1"/>
  <c r="BA6" i="21" s="1"/>
  <c r="P25" i="20"/>
  <c r="P41" i="20" s="1"/>
  <c r="Y25" i="20"/>
  <c r="Y41" i="20" s="1"/>
  <c r="AC26" i="20"/>
  <c r="AC39" i="20" s="1"/>
  <c r="AB25" i="20"/>
  <c r="AB41" i="20" s="1"/>
  <c r="AF26" i="20"/>
  <c r="AF39" i="20" s="1"/>
  <c r="T26" i="20"/>
  <c r="T39" i="20" s="1"/>
  <c r="S25" i="20"/>
  <c r="S41" i="20" s="1"/>
  <c r="AH25" i="20"/>
  <c r="AH41" i="20" s="1"/>
  <c r="AO26" i="20"/>
  <c r="AO39" i="20" s="1"/>
  <c r="N26" i="20"/>
  <c r="N39" i="20" s="1"/>
  <c r="J25" i="20"/>
  <c r="J41" i="20" s="1"/>
  <c r="W26" i="20"/>
  <c r="W39" i="20" s="1"/>
  <c r="AL26" i="20"/>
  <c r="AL39" i="20" s="1"/>
  <c r="AE25" i="20"/>
  <c r="AE41" i="20" s="1"/>
  <c r="V25" i="20"/>
  <c r="V41" i="20" s="1"/>
  <c r="P27" i="20"/>
  <c r="AK25" i="20"/>
  <c r="AK41" i="20" s="1"/>
  <c r="Q26" i="20"/>
  <c r="Q39" i="20" s="1"/>
  <c r="G25" i="20"/>
  <c r="G41" i="20" s="1"/>
  <c r="Z26" i="20"/>
  <c r="Z39" i="20" s="1"/>
  <c r="AI26" i="20"/>
  <c r="AI39" i="20" s="1"/>
  <c r="M25" i="20"/>
  <c r="M41" i="20" s="1"/>
  <c r="K26" i="20"/>
  <c r="K39" i="20" s="1"/>
  <c r="AN25" i="20"/>
  <c r="AN41" i="20" s="1"/>
  <c r="H26" i="20"/>
  <c r="H39" i="20" s="1"/>
  <c r="BC9" i="27"/>
  <c r="AZ9" i="27" s="1"/>
  <c r="BA9" i="27" s="1"/>
  <c r="AE25" i="28"/>
  <c r="AE41" i="28" s="1"/>
  <c r="V25" i="28"/>
  <c r="V41" i="28" s="1"/>
  <c r="AH25" i="28"/>
  <c r="AH41" i="28" s="1"/>
  <c r="P27" i="28"/>
  <c r="Q26" i="28"/>
  <c r="Q39" i="28" s="1"/>
  <c r="T26" i="28"/>
  <c r="T39" i="28" s="1"/>
  <c r="AB25" i="28"/>
  <c r="AB41" i="28" s="1"/>
  <c r="AN25" i="28"/>
  <c r="AN41" i="28" s="1"/>
  <c r="P25" i="28"/>
  <c r="P41" i="28" s="1"/>
  <c r="Z26" i="28"/>
  <c r="Z39" i="28" s="1"/>
  <c r="AI26" i="28"/>
  <c r="AI39" i="28" s="1"/>
  <c r="AO26" i="28"/>
  <c r="AO39" i="28" s="1"/>
  <c r="S25" i="28"/>
  <c r="S41" i="28" s="1"/>
  <c r="Y25" i="28"/>
  <c r="Y41" i="28" s="1"/>
  <c r="AK25" i="28"/>
  <c r="AK41" i="28" s="1"/>
  <c r="AC26" i="28"/>
  <c r="AC39" i="28" s="1"/>
  <c r="W26" i="28"/>
  <c r="W39" i="28" s="1"/>
  <c r="AL26" i="28"/>
  <c r="AL39" i="28" s="1"/>
  <c r="J25" i="28"/>
  <c r="J41" i="28" s="1"/>
  <c r="G25" i="28"/>
  <c r="G41" i="28" s="1"/>
  <c r="M25" i="28"/>
  <c r="M41" i="28" s="1"/>
  <c r="N26" i="28"/>
  <c r="N39" i="28" s="1"/>
  <c r="AF26" i="28"/>
  <c r="AF39" i="28" s="1"/>
  <c r="K26" i="28"/>
  <c r="K39" i="28" s="1"/>
  <c r="H26" i="28"/>
  <c r="H39" i="28" s="1"/>
  <c r="AN25" i="33"/>
  <c r="AN41" i="33" s="1"/>
  <c r="AE25" i="33"/>
  <c r="AE41" i="33" s="1"/>
  <c r="J25" i="33"/>
  <c r="J41" i="33" s="1"/>
  <c r="AC26" i="33"/>
  <c r="AC39" i="33" s="1"/>
  <c r="Z26" i="33"/>
  <c r="Z39" i="33" s="1"/>
  <c r="P27" i="33"/>
  <c r="AK25" i="33"/>
  <c r="AK41" i="33" s="1"/>
  <c r="V25" i="33"/>
  <c r="V41" i="33" s="1"/>
  <c r="Y25" i="33"/>
  <c r="Y41" i="33" s="1"/>
  <c r="AF26" i="33"/>
  <c r="AF39" i="33" s="1"/>
  <c r="Q26" i="33"/>
  <c r="Q39" i="33" s="1"/>
  <c r="T26" i="33"/>
  <c r="T39" i="33" s="1"/>
  <c r="M25" i="33"/>
  <c r="M41" i="33" s="1"/>
  <c r="P25" i="33"/>
  <c r="P41" i="33" s="1"/>
  <c r="AB25" i="33"/>
  <c r="AB41" i="33" s="1"/>
  <c r="N26" i="33"/>
  <c r="N39" i="33" s="1"/>
  <c r="W26" i="33"/>
  <c r="W39" i="33" s="1"/>
  <c r="AO26" i="33"/>
  <c r="AO39" i="33" s="1"/>
  <c r="H26" i="33"/>
  <c r="H39" i="33" s="1"/>
  <c r="G25" i="33"/>
  <c r="G41" i="33" s="1"/>
  <c r="K26" i="33"/>
  <c r="K39" i="33" s="1"/>
  <c r="AH25" i="33"/>
  <c r="AH41" i="33" s="1"/>
  <c r="AI26" i="33"/>
  <c r="AI39" i="33" s="1"/>
  <c r="S25" i="33"/>
  <c r="S41" i="33" s="1"/>
  <c r="AL26" i="33"/>
  <c r="AL39" i="33" s="1"/>
  <c r="BC16" i="31"/>
  <c r="AZ16" i="31" s="1"/>
  <c r="BA16" i="31" s="1"/>
  <c r="BC18" i="35"/>
  <c r="AZ18" i="35" s="1"/>
  <c r="BA18" i="35" s="1"/>
  <c r="BC18" i="24"/>
  <c r="AZ18" i="24" s="1"/>
  <c r="BA18" i="24" s="1"/>
  <c r="BC14" i="33"/>
  <c r="AZ14" i="33" s="1"/>
  <c r="BA14" i="33" s="1"/>
  <c r="BC10" i="26"/>
  <c r="AZ10" i="26" s="1"/>
  <c r="BA10" i="26" s="1"/>
  <c r="AZ18" i="32"/>
  <c r="BA18" i="32" s="1"/>
  <c r="BC18" i="32"/>
  <c r="BC8" i="27"/>
  <c r="AZ8" i="27" s="1"/>
  <c r="BA8" i="27" s="1"/>
  <c r="AZ4" i="24"/>
  <c r="BA4" i="24" s="1"/>
  <c r="BC8" i="24"/>
  <c r="AZ8" i="24" s="1"/>
  <c r="BA8" i="24" s="1"/>
  <c r="BC14" i="20"/>
  <c r="AZ14" i="20" s="1"/>
  <c r="BA14" i="20" s="1"/>
  <c r="BC11" i="35"/>
  <c r="AZ11" i="35" s="1"/>
  <c r="BA11" i="35" s="1"/>
  <c r="BC10" i="30"/>
  <c r="AZ10" i="30" s="1"/>
  <c r="BA10" i="30" s="1"/>
  <c r="M25" i="21"/>
  <c r="M41" i="21" s="1"/>
  <c r="AK25" i="21"/>
  <c r="AK41" i="21" s="1"/>
  <c r="V25" i="21"/>
  <c r="V41" i="21" s="1"/>
  <c r="AI26" i="21"/>
  <c r="AI39" i="21" s="1"/>
  <c r="Q26" i="21"/>
  <c r="Q39" i="21" s="1"/>
  <c r="AC26" i="21"/>
  <c r="AC39" i="21" s="1"/>
  <c r="T26" i="21"/>
  <c r="T39" i="21" s="1"/>
  <c r="S25" i="21"/>
  <c r="S41" i="21" s="1"/>
  <c r="G25" i="21"/>
  <c r="G41" i="21" s="1"/>
  <c r="AH25" i="21"/>
  <c r="AH41" i="21" s="1"/>
  <c r="AO26" i="21"/>
  <c r="AO39" i="21" s="1"/>
  <c r="AL26" i="21"/>
  <c r="AL39" i="21" s="1"/>
  <c r="Z26" i="21"/>
  <c r="Z39" i="21" s="1"/>
  <c r="AE25" i="21"/>
  <c r="AE41" i="21" s="1"/>
  <c r="J25" i="21"/>
  <c r="J41" i="21" s="1"/>
  <c r="Y25" i="21"/>
  <c r="Y41" i="21" s="1"/>
  <c r="N26" i="21"/>
  <c r="N39" i="21" s="1"/>
  <c r="K26" i="21"/>
  <c r="K39" i="21" s="1"/>
  <c r="W26" i="21"/>
  <c r="W39" i="21" s="1"/>
  <c r="AB25" i="21"/>
  <c r="AB41" i="21" s="1"/>
  <c r="AF26" i="21"/>
  <c r="AF39" i="21" s="1"/>
  <c r="P25" i="21"/>
  <c r="P41" i="21" s="1"/>
  <c r="H26" i="21"/>
  <c r="H39" i="21" s="1"/>
  <c r="AN25" i="21"/>
  <c r="AN41" i="21" s="1"/>
  <c r="P27" i="21"/>
  <c r="AZ4" i="21"/>
  <c r="BA4" i="21" s="1"/>
  <c r="BC12" i="1"/>
  <c r="AZ12" i="1" s="1"/>
  <c r="BA12" i="1" s="1"/>
  <c r="BC10" i="1"/>
  <c r="AZ10" i="1" s="1"/>
  <c r="BA10" i="1" s="1"/>
  <c r="AR3" i="32"/>
  <c r="BC6" i="32"/>
  <c r="AZ6" i="32" s="1"/>
  <c r="BA6" i="32" s="1"/>
  <c r="BC19" i="24"/>
  <c r="AZ19" i="24" s="1"/>
  <c r="BA19" i="24" s="1"/>
  <c r="AR3" i="33"/>
  <c r="BC5" i="25"/>
  <c r="AZ5" i="25" s="1"/>
  <c r="BA5" i="25" s="1"/>
  <c r="AU5" i="25" s="1"/>
  <c r="AV5" i="25" s="1"/>
  <c r="BC15" i="29"/>
  <c r="AZ15" i="29" s="1"/>
  <c r="BA15" i="29" s="1"/>
  <c r="BC11" i="20"/>
  <c r="AZ11" i="20" s="1"/>
  <c r="BA11" i="20" s="1"/>
  <c r="AR3" i="23"/>
  <c r="BC10" i="24"/>
  <c r="AZ10" i="24" s="1"/>
  <c r="BA10" i="24" s="1"/>
  <c r="AU10" i="24" s="1"/>
  <c r="AV10" i="24" s="1"/>
  <c r="BC14" i="31"/>
  <c r="AZ14" i="31" s="1"/>
  <c r="BA14" i="31" s="1"/>
  <c r="AH25" i="35"/>
  <c r="AH41" i="35" s="1"/>
  <c r="V25" i="35"/>
  <c r="V41" i="35" s="1"/>
  <c r="S25" i="35"/>
  <c r="S41" i="35" s="1"/>
  <c r="K26" i="35"/>
  <c r="K39" i="35" s="1"/>
  <c r="P27" i="35"/>
  <c r="AI26" i="35"/>
  <c r="AI39" i="35" s="1"/>
  <c r="H26" i="35"/>
  <c r="H39" i="35" s="1"/>
  <c r="J25" i="35"/>
  <c r="J41" i="35" s="1"/>
  <c r="AK25" i="35"/>
  <c r="AK41" i="35" s="1"/>
  <c r="M25" i="35"/>
  <c r="M41" i="35" s="1"/>
  <c r="AO26" i="35"/>
  <c r="AO39" i="35" s="1"/>
  <c r="Z26" i="35"/>
  <c r="Z39" i="35" s="1"/>
  <c r="AC26" i="35"/>
  <c r="AC39" i="35" s="1"/>
  <c r="G25" i="35"/>
  <c r="G41" i="35" s="1"/>
  <c r="AN25" i="35"/>
  <c r="AN41" i="35" s="1"/>
  <c r="P25" i="35"/>
  <c r="P41" i="35" s="1"/>
  <c r="N26" i="35"/>
  <c r="N39" i="35" s="1"/>
  <c r="AF26" i="35"/>
  <c r="AF39" i="35" s="1"/>
  <c r="W26" i="35"/>
  <c r="W39" i="35" s="1"/>
  <c r="AL26" i="35"/>
  <c r="AL39" i="35" s="1"/>
  <c r="Y25" i="35"/>
  <c r="Y41" i="35" s="1"/>
  <c r="Q26" i="35"/>
  <c r="Q39" i="35" s="1"/>
  <c r="AB25" i="35"/>
  <c r="AB41" i="35" s="1"/>
  <c r="T26" i="35"/>
  <c r="T39" i="35" s="1"/>
  <c r="AE25" i="35"/>
  <c r="AE41" i="35" s="1"/>
  <c r="BC11" i="36"/>
  <c r="AZ11" i="36" s="1"/>
  <c r="BA11" i="36" s="1"/>
  <c r="BC8" i="21"/>
  <c r="AZ8" i="21" s="1"/>
  <c r="BA8" i="21" s="1"/>
  <c r="BC10" i="32"/>
  <c r="AZ10" i="32" s="1"/>
  <c r="BA10" i="32" s="1"/>
  <c r="BC11" i="28"/>
  <c r="AZ11" i="28" s="1"/>
  <c r="BA11" i="28" s="1"/>
  <c r="BC7" i="25"/>
  <c r="AZ7" i="25" s="1"/>
  <c r="BA7" i="25" s="1"/>
  <c r="J25" i="25"/>
  <c r="J41" i="25" s="1"/>
  <c r="S25" i="25"/>
  <c r="S41" i="25" s="1"/>
  <c r="P25" i="25"/>
  <c r="P41" i="25" s="1"/>
  <c r="Z26" i="25"/>
  <c r="Z39" i="25" s="1"/>
  <c r="AF26" i="25"/>
  <c r="AF39" i="25" s="1"/>
  <c r="Y25" i="25"/>
  <c r="Y41" i="25" s="1"/>
  <c r="M25" i="25"/>
  <c r="M41" i="25" s="1"/>
  <c r="AN25" i="25"/>
  <c r="AN41" i="25" s="1"/>
  <c r="W26" i="25"/>
  <c r="W39" i="25" s="1"/>
  <c r="N26" i="25"/>
  <c r="N39" i="25" s="1"/>
  <c r="V25" i="25"/>
  <c r="V41" i="25" s="1"/>
  <c r="AB25" i="25"/>
  <c r="AB41" i="25" s="1"/>
  <c r="AH25" i="25"/>
  <c r="AH41" i="25" s="1"/>
  <c r="AO26" i="25"/>
  <c r="AO39" i="25" s="1"/>
  <c r="AK25" i="25"/>
  <c r="AK41" i="25" s="1"/>
  <c r="AC26" i="25"/>
  <c r="AC39" i="25" s="1"/>
  <c r="Q26" i="25"/>
  <c r="Q39" i="25" s="1"/>
  <c r="G25" i="25"/>
  <c r="G41" i="25" s="1"/>
  <c r="AL26" i="25"/>
  <c r="AL39" i="25" s="1"/>
  <c r="H26" i="25"/>
  <c r="H39" i="25" s="1"/>
  <c r="AE25" i="25"/>
  <c r="AE41" i="25" s="1"/>
  <c r="AI26" i="25"/>
  <c r="AI39" i="25" s="1"/>
  <c r="T26" i="25"/>
  <c r="T39" i="25" s="1"/>
  <c r="P27" i="25"/>
  <c r="K26" i="25"/>
  <c r="K39" i="25" s="1"/>
  <c r="BC14" i="25"/>
  <c r="AZ14" i="25" s="1"/>
  <c r="BA14" i="25" s="1"/>
  <c r="BC7" i="29"/>
  <c r="AZ7" i="29"/>
  <c r="BA7" i="29" s="1"/>
  <c r="BC9" i="21"/>
  <c r="AZ9" i="21" s="1"/>
  <c r="BA9" i="21" s="1"/>
  <c r="AU9" i="21" s="1"/>
  <c r="AV9" i="21" s="1"/>
  <c r="BC19" i="38"/>
  <c r="AZ19" i="38" s="1"/>
  <c r="BA19" i="38" s="1"/>
  <c r="BC15" i="35"/>
  <c r="AZ15" i="35" s="1"/>
  <c r="BA15" i="35" s="1"/>
  <c r="BC15" i="20"/>
  <c r="AZ15" i="20" s="1"/>
  <c r="BA15" i="20" s="1"/>
  <c r="BC16" i="26"/>
  <c r="AZ16" i="26"/>
  <c r="BA16" i="26" s="1"/>
  <c r="BC6" i="23"/>
  <c r="AZ6" i="23"/>
  <c r="BA6" i="23" s="1"/>
  <c r="BC18" i="33"/>
  <c r="AZ18" i="33"/>
  <c r="BA18" i="33" s="1"/>
  <c r="AZ5" i="31"/>
  <c r="BA5" i="31" s="1"/>
  <c r="AR3" i="30"/>
  <c r="BC18" i="36"/>
  <c r="AZ18" i="36" s="1"/>
  <c r="BA18" i="36" s="1"/>
  <c r="AU18" i="36" s="1"/>
  <c r="AV18" i="36" s="1"/>
  <c r="BC10" i="34"/>
  <c r="AZ10" i="34" s="1"/>
  <c r="BA10" i="34" s="1"/>
  <c r="BC9" i="20"/>
  <c r="AZ9" i="20" s="1"/>
  <c r="BA9" i="20" s="1"/>
  <c r="BC12" i="32"/>
  <c r="AZ12" i="32" s="1"/>
  <c r="BA12" i="32" s="1"/>
  <c r="BC7" i="27"/>
  <c r="AZ7" i="27" s="1"/>
  <c r="BA7" i="27" s="1"/>
  <c r="BC14" i="35"/>
  <c r="AZ14" i="35" s="1"/>
  <c r="BA14" i="35" s="1"/>
  <c r="BC9" i="28"/>
  <c r="AZ9" i="28" s="1"/>
  <c r="BA9" i="28" s="1"/>
  <c r="BC7" i="36"/>
  <c r="AZ7" i="36" s="1"/>
  <c r="BA7" i="36" s="1"/>
  <c r="BC14" i="38"/>
  <c r="AZ14" i="38" s="1"/>
  <c r="BA14" i="38" s="1"/>
  <c r="AU14" i="38" s="1"/>
  <c r="AV14" i="38" s="1"/>
  <c r="BC6" i="26"/>
  <c r="AZ6" i="26" s="1"/>
  <c r="BA6" i="26" s="1"/>
  <c r="BC15" i="30"/>
  <c r="AZ15" i="30" s="1"/>
  <c r="BA15" i="30" s="1"/>
  <c r="BC8" i="36"/>
  <c r="AZ8" i="36" s="1"/>
  <c r="BA8" i="36" s="1"/>
  <c r="BC11" i="32"/>
  <c r="AZ11" i="32" s="1"/>
  <c r="BA11" i="32" s="1"/>
  <c r="BC15" i="31"/>
  <c r="AZ15" i="31" s="1"/>
  <c r="BA15" i="31" s="1"/>
  <c r="BC18" i="23"/>
  <c r="AZ18" i="23" s="1"/>
  <c r="BA18" i="23" s="1"/>
  <c r="BC14" i="36"/>
  <c r="AZ14" i="36" s="1"/>
  <c r="BA14" i="36" s="1"/>
  <c r="BC13" i="34"/>
  <c r="AZ13" i="34" s="1"/>
  <c r="BA13" i="34" s="1"/>
  <c r="BC10" i="31"/>
  <c r="AZ10" i="31" s="1"/>
  <c r="BA10" i="31" s="1"/>
  <c r="AR3" i="27"/>
  <c r="AK25" i="26"/>
  <c r="AK41" i="26" s="1"/>
  <c r="S25" i="26"/>
  <c r="S41" i="26" s="1"/>
  <c r="V25" i="26"/>
  <c r="V41" i="26" s="1"/>
  <c r="N26" i="26"/>
  <c r="N39" i="26" s="1"/>
  <c r="AC26" i="26"/>
  <c r="AC39" i="26" s="1"/>
  <c r="AB25" i="26"/>
  <c r="AB41" i="26" s="1"/>
  <c r="AE25" i="26"/>
  <c r="AE41" i="26" s="1"/>
  <c r="AH25" i="26"/>
  <c r="AH41" i="26" s="1"/>
  <c r="AI26" i="26"/>
  <c r="AI39" i="26" s="1"/>
  <c r="AO26" i="26"/>
  <c r="AO39" i="26" s="1"/>
  <c r="Q26" i="26"/>
  <c r="Q39" i="26" s="1"/>
  <c r="J25" i="26"/>
  <c r="J41" i="26" s="1"/>
  <c r="M25" i="26"/>
  <c r="M41" i="26" s="1"/>
  <c r="P25" i="26"/>
  <c r="P41" i="26" s="1"/>
  <c r="AL26" i="26"/>
  <c r="AL39" i="26" s="1"/>
  <c r="P27" i="26"/>
  <c r="W26" i="26"/>
  <c r="W39" i="26" s="1"/>
  <c r="T26" i="26"/>
  <c r="T39" i="26" s="1"/>
  <c r="Y25" i="26"/>
  <c r="Y41" i="26" s="1"/>
  <c r="AN25" i="26"/>
  <c r="AN41" i="26" s="1"/>
  <c r="G25" i="26"/>
  <c r="G41" i="26" s="1"/>
  <c r="AF26" i="26"/>
  <c r="AF39" i="26" s="1"/>
  <c r="K26" i="26"/>
  <c r="K39" i="26" s="1"/>
  <c r="H26" i="26"/>
  <c r="H39" i="26" s="1"/>
  <c r="Z26" i="26"/>
  <c r="Z39" i="26" s="1"/>
  <c r="BC8" i="28"/>
  <c r="AZ8" i="28" s="1"/>
  <c r="BA8" i="28" s="1"/>
  <c r="BC14" i="29"/>
  <c r="AZ14" i="29" s="1"/>
  <c r="BA14" i="29" s="1"/>
  <c r="BC17" i="27"/>
  <c r="AZ17" i="27" s="1"/>
  <c r="BA17" i="27" s="1"/>
  <c r="BC7" i="30"/>
  <c r="AZ7" i="30" s="1"/>
  <c r="BA7" i="30" s="1"/>
  <c r="AZ18" i="27"/>
  <c r="BA18" i="27" s="1"/>
  <c r="BC18" i="27"/>
  <c r="BC14" i="27"/>
  <c r="AZ14" i="27" s="1"/>
  <c r="BA14" i="27" s="1"/>
  <c r="BC9" i="33"/>
  <c r="AZ9" i="33" s="1"/>
  <c r="BA9" i="33" s="1"/>
  <c r="BC19" i="33"/>
  <c r="AZ19" i="33" s="1"/>
  <c r="BA19" i="33" s="1"/>
  <c r="BC4" i="29"/>
  <c r="AZ4" i="29"/>
  <c r="BA4" i="29" s="1"/>
  <c r="V5" i="16"/>
  <c r="G5" i="16"/>
  <c r="S5" i="16"/>
  <c r="AB4" i="16"/>
  <c r="AN4" i="16"/>
  <c r="G4" i="16"/>
  <c r="Y5" i="16"/>
  <c r="AN5" i="16"/>
  <c r="AK5" i="16"/>
  <c r="M5" i="16"/>
  <c r="P5" i="16"/>
  <c r="J4" i="16"/>
  <c r="AH4" i="16"/>
  <c r="S4" i="16"/>
  <c r="J5" i="16"/>
  <c r="V4" i="16"/>
  <c r="AK4" i="16"/>
  <c r="P4" i="16"/>
  <c r="AE5" i="16"/>
  <c r="AH5" i="16"/>
  <c r="AB5" i="16"/>
  <c r="Y4" i="16"/>
  <c r="M4" i="16"/>
  <c r="AE4" i="16"/>
  <c r="AU14" i="27" l="1"/>
  <c r="AV14" i="27" s="1"/>
  <c r="AU4" i="30"/>
  <c r="AU7" i="1"/>
  <c r="AV7" i="1" s="1"/>
  <c r="AU10" i="35"/>
  <c r="AV10" i="35" s="1"/>
  <c r="AU9" i="35"/>
  <c r="AV9" i="35" s="1"/>
  <c r="AR3" i="36"/>
  <c r="Y26" i="20"/>
  <c r="Y42" i="20" s="1"/>
  <c r="AU10" i="27"/>
  <c r="AV10" i="27" s="1"/>
  <c r="AR3" i="29"/>
  <c r="AR3" i="31"/>
  <c r="BA5" i="20"/>
  <c r="AU10" i="28"/>
  <c r="AV10" i="28" s="1"/>
  <c r="AU15" i="34"/>
  <c r="AV15" i="34" s="1"/>
  <c r="AU7" i="34"/>
  <c r="AV7" i="34" s="1"/>
  <c r="AU9" i="33"/>
  <c r="AV9" i="33" s="1"/>
  <c r="AU6" i="24"/>
  <c r="AV6" i="24" s="1"/>
  <c r="AK26" i="20"/>
  <c r="AK42" i="20" s="1"/>
  <c r="P26" i="1"/>
  <c r="P42" i="1" s="1"/>
  <c r="AR3" i="38"/>
  <c r="AR3" i="35"/>
  <c r="AF23" i="20"/>
  <c r="AF24" i="20"/>
  <c r="AF37" i="20" s="1"/>
  <c r="AF23" i="1"/>
  <c r="N23" i="1"/>
  <c r="N23" i="20"/>
  <c r="N24" i="20"/>
  <c r="N37" i="20" s="1"/>
  <c r="Z24" i="20"/>
  <c r="Z37" i="20" s="1"/>
  <c r="Z23" i="20"/>
  <c r="Z23" i="1"/>
  <c r="Q23" i="20"/>
  <c r="Q24" i="20"/>
  <c r="Q37" i="20" s="1"/>
  <c r="Q23" i="1"/>
  <c r="AL23" i="1"/>
  <c r="AL24" i="20"/>
  <c r="AL37" i="20" s="1"/>
  <c r="AL23" i="20"/>
  <c r="W23" i="1"/>
  <c r="W23" i="20"/>
  <c r="W24" i="20"/>
  <c r="W37" i="20" s="1"/>
  <c r="T24" i="20"/>
  <c r="T37" i="20" s="1"/>
  <c r="T23" i="1"/>
  <c r="T23" i="20"/>
  <c r="AI23" i="1"/>
  <c r="AI23" i="20"/>
  <c r="AI24" i="20"/>
  <c r="AI37" i="20" s="1"/>
  <c r="K23" i="1"/>
  <c r="K23" i="20"/>
  <c r="K24" i="20"/>
  <c r="K37" i="20" s="1"/>
  <c r="H23" i="20"/>
  <c r="H24" i="20"/>
  <c r="H37" i="20" s="1"/>
  <c r="H23" i="1"/>
  <c r="AO24" i="20"/>
  <c r="AO37" i="20" s="1"/>
  <c r="AO23" i="20"/>
  <c r="AO23" i="1"/>
  <c r="AC23" i="1"/>
  <c r="AC23" i="20"/>
  <c r="AC24" i="20"/>
  <c r="AC37" i="20" s="1"/>
  <c r="AU12" i="28"/>
  <c r="AV12" i="28" s="1"/>
  <c r="BQ12" i="28"/>
  <c r="AI23" i="28"/>
  <c r="BQ8" i="28"/>
  <c r="P26" i="28"/>
  <c r="P42" i="28" s="1"/>
  <c r="Z23" i="28"/>
  <c r="BQ11" i="28"/>
  <c r="AE26" i="28"/>
  <c r="AE42" i="28" s="1"/>
  <c r="H23" i="28"/>
  <c r="AL24" i="28"/>
  <c r="AL37" i="28" s="1"/>
  <c r="AO23" i="28"/>
  <c r="AI24" i="28"/>
  <c r="AI37" i="28" s="1"/>
  <c r="Z24" i="28"/>
  <c r="Z37" i="28" s="1"/>
  <c r="Y27" i="28"/>
  <c r="AC23" i="28"/>
  <c r="AC22" i="28" s="1"/>
  <c r="AB26" i="28"/>
  <c r="AB42" i="28" s="1"/>
  <c r="N23" i="28"/>
  <c r="N22" i="28" s="1"/>
  <c r="AN26" i="28"/>
  <c r="AN42" i="28" s="1"/>
  <c r="AK26" i="28"/>
  <c r="AK42" i="28" s="1"/>
  <c r="BQ14" i="28"/>
  <c r="BQ13" i="28"/>
  <c r="BQ9" i="28"/>
  <c r="AH26" i="28"/>
  <c r="AH42" i="28" s="1"/>
  <c r="N24" i="28"/>
  <c r="N37" i="28" s="1"/>
  <c r="T23" i="28"/>
  <c r="T22" i="28" s="1"/>
  <c r="Q23" i="28"/>
  <c r="Q22" i="28" s="1"/>
  <c r="W24" i="28"/>
  <c r="W37" i="28" s="1"/>
  <c r="AO24" i="28"/>
  <c r="AO37" i="28" s="1"/>
  <c r="BQ7" i="28"/>
  <c r="BQ15" i="28"/>
  <c r="AF23" i="28"/>
  <c r="AF22" i="28" s="1"/>
  <c r="S26" i="28"/>
  <c r="S42" i="28" s="1"/>
  <c r="V26" i="28"/>
  <c r="V42" i="28" s="1"/>
  <c r="Q24" i="28"/>
  <c r="Q37" i="28" s="1"/>
  <c r="AC24" i="28"/>
  <c r="AC37" i="28" s="1"/>
  <c r="K23" i="28"/>
  <c r="BQ10" i="28"/>
  <c r="BQ5" i="28"/>
  <c r="W23" i="28"/>
  <c r="AL23" i="28"/>
  <c r="AH27" i="28"/>
  <c r="H24" i="28"/>
  <c r="H37" i="28" s="1"/>
  <c r="K24" i="28"/>
  <c r="K37" i="28" s="1"/>
  <c r="BQ6" i="28"/>
  <c r="BQ4" i="28"/>
  <c r="M26" i="28"/>
  <c r="M42" i="28" s="1"/>
  <c r="AF24" i="28"/>
  <c r="AF37" i="28" s="1"/>
  <c r="Y26" i="28"/>
  <c r="Y42" i="28" s="1"/>
  <c r="G26" i="28"/>
  <c r="G42" i="28" s="1"/>
  <c r="T24" i="28"/>
  <c r="T37" i="28" s="1"/>
  <c r="J26" i="28"/>
  <c r="J42" i="28" s="1"/>
  <c r="AI22" i="28"/>
  <c r="Z22" i="28"/>
  <c r="AL22" i="28"/>
  <c r="AO22" i="28"/>
  <c r="AU4" i="32"/>
  <c r="AU7" i="32"/>
  <c r="AV7" i="32" s="1"/>
  <c r="AU11" i="32"/>
  <c r="AV11" i="32" s="1"/>
  <c r="AU10" i="25"/>
  <c r="AV10" i="25" s="1"/>
  <c r="AU7" i="30"/>
  <c r="AV7" i="30" s="1"/>
  <c r="AU10" i="31"/>
  <c r="AV10" i="31" s="1"/>
  <c r="AU15" i="31"/>
  <c r="AV15" i="31" s="1"/>
  <c r="AU6" i="26"/>
  <c r="AV6" i="26" s="1"/>
  <c r="AU14" i="35"/>
  <c r="AV14" i="35" s="1"/>
  <c r="AU10" i="34"/>
  <c r="AV10" i="34" s="1"/>
  <c r="AU19" i="38"/>
  <c r="AV19" i="38" s="1"/>
  <c r="AU14" i="25"/>
  <c r="AV14" i="25" s="1"/>
  <c r="AU7" i="25"/>
  <c r="AV7" i="25" s="1"/>
  <c r="AU11" i="36"/>
  <c r="AV11" i="36" s="1"/>
  <c r="AU14" i="31"/>
  <c r="AV14" i="31" s="1"/>
  <c r="AU15" i="29"/>
  <c r="AV15" i="29" s="1"/>
  <c r="AU6" i="32"/>
  <c r="AV6" i="32" s="1"/>
  <c r="AU4" i="21"/>
  <c r="AU11" i="35"/>
  <c r="AV11" i="35" s="1"/>
  <c r="AU8" i="27"/>
  <c r="AV8" i="27" s="1"/>
  <c r="AU14" i="33"/>
  <c r="AV14" i="33" s="1"/>
  <c r="AU9" i="27"/>
  <c r="AV9" i="27" s="1"/>
  <c r="AU11" i="25"/>
  <c r="AV11" i="25" s="1"/>
  <c r="AU15" i="23"/>
  <c r="AV15" i="23" s="1"/>
  <c r="AU16" i="24"/>
  <c r="AV16" i="24" s="1"/>
  <c r="AU16" i="21"/>
  <c r="AV16" i="21" s="1"/>
  <c r="AU16" i="30"/>
  <c r="AV16" i="30" s="1"/>
  <c r="AU9" i="24"/>
  <c r="AV9" i="24" s="1"/>
  <c r="AU5" i="21"/>
  <c r="AV5" i="21" s="1"/>
  <c r="AU5" i="24"/>
  <c r="AV5" i="24" s="1"/>
  <c r="AU5" i="26"/>
  <c r="AV5" i="26" s="1"/>
  <c r="AU7" i="33"/>
  <c r="AV7" i="33" s="1"/>
  <c r="AU6" i="38"/>
  <c r="AV6" i="38" s="1"/>
  <c r="AU17" i="38"/>
  <c r="AV17" i="38" s="1"/>
  <c r="AU6" i="33"/>
  <c r="AV6" i="33" s="1"/>
  <c r="AU18" i="21"/>
  <c r="AV18" i="21" s="1"/>
  <c r="AU13" i="32"/>
  <c r="AV13" i="32" s="1"/>
  <c r="AU5" i="32"/>
  <c r="AV5" i="32" s="1"/>
  <c r="AU8" i="29"/>
  <c r="AV8" i="29" s="1"/>
  <c r="AU11" i="26"/>
  <c r="AV11" i="26" s="1"/>
  <c r="BQ7" i="25"/>
  <c r="AK26" i="25"/>
  <c r="AK42" i="25" s="1"/>
  <c r="K23" i="25"/>
  <c r="W23" i="25"/>
  <c r="BQ13" i="25"/>
  <c r="AL23" i="25"/>
  <c r="G26" i="25"/>
  <c r="G42" i="25" s="1"/>
  <c r="M26" i="25"/>
  <c r="M42" i="25" s="1"/>
  <c r="BQ11" i="25"/>
  <c r="P26" i="25"/>
  <c r="P42" i="25" s="1"/>
  <c r="H24" i="25"/>
  <c r="H37" i="25" s="1"/>
  <c r="BQ15" i="25"/>
  <c r="BQ8" i="25"/>
  <c r="V26" i="25"/>
  <c r="V42" i="25" s="1"/>
  <c r="AC24" i="25"/>
  <c r="AC37" i="25" s="1"/>
  <c r="K24" i="25"/>
  <c r="K37" i="25" s="1"/>
  <c r="AI24" i="25"/>
  <c r="AI37" i="25" s="1"/>
  <c r="AO23" i="25"/>
  <c r="BQ12" i="25"/>
  <c r="AL22" i="25"/>
  <c r="Y27" i="25"/>
  <c r="N23" i="25"/>
  <c r="T23" i="25"/>
  <c r="Q24" i="25"/>
  <c r="Q37" i="25" s="1"/>
  <c r="AC23" i="25"/>
  <c r="AC22" i="25" s="1"/>
  <c r="Z23" i="25"/>
  <c r="N24" i="25"/>
  <c r="N37" i="25" s="1"/>
  <c r="AH26" i="25"/>
  <c r="AH42" i="25" s="1"/>
  <c r="AL24" i="25"/>
  <c r="AL37" i="25" s="1"/>
  <c r="J26" i="25"/>
  <c r="J42" i="25" s="1"/>
  <c r="S26" i="25"/>
  <c r="S42" i="25" s="1"/>
  <c r="BQ5" i="25"/>
  <c r="AE26" i="25"/>
  <c r="AE42" i="25" s="1"/>
  <c r="Q23" i="25"/>
  <c r="AB26" i="25"/>
  <c r="AB42" i="25" s="1"/>
  <c r="H23" i="25"/>
  <c r="AF24" i="25"/>
  <c r="AF37" i="25" s="1"/>
  <c r="AN26" i="25"/>
  <c r="AN42" i="25" s="1"/>
  <c r="Z24" i="25"/>
  <c r="Z37" i="25" s="1"/>
  <c r="W22" i="25"/>
  <c r="T24" i="25"/>
  <c r="T37" i="25" s="1"/>
  <c r="BQ14" i="25"/>
  <c r="W24" i="25"/>
  <c r="W37" i="25" s="1"/>
  <c r="BQ4" i="25"/>
  <c r="AI23" i="25"/>
  <c r="BQ6" i="25"/>
  <c r="AF23" i="25"/>
  <c r="AO24" i="25"/>
  <c r="AO37" i="25" s="1"/>
  <c r="BQ10" i="25"/>
  <c r="BQ9" i="25"/>
  <c r="Y26" i="25"/>
  <c r="Y42" i="25" s="1"/>
  <c r="AH27" i="25"/>
  <c r="Z22" i="25"/>
  <c r="N22" i="25"/>
  <c r="AO22" i="25"/>
  <c r="Q22" i="25"/>
  <c r="H22" i="25"/>
  <c r="AU19" i="35"/>
  <c r="AV19" i="35" s="1"/>
  <c r="AE26" i="20"/>
  <c r="AE42" i="20" s="1"/>
  <c r="AH26" i="20"/>
  <c r="AH42" i="20" s="1"/>
  <c r="V26" i="20"/>
  <c r="V42" i="20" s="1"/>
  <c r="AN26" i="20"/>
  <c r="AN42" i="20" s="1"/>
  <c r="AU6" i="29"/>
  <c r="AV6" i="29" s="1"/>
  <c r="AF34" i="1"/>
  <c r="AE56" i="1"/>
  <c r="BG4" i="1"/>
  <c r="BG12" i="1"/>
  <c r="N34" i="1"/>
  <c r="M56" i="1"/>
  <c r="Z34" i="1"/>
  <c r="Y56" i="1"/>
  <c r="BG10" i="1"/>
  <c r="AU5" i="38"/>
  <c r="AV5" i="38" s="1"/>
  <c r="AU15" i="27"/>
  <c r="AV15" i="27" s="1"/>
  <c r="AU8" i="34"/>
  <c r="AV8" i="34" s="1"/>
  <c r="AU19" i="29"/>
  <c r="AV19" i="29" s="1"/>
  <c r="AU6" i="25"/>
  <c r="AV6" i="25" s="1"/>
  <c r="AC34" i="20"/>
  <c r="BG10" i="20"/>
  <c r="AB56" i="20"/>
  <c r="AI34" i="20"/>
  <c r="AH56" i="20"/>
  <c r="BG9" i="20"/>
  <c r="AF34" i="20"/>
  <c r="BG14" i="20"/>
  <c r="AE56" i="20"/>
  <c r="AU13" i="30"/>
  <c r="AV13" i="30" s="1"/>
  <c r="AU13" i="1"/>
  <c r="AV13" i="1" s="1"/>
  <c r="AU15" i="36"/>
  <c r="AV15" i="36" s="1"/>
  <c r="AU11" i="29"/>
  <c r="AV11" i="29" s="1"/>
  <c r="AU7" i="28"/>
  <c r="AV7" i="28" s="1"/>
  <c r="AU8" i="26"/>
  <c r="AV8" i="26" s="1"/>
  <c r="AU9" i="34"/>
  <c r="AV9" i="34" s="1"/>
  <c r="J26" i="1"/>
  <c r="J42" i="1" s="1"/>
  <c r="AU9" i="1"/>
  <c r="AV9" i="1" s="1"/>
  <c r="AU11" i="38"/>
  <c r="AV11" i="38" s="1"/>
  <c r="AU8" i="35"/>
  <c r="AV8" i="35" s="1"/>
  <c r="AU16" i="35"/>
  <c r="AV16" i="35" s="1"/>
  <c r="AU15" i="21"/>
  <c r="AV15" i="21" s="1"/>
  <c r="AU11" i="21"/>
  <c r="AV11" i="21" s="1"/>
  <c r="AU4" i="23"/>
  <c r="AU12" i="21"/>
  <c r="AV12" i="21" s="1"/>
  <c r="AU16" i="32"/>
  <c r="AV16" i="32" s="1"/>
  <c r="AU10" i="33"/>
  <c r="AV10" i="33" s="1"/>
  <c r="AR3" i="24"/>
  <c r="AU11" i="24"/>
  <c r="AV11" i="24" s="1"/>
  <c r="AU4" i="27"/>
  <c r="AU11" i="30"/>
  <c r="AV11" i="30" s="1"/>
  <c r="AU11" i="23"/>
  <c r="AV11" i="23" s="1"/>
  <c r="AU12" i="23"/>
  <c r="AV12" i="23" s="1"/>
  <c r="CO10" i="16"/>
  <c r="BQ10" i="16"/>
  <c r="CF10" i="16"/>
  <c r="CC9" i="16"/>
  <c r="CR9" i="16"/>
  <c r="BT9" i="16"/>
  <c r="BT19" i="16"/>
  <c r="BK19" i="16"/>
  <c r="BZ6" i="16"/>
  <c r="BT6" i="16"/>
  <c r="BQ17" i="16"/>
  <c r="BW17" i="16"/>
  <c r="BZ17" i="16"/>
  <c r="BZ12" i="16"/>
  <c r="BK12" i="16"/>
  <c r="BQ12" i="16"/>
  <c r="BZ7" i="16"/>
  <c r="CO7" i="16"/>
  <c r="BK13" i="16"/>
  <c r="BW13" i="16"/>
  <c r="CF20" i="16"/>
  <c r="BK20" i="16"/>
  <c r="CC15" i="16"/>
  <c r="BW15" i="16"/>
  <c r="CC18" i="16"/>
  <c r="BZ18" i="16"/>
  <c r="BT18" i="16"/>
  <c r="CR18" i="16"/>
  <c r="CL18" i="16"/>
  <c r="CC11" i="16"/>
  <c r="CL11" i="16"/>
  <c r="CF14" i="16"/>
  <c r="BK14" i="16"/>
  <c r="BZ14" i="16"/>
  <c r="CL21" i="16"/>
  <c r="CC21" i="16"/>
  <c r="CC16" i="16"/>
  <c r="BW16" i="16"/>
  <c r="CF16" i="16"/>
  <c r="BQ8" i="16"/>
  <c r="CI8" i="16"/>
  <c r="CR8" i="16"/>
  <c r="CC8" i="16"/>
  <c r="AU4" i="29"/>
  <c r="AU5" i="29"/>
  <c r="AV5" i="29" s="1"/>
  <c r="AU9" i="29"/>
  <c r="AV9" i="29" s="1"/>
  <c r="AE26" i="32"/>
  <c r="AE42" i="32" s="1"/>
  <c r="K24" i="32"/>
  <c r="K37" i="32" s="1"/>
  <c r="Y27" i="32"/>
  <c r="AO23" i="32"/>
  <c r="BQ6" i="32"/>
  <c r="BQ4" i="32"/>
  <c r="AC23" i="32"/>
  <c r="AB26" i="32"/>
  <c r="AB42" i="32" s="1"/>
  <c r="H23" i="32"/>
  <c r="AH26" i="32"/>
  <c r="AH42" i="32" s="1"/>
  <c r="BQ8" i="32"/>
  <c r="J26" i="32"/>
  <c r="J42" i="32" s="1"/>
  <c r="BQ7" i="32"/>
  <c r="Q23" i="32"/>
  <c r="H24" i="32"/>
  <c r="H37" i="32" s="1"/>
  <c r="S26" i="32"/>
  <c r="S42" i="32" s="1"/>
  <c r="AL23" i="32"/>
  <c r="AO24" i="32"/>
  <c r="AO37" i="32" s="1"/>
  <c r="AI24" i="32"/>
  <c r="AI37" i="32" s="1"/>
  <c r="BQ5" i="32"/>
  <c r="V26" i="32"/>
  <c r="V42" i="32" s="1"/>
  <c r="Z23" i="32"/>
  <c r="AL24" i="32"/>
  <c r="AL37" i="32" s="1"/>
  <c r="T23" i="32"/>
  <c r="BQ14" i="32"/>
  <c r="AI23" i="32"/>
  <c r="AI22" i="32" s="1"/>
  <c r="P26" i="32"/>
  <c r="P42" i="32" s="1"/>
  <c r="Z24" i="32"/>
  <c r="Z37" i="32" s="1"/>
  <c r="N24" i="32"/>
  <c r="N37" i="32" s="1"/>
  <c r="M26" i="32"/>
  <c r="M42" i="32" s="1"/>
  <c r="AF23" i="32"/>
  <c r="AF22" i="32" s="1"/>
  <c r="BQ9" i="32"/>
  <c r="BQ13" i="32"/>
  <c r="AH27" i="32"/>
  <c r="AK26" i="32"/>
  <c r="AK42" i="32" s="1"/>
  <c r="Y26" i="32"/>
  <c r="Y42" i="32" s="1"/>
  <c r="BQ12" i="32"/>
  <c r="AF24" i="32"/>
  <c r="AF37" i="32" s="1"/>
  <c r="W23" i="32"/>
  <c r="BQ15" i="32"/>
  <c r="W24" i="32"/>
  <c r="W37" i="32" s="1"/>
  <c r="Q24" i="32"/>
  <c r="Q37" i="32" s="1"/>
  <c r="AN26" i="32"/>
  <c r="AN42" i="32" s="1"/>
  <c r="AC24" i="32"/>
  <c r="AC37" i="32" s="1"/>
  <c r="T24" i="32"/>
  <c r="T37" i="32" s="1"/>
  <c r="K23" i="32"/>
  <c r="K22" i="32" s="1"/>
  <c r="BQ11" i="32"/>
  <c r="BQ10" i="32"/>
  <c r="N23" i="32"/>
  <c r="N22" i="32" s="1"/>
  <c r="G26" i="32"/>
  <c r="G42" i="32" s="1"/>
  <c r="AO22" i="32"/>
  <c r="H22" i="32"/>
  <c r="AC22" i="32"/>
  <c r="Q22" i="32"/>
  <c r="Q34" i="1"/>
  <c r="P56" i="1"/>
  <c r="BG7" i="1"/>
  <c r="AU11" i="27"/>
  <c r="AV11" i="27" s="1"/>
  <c r="G26" i="1"/>
  <c r="G42" i="1" s="1"/>
  <c r="AU13" i="38"/>
  <c r="AV13" i="38" s="1"/>
  <c r="AF24" i="34"/>
  <c r="AF37" i="34" s="1"/>
  <c r="AO23" i="34"/>
  <c r="Z24" i="34"/>
  <c r="Z37" i="34" s="1"/>
  <c r="T23" i="34"/>
  <c r="BQ15" i="34"/>
  <c r="AL24" i="34"/>
  <c r="AL37" i="34" s="1"/>
  <c r="AC24" i="34"/>
  <c r="AC37" i="34" s="1"/>
  <c r="AI23" i="34"/>
  <c r="AL23" i="34"/>
  <c r="W23" i="34"/>
  <c r="AB26" i="34"/>
  <c r="AB42" i="34" s="1"/>
  <c r="BQ14" i="34"/>
  <c r="G26" i="34"/>
  <c r="G42" i="34" s="1"/>
  <c r="BQ10" i="34"/>
  <c r="BQ13" i="34"/>
  <c r="Q23" i="34"/>
  <c r="Q22" i="34" s="1"/>
  <c r="Z23" i="34"/>
  <c r="P26" i="34"/>
  <c r="P42" i="34" s="1"/>
  <c r="AN26" i="34"/>
  <c r="AN42" i="34" s="1"/>
  <c r="Q24" i="34"/>
  <c r="Q37" i="34" s="1"/>
  <c r="BQ8" i="34"/>
  <c r="AC23" i="34"/>
  <c r="T24" i="34"/>
  <c r="T37" i="34" s="1"/>
  <c r="N24" i="34"/>
  <c r="N37" i="34" s="1"/>
  <c r="H23" i="34"/>
  <c r="S26" i="34"/>
  <c r="S42" i="34" s="1"/>
  <c r="BQ7" i="34"/>
  <c r="H24" i="34"/>
  <c r="H37" i="34" s="1"/>
  <c r="Y27" i="34"/>
  <c r="BQ12" i="34"/>
  <c r="N23" i="34"/>
  <c r="AH26" i="34"/>
  <c r="AH42" i="34" s="1"/>
  <c r="AK26" i="34"/>
  <c r="AK42" i="34" s="1"/>
  <c r="BQ6" i="34"/>
  <c r="AO24" i="34"/>
  <c r="AO37" i="34" s="1"/>
  <c r="BQ5" i="34"/>
  <c r="K23" i="34"/>
  <c r="W24" i="34"/>
  <c r="W37" i="34" s="1"/>
  <c r="AE26" i="34"/>
  <c r="AE42" i="34" s="1"/>
  <c r="V26" i="34"/>
  <c r="V42" i="34" s="1"/>
  <c r="M26" i="34"/>
  <c r="M42" i="34" s="1"/>
  <c r="J26" i="34"/>
  <c r="J42" i="34" s="1"/>
  <c r="Y26" i="34"/>
  <c r="Y42" i="34" s="1"/>
  <c r="AH27" i="34"/>
  <c r="K24" i="34"/>
  <c r="K37" i="34" s="1"/>
  <c r="BQ4" i="34"/>
  <c r="BQ11" i="34"/>
  <c r="AI24" i="34"/>
  <c r="AI37" i="34" s="1"/>
  <c r="AF23" i="34"/>
  <c r="BQ9" i="34"/>
  <c r="T22" i="34"/>
  <c r="AL22" i="34"/>
  <c r="AI22" i="34"/>
  <c r="AU16" i="25"/>
  <c r="AV16" i="25" s="1"/>
  <c r="AU7" i="24"/>
  <c r="AV7" i="24" s="1"/>
  <c r="AU5" i="23"/>
  <c r="AV5" i="23" s="1"/>
  <c r="AU7" i="23"/>
  <c r="AV7" i="23" s="1"/>
  <c r="AU16" i="33"/>
  <c r="AV16" i="33" s="1"/>
  <c r="Y27" i="35"/>
  <c r="K23" i="35"/>
  <c r="K22" i="35" s="1"/>
  <c r="AL24" i="35"/>
  <c r="AL37" i="35" s="1"/>
  <c r="T23" i="35"/>
  <c r="AB26" i="35"/>
  <c r="AB42" i="35" s="1"/>
  <c r="Q23" i="35"/>
  <c r="Q22" i="35" s="1"/>
  <c r="BQ15" i="35"/>
  <c r="G26" i="35"/>
  <c r="G42" i="35" s="1"/>
  <c r="BQ8" i="35"/>
  <c r="AE26" i="35"/>
  <c r="AE42" i="35" s="1"/>
  <c r="V26" i="35"/>
  <c r="V42" i="35" s="1"/>
  <c r="W23" i="35"/>
  <c r="BQ12" i="35"/>
  <c r="BQ6" i="35"/>
  <c r="BQ4" i="35"/>
  <c r="W24" i="35"/>
  <c r="W37" i="35" s="1"/>
  <c r="P26" i="35"/>
  <c r="P42" i="35" s="1"/>
  <c r="H23" i="35"/>
  <c r="J26" i="35"/>
  <c r="J42" i="35" s="1"/>
  <c r="AL23" i="35"/>
  <c r="Q24" i="35"/>
  <c r="Q37" i="35" s="1"/>
  <c r="M26" i="35"/>
  <c r="M42" i="35" s="1"/>
  <c r="BQ14" i="35"/>
  <c r="Y26" i="35"/>
  <c r="Y42" i="35" s="1"/>
  <c r="S26" i="35"/>
  <c r="S42" i="35" s="1"/>
  <c r="AC24" i="35"/>
  <c r="AC37" i="35" s="1"/>
  <c r="N24" i="35"/>
  <c r="N37" i="35" s="1"/>
  <c r="T24" i="35"/>
  <c r="T37" i="35" s="1"/>
  <c r="BQ9" i="35"/>
  <c r="H24" i="35"/>
  <c r="H37" i="35" s="1"/>
  <c r="BQ7" i="35"/>
  <c r="BQ13" i="35"/>
  <c r="Z24" i="35"/>
  <c r="Z37" i="35" s="1"/>
  <c r="BQ11" i="35"/>
  <c r="BQ5" i="35"/>
  <c r="AF24" i="35"/>
  <c r="AF37" i="35" s="1"/>
  <c r="AN26" i="35"/>
  <c r="AN42" i="35" s="1"/>
  <c r="AH27" i="35"/>
  <c r="AF23" i="35"/>
  <c r="N23" i="35"/>
  <c r="AI23" i="35"/>
  <c r="AO23" i="35"/>
  <c r="K24" i="35"/>
  <c r="K37" i="35" s="1"/>
  <c r="AH26" i="35"/>
  <c r="AH42" i="35" s="1"/>
  <c r="AI24" i="35"/>
  <c r="AI37" i="35" s="1"/>
  <c r="AC23" i="35"/>
  <c r="Z23" i="35"/>
  <c r="AO24" i="35"/>
  <c r="AO37" i="35" s="1"/>
  <c r="BQ10" i="35"/>
  <c r="AK26" i="35"/>
  <c r="AK42" i="35" s="1"/>
  <c r="AI22" i="35"/>
  <c r="AF22" i="35"/>
  <c r="Z22" i="35"/>
  <c r="T22" i="35"/>
  <c r="AU12" i="36"/>
  <c r="AV12" i="36" s="1"/>
  <c r="AU15" i="26"/>
  <c r="AV15" i="26" s="1"/>
  <c r="AU19" i="30"/>
  <c r="AV19" i="30" s="1"/>
  <c r="AU9" i="30"/>
  <c r="AV9" i="30" s="1"/>
  <c r="AU8" i="30"/>
  <c r="AV8" i="30" s="1"/>
  <c r="AU5" i="35"/>
  <c r="AV5" i="35" s="1"/>
  <c r="AU12" i="38"/>
  <c r="AV12" i="38" s="1"/>
  <c r="AU4" i="28"/>
  <c r="CI10" i="16"/>
  <c r="CL10" i="16"/>
  <c r="BK10" i="16"/>
  <c r="BW9" i="16"/>
  <c r="BN9" i="16"/>
  <c r="CO9" i="16"/>
  <c r="CF19" i="16"/>
  <c r="CR19" i="16"/>
  <c r="BW19" i="16"/>
  <c r="BW6" i="16"/>
  <c r="CL6" i="16"/>
  <c r="CR17" i="16"/>
  <c r="CF17" i="16"/>
  <c r="BN12" i="16"/>
  <c r="AR3" i="26"/>
  <c r="J22" i="16"/>
  <c r="BP22" i="16" s="1"/>
  <c r="AV41" i="16"/>
  <c r="AJ22" i="16"/>
  <c r="CP42" i="16" s="1"/>
  <c r="I22" i="16"/>
  <c r="BO42" i="16" s="1"/>
  <c r="F22" i="16"/>
  <c r="BL42" i="16" s="1"/>
  <c r="V22" i="16"/>
  <c r="CB22" i="16" s="1"/>
  <c r="X22" i="16"/>
  <c r="CD42" i="16" s="1"/>
  <c r="AE22" i="16"/>
  <c r="CK22" i="16" s="1"/>
  <c r="AV33" i="16"/>
  <c r="AV37" i="16"/>
  <c r="AV38" i="16"/>
  <c r="Y22" i="16"/>
  <c r="CE22" i="16" s="1"/>
  <c r="AV44" i="16"/>
  <c r="AB22" i="16"/>
  <c r="CH22" i="16" s="1"/>
  <c r="AV36" i="16"/>
  <c r="U22" i="16"/>
  <c r="CA42" i="16" s="1"/>
  <c r="AV43" i="16"/>
  <c r="G22" i="16"/>
  <c r="BM22" i="16" s="1"/>
  <c r="V23" i="16"/>
  <c r="M22" i="16"/>
  <c r="BS22" i="16" s="1"/>
  <c r="AA22" i="16"/>
  <c r="CG42" i="16" s="1"/>
  <c r="B2" i="16"/>
  <c r="R22" i="16"/>
  <c r="BX42" i="16" s="1"/>
  <c r="AQ3" i="16"/>
  <c r="AG22" i="16"/>
  <c r="CM42" i="16" s="1"/>
  <c r="AV42" i="16"/>
  <c r="AH22" i="16"/>
  <c r="CN22" i="16" s="1"/>
  <c r="AD22" i="16"/>
  <c r="CJ42" i="16" s="1"/>
  <c r="AV34" i="16"/>
  <c r="R23" i="16"/>
  <c r="L22" i="16"/>
  <c r="BR42" i="16" s="1"/>
  <c r="AV39" i="16"/>
  <c r="AV40" i="16"/>
  <c r="AN22" i="16"/>
  <c r="CT22" i="16" s="1"/>
  <c r="AM22" i="16"/>
  <c r="CS42" i="16" s="1"/>
  <c r="O23" i="16"/>
  <c r="O22" i="16"/>
  <c r="BU42" i="16" s="1"/>
  <c r="S22" i="16"/>
  <c r="BY22" i="16" s="1"/>
  <c r="AV35" i="16"/>
  <c r="P22" i="16"/>
  <c r="BV22" i="16" s="1"/>
  <c r="AK22" i="16"/>
  <c r="CQ22" i="16" s="1"/>
  <c r="H22" i="16"/>
  <c r="AG23" i="16"/>
  <c r="M23" i="16"/>
  <c r="AC22" i="16"/>
  <c r="AM23" i="16"/>
  <c r="Y23" i="16"/>
  <c r="AH23" i="16"/>
  <c r="Z22" i="16"/>
  <c r="AA23" i="16"/>
  <c r="AK23" i="16"/>
  <c r="BQ7" i="16"/>
  <c r="CC7" i="16"/>
  <c r="CF13" i="16"/>
  <c r="CO13" i="16"/>
  <c r="BQ13" i="16"/>
  <c r="CR20" i="16"/>
  <c r="BW20" i="16"/>
  <c r="BT20" i="16"/>
  <c r="CI15" i="16"/>
  <c r="BK15" i="16"/>
  <c r="CI18" i="16"/>
  <c r="BN11" i="16"/>
  <c r="CR11" i="16"/>
  <c r="BT14" i="16"/>
  <c r="CO21" i="16"/>
  <c r="BK21" i="16"/>
  <c r="BT16" i="16"/>
  <c r="BN16" i="16"/>
  <c r="BZ8" i="16"/>
  <c r="BT8" i="16"/>
  <c r="BN8" i="16"/>
  <c r="AU11" i="28"/>
  <c r="AV11" i="28" s="1"/>
  <c r="AU4" i="36"/>
  <c r="AU6" i="36"/>
  <c r="AV6" i="36" s="1"/>
  <c r="AU12" i="27"/>
  <c r="AV12" i="27" s="1"/>
  <c r="AU5" i="36"/>
  <c r="AV5" i="36" s="1"/>
  <c r="AU9" i="25"/>
  <c r="AV9" i="25" s="1"/>
  <c r="AU19" i="23"/>
  <c r="AV19" i="23" s="1"/>
  <c r="AU4" i="35"/>
  <c r="AU5" i="34"/>
  <c r="AV5" i="34" s="1"/>
  <c r="AU13" i="33"/>
  <c r="AV13" i="33" s="1"/>
  <c r="AL34" i="1"/>
  <c r="AK56" i="1"/>
  <c r="BG11" i="1"/>
  <c r="BG5" i="1"/>
  <c r="V56" i="1"/>
  <c r="W34" i="1"/>
  <c r="AU11" i="31"/>
  <c r="AV11" i="31" s="1"/>
  <c r="AU6" i="27"/>
  <c r="AV6" i="27" s="1"/>
  <c r="AU16" i="27"/>
  <c r="AV16" i="27" s="1"/>
  <c r="BG11" i="20"/>
  <c r="J56" i="20"/>
  <c r="K34" i="20"/>
  <c r="AU17" i="24"/>
  <c r="AV17" i="24" s="1"/>
  <c r="AU18" i="34"/>
  <c r="AV18" i="34" s="1"/>
  <c r="AU14" i="29"/>
  <c r="AV14" i="29" s="1"/>
  <c r="AU14" i="36"/>
  <c r="AV14" i="36" s="1"/>
  <c r="AU8" i="36"/>
  <c r="AV8" i="36" s="1"/>
  <c r="AU7" i="36"/>
  <c r="AV7" i="36" s="1"/>
  <c r="AU12" i="32"/>
  <c r="AV12" i="32" s="1"/>
  <c r="W24" i="30"/>
  <c r="W37" i="30" s="1"/>
  <c r="AI24" i="30"/>
  <c r="AI37" i="30" s="1"/>
  <c r="P26" i="30"/>
  <c r="P42" i="30" s="1"/>
  <c r="AC24" i="30"/>
  <c r="AC37" i="30" s="1"/>
  <c r="AF23" i="30"/>
  <c r="AF22" i="30" s="1"/>
  <c r="J26" i="30"/>
  <c r="J42" i="30" s="1"/>
  <c r="G26" i="30"/>
  <c r="G42" i="30" s="1"/>
  <c r="AK26" i="30"/>
  <c r="AK42" i="30" s="1"/>
  <c r="AE26" i="30"/>
  <c r="AE42" i="30" s="1"/>
  <c r="Z24" i="30"/>
  <c r="Z37" i="30" s="1"/>
  <c r="N24" i="30"/>
  <c r="N37" i="30" s="1"/>
  <c r="BQ11" i="30"/>
  <c r="AL24" i="30"/>
  <c r="AL37" i="30" s="1"/>
  <c r="Z23" i="30"/>
  <c r="BQ6" i="30"/>
  <c r="BQ7" i="30"/>
  <c r="T24" i="30"/>
  <c r="T37" i="30" s="1"/>
  <c r="BQ8" i="30"/>
  <c r="AO23" i="30"/>
  <c r="AO22" i="30" s="1"/>
  <c r="BQ12" i="30"/>
  <c r="H24" i="30"/>
  <c r="H37" i="30" s="1"/>
  <c r="W23" i="30"/>
  <c r="BQ14" i="30"/>
  <c r="T23" i="30"/>
  <c r="AF24" i="30"/>
  <c r="AF37" i="30" s="1"/>
  <c r="BQ13" i="30"/>
  <c r="BQ4" i="30"/>
  <c r="AL23" i="30"/>
  <c r="BQ5" i="30"/>
  <c r="AH26" i="30"/>
  <c r="AH42" i="30" s="1"/>
  <c r="H23" i="30"/>
  <c r="H22" i="30" s="1"/>
  <c r="V26" i="30"/>
  <c r="V42" i="30" s="1"/>
  <c r="S26" i="30"/>
  <c r="S42" i="30" s="1"/>
  <c r="Y26" i="30"/>
  <c r="Y42" i="30" s="1"/>
  <c r="K23" i="30"/>
  <c r="K22" i="30" s="1"/>
  <c r="AL22" i="30"/>
  <c r="Q24" i="30"/>
  <c r="Q37" i="30" s="1"/>
  <c r="Y27" i="30"/>
  <c r="AB26" i="30"/>
  <c r="AB42" i="30" s="1"/>
  <c r="BQ15" i="30"/>
  <c r="BQ9" i="30"/>
  <c r="Q23" i="30"/>
  <c r="AH27" i="30"/>
  <c r="K24" i="30"/>
  <c r="K37" i="30" s="1"/>
  <c r="M26" i="30"/>
  <c r="M42" i="30" s="1"/>
  <c r="BQ10" i="30"/>
  <c r="AN26" i="30"/>
  <c r="AN42" i="30" s="1"/>
  <c r="AI23" i="30"/>
  <c r="AO24" i="30"/>
  <c r="AO37" i="30" s="1"/>
  <c r="N23" i="30"/>
  <c r="AC23" i="30"/>
  <c r="AC22" i="30"/>
  <c r="N22" i="30"/>
  <c r="AU6" i="23"/>
  <c r="AV6" i="23" s="1"/>
  <c r="AU7" i="29"/>
  <c r="AV7" i="29" s="1"/>
  <c r="AU10" i="32"/>
  <c r="AV10" i="32" s="1"/>
  <c r="Y27" i="23"/>
  <c r="AF23" i="23"/>
  <c r="AH26" i="23"/>
  <c r="AH42" i="23" s="1"/>
  <c r="BQ9" i="23"/>
  <c r="AI23" i="23"/>
  <c r="AI22" i="23" s="1"/>
  <c r="G26" i="23"/>
  <c r="G42" i="23" s="1"/>
  <c r="AK26" i="23"/>
  <c r="AK42" i="23" s="1"/>
  <c r="Z23" i="23"/>
  <c r="BQ7" i="23"/>
  <c r="Z24" i="23"/>
  <c r="Z37" i="23" s="1"/>
  <c r="AE26" i="23"/>
  <c r="AE42" i="23" s="1"/>
  <c r="AF24" i="23"/>
  <c r="AF37" i="23" s="1"/>
  <c r="Q23" i="23"/>
  <c r="BQ13" i="23"/>
  <c r="K24" i="23"/>
  <c r="K37" i="23" s="1"/>
  <c r="W23" i="23"/>
  <c r="V26" i="23"/>
  <c r="V42" i="23" s="1"/>
  <c r="J26" i="23"/>
  <c r="J42" i="23" s="1"/>
  <c r="Y26" i="23"/>
  <c r="Y42" i="23" s="1"/>
  <c r="N23" i="23"/>
  <c r="AC24" i="23"/>
  <c r="AC37" i="23" s="1"/>
  <c r="AO23" i="23"/>
  <c r="AL24" i="23"/>
  <c r="AL37" i="23" s="1"/>
  <c r="BQ14" i="23"/>
  <c r="BQ10" i="23"/>
  <c r="H23" i="23"/>
  <c r="AL23" i="23"/>
  <c r="S26" i="23"/>
  <c r="S42" i="23" s="1"/>
  <c r="K23" i="23"/>
  <c r="K22" i="23" s="1"/>
  <c r="T24" i="23"/>
  <c r="T37" i="23" s="1"/>
  <c r="H24" i="23"/>
  <c r="H37" i="23" s="1"/>
  <c r="BQ12" i="23"/>
  <c r="AO24" i="23"/>
  <c r="AO37" i="23" s="1"/>
  <c r="P26" i="23"/>
  <c r="P42" i="23" s="1"/>
  <c r="BQ6" i="23"/>
  <c r="BQ5" i="23"/>
  <c r="AH27" i="23"/>
  <c r="T23" i="23"/>
  <c r="W24" i="23"/>
  <c r="W37" i="23" s="1"/>
  <c r="N24" i="23"/>
  <c r="N37" i="23" s="1"/>
  <c r="AI24" i="23"/>
  <c r="AI37" i="23" s="1"/>
  <c r="BQ15" i="23"/>
  <c r="BQ4" i="23"/>
  <c r="M26" i="23"/>
  <c r="M42" i="23" s="1"/>
  <c r="AC23" i="23"/>
  <c r="BQ8" i="23"/>
  <c r="AB26" i="23"/>
  <c r="AB42" i="23" s="1"/>
  <c r="Z22" i="23"/>
  <c r="Q24" i="23"/>
  <c r="Q37" i="23" s="1"/>
  <c r="AN26" i="23"/>
  <c r="AN42" i="23" s="1"/>
  <c r="BQ11" i="23"/>
  <c r="AC22" i="23"/>
  <c r="T22" i="23"/>
  <c r="AF23" i="33"/>
  <c r="V26" i="33"/>
  <c r="V42" i="33" s="1"/>
  <c r="BQ5" i="33"/>
  <c r="BQ13" i="33"/>
  <c r="BQ4" i="33"/>
  <c r="Q24" i="33"/>
  <c r="Q37" i="33" s="1"/>
  <c r="Y27" i="33"/>
  <c r="AO23" i="33"/>
  <c r="AF24" i="33"/>
  <c r="AF37" i="33" s="1"/>
  <c r="BQ8" i="33"/>
  <c r="AC24" i="33"/>
  <c r="AC37" i="33" s="1"/>
  <c r="AH27" i="33"/>
  <c r="BQ11" i="33"/>
  <c r="AC23" i="33"/>
  <c r="AL24" i="33"/>
  <c r="AL37" i="33" s="1"/>
  <c r="G26" i="33"/>
  <c r="G42" i="33" s="1"/>
  <c r="T22" i="33"/>
  <c r="P26" i="33"/>
  <c r="P42" i="33" s="1"/>
  <c r="H23" i="33"/>
  <c r="H22" i="33" s="1"/>
  <c r="N23" i="33"/>
  <c r="BQ15" i="33"/>
  <c r="K23" i="33"/>
  <c r="Z24" i="33"/>
  <c r="Z37" i="33" s="1"/>
  <c r="S26" i="33"/>
  <c r="S42" i="33" s="1"/>
  <c r="W24" i="33"/>
  <c r="W37" i="33" s="1"/>
  <c r="AN26" i="33"/>
  <c r="AN42" i="33" s="1"/>
  <c r="N24" i="33"/>
  <c r="N37" i="33" s="1"/>
  <c r="T23" i="33"/>
  <c r="M26" i="33"/>
  <c r="M42" i="33" s="1"/>
  <c r="J26" i="33"/>
  <c r="J42" i="33" s="1"/>
  <c r="AB26" i="33"/>
  <c r="AB42" i="33" s="1"/>
  <c r="H24" i="33"/>
  <c r="H37" i="33" s="1"/>
  <c r="AE26" i="33"/>
  <c r="AE42" i="33" s="1"/>
  <c r="Y26" i="33"/>
  <c r="Y42" i="33" s="1"/>
  <c r="AL23" i="33"/>
  <c r="AL22" i="33" s="1"/>
  <c r="T24" i="33"/>
  <c r="T37" i="33" s="1"/>
  <c r="AI23" i="33"/>
  <c r="AI22" i="33" s="1"/>
  <c r="BQ7" i="33"/>
  <c r="BQ6" i="33"/>
  <c r="Q23" i="33"/>
  <c r="AI24" i="33"/>
  <c r="AI37" i="33" s="1"/>
  <c r="AK26" i="33"/>
  <c r="AK42" i="33" s="1"/>
  <c r="BQ12" i="33"/>
  <c r="BQ10" i="33"/>
  <c r="Z23" i="33"/>
  <c r="AO24" i="33"/>
  <c r="AO37" i="33" s="1"/>
  <c r="K24" i="33"/>
  <c r="K37" i="33" s="1"/>
  <c r="BQ9" i="33"/>
  <c r="W23" i="33"/>
  <c r="AH26" i="33"/>
  <c r="AH42" i="33" s="1"/>
  <c r="BQ14" i="33"/>
  <c r="Q22" i="33"/>
  <c r="AO22" i="33"/>
  <c r="N22" i="33"/>
  <c r="AU10" i="1"/>
  <c r="AV10" i="1" s="1"/>
  <c r="AU8" i="24"/>
  <c r="AV8" i="24" s="1"/>
  <c r="AU18" i="35"/>
  <c r="AV18" i="35" s="1"/>
  <c r="AU9" i="23"/>
  <c r="AV9" i="23" s="1"/>
  <c r="AU7" i="31"/>
  <c r="AV7" i="31" s="1"/>
  <c r="AU4" i="31"/>
  <c r="AU13" i="28"/>
  <c r="AV13" i="28" s="1"/>
  <c r="AU17" i="36"/>
  <c r="AV17" i="36" s="1"/>
  <c r="AU14" i="23"/>
  <c r="AV14" i="23" s="1"/>
  <c r="AU19" i="31"/>
  <c r="AV19" i="31" s="1"/>
  <c r="AU19" i="1"/>
  <c r="AV19" i="1" s="1"/>
  <c r="AU19" i="28"/>
  <c r="AV19" i="28" s="1"/>
  <c r="AU13" i="25"/>
  <c r="AV13" i="25" s="1"/>
  <c r="AU13" i="36"/>
  <c r="AV13" i="36" s="1"/>
  <c r="AU13" i="24"/>
  <c r="AV13" i="24" s="1"/>
  <c r="AU11" i="1"/>
  <c r="AV11" i="1" s="1"/>
  <c r="AU16" i="38"/>
  <c r="AV16" i="38" s="1"/>
  <c r="AU14" i="24"/>
  <c r="AV14" i="24" s="1"/>
  <c r="AU10" i="36"/>
  <c r="AV10" i="36" s="1"/>
  <c r="AU6" i="35"/>
  <c r="AV6" i="35" s="1"/>
  <c r="AU19" i="25"/>
  <c r="AV19" i="25" s="1"/>
  <c r="AU7" i="38"/>
  <c r="AV7" i="38" s="1"/>
  <c r="AU16" i="23"/>
  <c r="AV16" i="23" s="1"/>
  <c r="AU7" i="21"/>
  <c r="AV7" i="21" s="1"/>
  <c r="AU5" i="33"/>
  <c r="AV5" i="33" s="1"/>
  <c r="G26" i="20"/>
  <c r="G42" i="20" s="1"/>
  <c r="J26" i="20"/>
  <c r="J42" i="20" s="1"/>
  <c r="S56" i="1"/>
  <c r="T34" i="1"/>
  <c r="BG13" i="1"/>
  <c r="AH56" i="1"/>
  <c r="AI34" i="1"/>
  <c r="BG8" i="1"/>
  <c r="K34" i="1"/>
  <c r="J56" i="1"/>
  <c r="BG15" i="1"/>
  <c r="AU9" i="31"/>
  <c r="AV9" i="31" s="1"/>
  <c r="AU11" i="33"/>
  <c r="AV11" i="33" s="1"/>
  <c r="AU14" i="21"/>
  <c r="AV14" i="21" s="1"/>
  <c r="AU4" i="1"/>
  <c r="AU12" i="35"/>
  <c r="AV12" i="35" s="1"/>
  <c r="AU14" i="32"/>
  <c r="AV14" i="32" s="1"/>
  <c r="Q34" i="20"/>
  <c r="BG4" i="20"/>
  <c r="P56" i="20"/>
  <c r="M56" i="20"/>
  <c r="N34" i="20"/>
  <c r="BG5" i="20"/>
  <c r="AL34" i="20"/>
  <c r="BG13" i="20"/>
  <c r="AK56" i="20"/>
  <c r="AU15" i="1"/>
  <c r="AV15" i="1" s="1"/>
  <c r="AU19" i="34"/>
  <c r="AV19" i="34" s="1"/>
  <c r="AI24" i="36"/>
  <c r="AI37" i="36" s="1"/>
  <c r="AH27" i="36"/>
  <c r="K24" i="36"/>
  <c r="K37" i="36" s="1"/>
  <c r="N23" i="36"/>
  <c r="N22" i="36" s="1"/>
  <c r="BQ14" i="36"/>
  <c r="AF23" i="36"/>
  <c r="G26" i="36"/>
  <c r="G42" i="36" s="1"/>
  <c r="M26" i="36"/>
  <c r="M42" i="36" s="1"/>
  <c r="AC24" i="36"/>
  <c r="AC37" i="36" s="1"/>
  <c r="AF24" i="36"/>
  <c r="AF37" i="36" s="1"/>
  <c r="P26" i="36"/>
  <c r="P42" i="36" s="1"/>
  <c r="AE26" i="36"/>
  <c r="AE42" i="36" s="1"/>
  <c r="Q24" i="36"/>
  <c r="Q37" i="36" s="1"/>
  <c r="N24" i="36"/>
  <c r="N37" i="36" s="1"/>
  <c r="BQ7" i="36"/>
  <c r="BQ11" i="36"/>
  <c r="Y26" i="36"/>
  <c r="Y42" i="36" s="1"/>
  <c r="BQ8" i="36"/>
  <c r="AB26" i="36"/>
  <c r="AB42" i="36" s="1"/>
  <c r="Z23" i="36"/>
  <c r="Z22" i="36" s="1"/>
  <c r="BQ5" i="36"/>
  <c r="H23" i="36"/>
  <c r="S26" i="36"/>
  <c r="S42" i="36" s="1"/>
  <c r="V26" i="36"/>
  <c r="V42" i="36" s="1"/>
  <c r="T24" i="36"/>
  <c r="T37" i="36" s="1"/>
  <c r="H22" i="36"/>
  <c r="H24" i="36"/>
  <c r="H37" i="36" s="1"/>
  <c r="Z24" i="36"/>
  <c r="Z37" i="36" s="1"/>
  <c r="BQ9" i="36"/>
  <c r="W23" i="36"/>
  <c r="T23" i="36"/>
  <c r="Q23" i="36"/>
  <c r="Y27" i="36"/>
  <c r="AO23" i="36"/>
  <c r="AC23" i="36"/>
  <c r="AN26" i="36"/>
  <c r="AN42" i="36" s="1"/>
  <c r="BQ15" i="36"/>
  <c r="W24" i="36"/>
  <c r="W37" i="36" s="1"/>
  <c r="AL24" i="36"/>
  <c r="AL37" i="36" s="1"/>
  <c r="AO24" i="36"/>
  <c r="AO37" i="36" s="1"/>
  <c r="K23" i="36"/>
  <c r="BQ13" i="36"/>
  <c r="BQ10" i="36"/>
  <c r="AL23" i="36"/>
  <c r="BQ6" i="36"/>
  <c r="T22" i="36"/>
  <c r="AH26" i="36"/>
  <c r="AH42" i="36" s="1"/>
  <c r="AK26" i="36"/>
  <c r="AK42" i="36" s="1"/>
  <c r="AI23" i="36"/>
  <c r="BQ4" i="36"/>
  <c r="J26" i="36"/>
  <c r="J42" i="36" s="1"/>
  <c r="BQ12" i="36"/>
  <c r="W22" i="36"/>
  <c r="K22" i="36"/>
  <c r="AU15" i="32"/>
  <c r="AV15" i="32" s="1"/>
  <c r="AU17" i="35"/>
  <c r="AV17" i="35" s="1"/>
  <c r="AE26" i="1"/>
  <c r="AE42" i="1" s="1"/>
  <c r="AB26" i="1"/>
  <c r="AB42" i="1" s="1"/>
  <c r="V26" i="1"/>
  <c r="V42" i="1" s="1"/>
  <c r="AH26" i="1"/>
  <c r="AH42" i="1" s="1"/>
  <c r="AN26" i="1"/>
  <c r="AN42" i="1" s="1"/>
  <c r="AU9" i="36"/>
  <c r="AV9" i="36" s="1"/>
  <c r="AU12" i="30"/>
  <c r="AV12" i="30" s="1"/>
  <c r="AU13" i="23"/>
  <c r="AV13" i="23" s="1"/>
  <c r="AU19" i="36"/>
  <c r="AV19" i="36" s="1"/>
  <c r="AU17" i="1"/>
  <c r="AV17" i="1" s="1"/>
  <c r="AU15" i="28"/>
  <c r="AV15" i="28" s="1"/>
  <c r="AU12" i="34"/>
  <c r="AV12" i="34" s="1"/>
  <c r="AU9" i="38"/>
  <c r="AV9" i="38" s="1"/>
  <c r="AU10" i="38"/>
  <c r="AV10" i="38" s="1"/>
  <c r="AU14" i="1"/>
  <c r="AV14" i="1" s="1"/>
  <c r="AU6" i="28"/>
  <c r="AV6" i="28" s="1"/>
  <c r="AU12" i="33"/>
  <c r="AV12" i="33" s="1"/>
  <c r="AU8" i="33"/>
  <c r="AV8" i="33" s="1"/>
  <c r="AU4" i="25"/>
  <c r="AU5" i="30"/>
  <c r="AV5" i="30" s="1"/>
  <c r="AU5" i="27"/>
  <c r="AV5" i="27" s="1"/>
  <c r="AU4" i="26"/>
  <c r="AU13" i="35"/>
  <c r="AV13" i="35" s="1"/>
  <c r="AU4" i="38"/>
  <c r="AU16" i="29"/>
  <c r="AV16" i="29" s="1"/>
  <c r="BT10" i="16"/>
  <c r="BW10" i="16"/>
  <c r="BN10" i="16"/>
  <c r="CC10" i="16"/>
  <c r="CI9" i="16"/>
  <c r="BK9" i="16"/>
  <c r="CL9" i="16"/>
  <c r="BZ19" i="16"/>
  <c r="CC19" i="16"/>
  <c r="BN19" i="16"/>
  <c r="CC6" i="16"/>
  <c r="BN6" i="16"/>
  <c r="CO6" i="16"/>
  <c r="BQ6" i="16"/>
  <c r="CO17" i="16"/>
  <c r="CL17" i="16"/>
  <c r="CC17" i="16"/>
  <c r="CC12" i="16"/>
  <c r="CO12" i="16"/>
  <c r="CR12" i="16"/>
  <c r="CI12" i="16"/>
  <c r="CL7" i="16"/>
  <c r="BT7" i="16"/>
  <c r="BZ13" i="16"/>
  <c r="CR13" i="16"/>
  <c r="CI13" i="16"/>
  <c r="BQ20" i="16"/>
  <c r="BN20" i="16"/>
  <c r="BZ20" i="16"/>
  <c r="CC20" i="16"/>
  <c r="CF15" i="16"/>
  <c r="CO15" i="16"/>
  <c r="BW18" i="16"/>
  <c r="CO18" i="16"/>
  <c r="BK18" i="16"/>
  <c r="BT11" i="16"/>
  <c r="BW11" i="16"/>
  <c r="BQ14" i="16"/>
  <c r="BW14" i="16"/>
  <c r="BN14" i="16"/>
  <c r="BN21" i="16"/>
  <c r="BZ21" i="16"/>
  <c r="BW21" i="16"/>
  <c r="BZ16" i="16"/>
  <c r="CI16" i="16"/>
  <c r="BK8" i="16"/>
  <c r="CF8" i="16"/>
  <c r="AU17" i="27"/>
  <c r="AV17" i="27" s="1"/>
  <c r="AU13" i="34"/>
  <c r="AV13" i="34" s="1"/>
  <c r="AU7" i="27"/>
  <c r="AV7" i="27" s="1"/>
  <c r="AU18" i="24"/>
  <c r="AV18" i="24" s="1"/>
  <c r="AU8" i="31"/>
  <c r="AV8" i="31" s="1"/>
  <c r="AU13" i="31"/>
  <c r="AV13" i="31" s="1"/>
  <c r="AU10" i="21"/>
  <c r="AV10" i="21" s="1"/>
  <c r="AV4" i="30"/>
  <c r="AU14" i="28"/>
  <c r="AV14" i="28" s="1"/>
  <c r="Z24" i="21"/>
  <c r="Z37" i="21" s="1"/>
  <c r="BQ9" i="21"/>
  <c r="AL24" i="21"/>
  <c r="AL37" i="21" s="1"/>
  <c r="T23" i="21"/>
  <c r="AE26" i="21"/>
  <c r="AE42" i="21" s="1"/>
  <c r="H23" i="21"/>
  <c r="K24" i="21"/>
  <c r="K37" i="21" s="1"/>
  <c r="V26" i="21"/>
  <c r="V42" i="21" s="1"/>
  <c r="BQ14" i="21"/>
  <c r="M26" i="21"/>
  <c r="M42" i="21" s="1"/>
  <c r="BQ11" i="21"/>
  <c r="Y26" i="21"/>
  <c r="Y42" i="21" s="1"/>
  <c r="AN26" i="21"/>
  <c r="AN42" i="21" s="1"/>
  <c r="T24" i="21"/>
  <c r="T37" i="21" s="1"/>
  <c r="K23" i="21"/>
  <c r="W24" i="21"/>
  <c r="W37" i="21" s="1"/>
  <c r="BQ7" i="21"/>
  <c r="Q24" i="21"/>
  <c r="Q37" i="21" s="1"/>
  <c r="AO23" i="21"/>
  <c r="AO22" i="21" s="1"/>
  <c r="AH26" i="21"/>
  <c r="AH42" i="21" s="1"/>
  <c r="BQ4" i="21"/>
  <c r="AK26" i="21"/>
  <c r="AK42" i="21" s="1"/>
  <c r="G26" i="21"/>
  <c r="G42" i="21" s="1"/>
  <c r="AH27" i="21"/>
  <c r="S26" i="21"/>
  <c r="S42" i="21" s="1"/>
  <c r="BQ12" i="21"/>
  <c r="AC24" i="21"/>
  <c r="AC37" i="21" s="1"/>
  <c r="AO24" i="21"/>
  <c r="AO37" i="21" s="1"/>
  <c r="AI24" i="21"/>
  <c r="AI37" i="21" s="1"/>
  <c r="Y27" i="21"/>
  <c r="N24" i="21"/>
  <c r="N37" i="21" s="1"/>
  <c r="Q23" i="21"/>
  <c r="BQ10" i="21"/>
  <c r="N23" i="21"/>
  <c r="N22" i="21" s="1"/>
  <c r="BQ15" i="21"/>
  <c r="BQ13" i="21"/>
  <c r="H24" i="21"/>
  <c r="H37" i="21" s="1"/>
  <c r="AC22" i="21"/>
  <c r="BQ5" i="21"/>
  <c r="J26" i="21"/>
  <c r="J42" i="21" s="1"/>
  <c r="BQ8" i="21"/>
  <c r="BQ6" i="21"/>
  <c r="AI23" i="21"/>
  <c r="AB26" i="21"/>
  <c r="AB42" i="21" s="1"/>
  <c r="W23" i="21"/>
  <c r="W22" i="21"/>
  <c r="Z23" i="21"/>
  <c r="AF23" i="21"/>
  <c r="AF24" i="21"/>
  <c r="AF37" i="21" s="1"/>
  <c r="AL23" i="21"/>
  <c r="AC23" i="21"/>
  <c r="P26" i="21"/>
  <c r="P42" i="21" s="1"/>
  <c r="K22" i="21"/>
  <c r="AU14" i="30"/>
  <c r="AV14" i="30" s="1"/>
  <c r="P26" i="20"/>
  <c r="P42" i="20" s="1"/>
  <c r="M26" i="20"/>
  <c r="M42" i="20" s="1"/>
  <c r="AU17" i="21"/>
  <c r="AV17" i="21" s="1"/>
  <c r="AU14" i="26"/>
  <c r="AV14" i="26" s="1"/>
  <c r="AO34" i="20"/>
  <c r="BG6" i="20"/>
  <c r="AN56" i="20"/>
  <c r="Y56" i="20"/>
  <c r="BG15" i="20"/>
  <c r="Z34" i="20"/>
  <c r="AU8" i="1"/>
  <c r="AV8" i="1" s="1"/>
  <c r="AU10" i="23"/>
  <c r="AV10" i="23" s="1"/>
  <c r="AU19" i="33"/>
  <c r="AV19" i="33" s="1"/>
  <c r="AU8" i="28"/>
  <c r="AV8" i="28" s="1"/>
  <c r="BQ9" i="27"/>
  <c r="G26" i="27"/>
  <c r="G42" i="27" s="1"/>
  <c r="AL24" i="27"/>
  <c r="AL37" i="27" s="1"/>
  <c r="BQ14" i="27"/>
  <c r="BQ15" i="27"/>
  <c r="BQ10" i="27"/>
  <c r="AF23" i="27"/>
  <c r="AL23" i="27"/>
  <c r="Z24" i="27"/>
  <c r="Z37" i="27" s="1"/>
  <c r="Y27" i="27"/>
  <c r="W24" i="27"/>
  <c r="W37" i="27" s="1"/>
  <c r="BQ4" i="27"/>
  <c r="AB26" i="27"/>
  <c r="AB42" i="27" s="1"/>
  <c r="N24" i="27"/>
  <c r="N37" i="27" s="1"/>
  <c r="Q23" i="27"/>
  <c r="Q22" i="27" s="1"/>
  <c r="BQ7" i="27"/>
  <c r="AI24" i="27"/>
  <c r="AI37" i="27" s="1"/>
  <c r="AK26" i="27"/>
  <c r="AK42" i="27" s="1"/>
  <c r="M26" i="27"/>
  <c r="M42" i="27" s="1"/>
  <c r="BQ13" i="27"/>
  <c r="BQ12" i="27"/>
  <c r="AE26" i="27"/>
  <c r="AE42" i="27" s="1"/>
  <c r="Y26" i="27"/>
  <c r="Y42" i="27" s="1"/>
  <c r="H24" i="27"/>
  <c r="H37" i="27" s="1"/>
  <c r="H23" i="27"/>
  <c r="H22" i="27" s="1"/>
  <c r="W23" i="27"/>
  <c r="W22" i="27" s="1"/>
  <c r="BQ8" i="27"/>
  <c r="AH27" i="27"/>
  <c r="J26" i="27"/>
  <c r="J42" i="27" s="1"/>
  <c r="AC23" i="27"/>
  <c r="AC22" i="27" s="1"/>
  <c r="AH26" i="27"/>
  <c r="AH42" i="27" s="1"/>
  <c r="AC24" i="27"/>
  <c r="AC37" i="27" s="1"/>
  <c r="BQ11" i="27"/>
  <c r="AF24" i="27"/>
  <c r="AF37" i="27" s="1"/>
  <c r="BQ5" i="27"/>
  <c r="S26" i="27"/>
  <c r="S42" i="27" s="1"/>
  <c r="K23" i="27"/>
  <c r="Q24" i="27"/>
  <c r="Q37" i="27" s="1"/>
  <c r="V26" i="27"/>
  <c r="V42" i="27" s="1"/>
  <c r="T23" i="27"/>
  <c r="T24" i="27"/>
  <c r="T37" i="27" s="1"/>
  <c r="AN26" i="27"/>
  <c r="AN42" i="27" s="1"/>
  <c r="K24" i="27"/>
  <c r="K37" i="27" s="1"/>
  <c r="AO24" i="27"/>
  <c r="AO37" i="27" s="1"/>
  <c r="AO23" i="27"/>
  <c r="AO22" i="27" s="1"/>
  <c r="AI23" i="27"/>
  <c r="Z23" i="27"/>
  <c r="Z22" i="27" s="1"/>
  <c r="N23" i="27"/>
  <c r="P26" i="27"/>
  <c r="P42" i="27" s="1"/>
  <c r="BQ6" i="27"/>
  <c r="AF22" i="27"/>
  <c r="N22" i="27"/>
  <c r="K22" i="27"/>
  <c r="AL22" i="27"/>
  <c r="T22" i="27"/>
  <c r="AU18" i="23"/>
  <c r="AV18" i="23" s="1"/>
  <c r="AU15" i="30"/>
  <c r="AV15" i="30" s="1"/>
  <c r="AU9" i="28"/>
  <c r="AV9" i="28" s="1"/>
  <c r="AU5" i="31"/>
  <c r="AV5" i="31" s="1"/>
  <c r="AU15" i="35"/>
  <c r="AV15" i="35" s="1"/>
  <c r="AU8" i="21"/>
  <c r="AV8" i="21" s="1"/>
  <c r="AU19" i="24"/>
  <c r="AV19" i="24" s="1"/>
  <c r="AU12" i="1"/>
  <c r="AV12" i="1" s="1"/>
  <c r="AU10" i="30"/>
  <c r="AV10" i="30" s="1"/>
  <c r="AU4" i="24"/>
  <c r="AU10" i="26"/>
  <c r="AV10" i="26" s="1"/>
  <c r="AU16" i="31"/>
  <c r="AV16" i="31" s="1"/>
  <c r="AU6" i="21"/>
  <c r="AV6" i="21" s="1"/>
  <c r="AU15" i="33"/>
  <c r="AV15" i="33" s="1"/>
  <c r="AU8" i="32"/>
  <c r="AV8" i="32" s="1"/>
  <c r="AU6" i="34"/>
  <c r="AV6" i="34" s="1"/>
  <c r="AU16" i="34"/>
  <c r="AV16" i="34" s="1"/>
  <c r="AU4" i="34"/>
  <c r="AU8" i="38"/>
  <c r="AV8" i="38" s="1"/>
  <c r="AU16" i="28"/>
  <c r="AV16" i="28" s="1"/>
  <c r="AU15" i="24"/>
  <c r="AV15" i="24" s="1"/>
  <c r="AU15" i="25"/>
  <c r="AV15" i="25" s="1"/>
  <c r="AU19" i="21"/>
  <c r="AV19" i="21" s="1"/>
  <c r="AU5" i="1"/>
  <c r="AV5" i="1" s="1"/>
  <c r="AU4" i="33"/>
  <c r="AU13" i="21"/>
  <c r="AV13" i="21" s="1"/>
  <c r="AU9" i="32"/>
  <c r="AV9" i="32" s="1"/>
  <c r="AU7" i="26"/>
  <c r="AV7" i="26" s="1"/>
  <c r="AU18" i="1"/>
  <c r="AV18" i="1" s="1"/>
  <c r="BA6" i="20"/>
  <c r="AU15" i="20" s="1"/>
  <c r="AV15" i="20" s="1"/>
  <c r="AB26" i="20"/>
  <c r="AB42" i="20" s="1"/>
  <c r="S26" i="20"/>
  <c r="S42" i="20" s="1"/>
  <c r="AU19" i="32"/>
  <c r="AV19" i="32" s="1"/>
  <c r="G56" i="1"/>
  <c r="BG14" i="1"/>
  <c r="H34" i="1"/>
  <c r="AN56" i="1"/>
  <c r="AO34" i="1"/>
  <c r="BG6" i="1"/>
  <c r="BG9" i="1"/>
  <c r="AC34" i="1"/>
  <c r="AB56" i="1"/>
  <c r="AU12" i="31"/>
  <c r="AV12" i="31" s="1"/>
  <c r="AU17" i="30"/>
  <c r="AV17" i="30" s="1"/>
  <c r="AU12" i="24"/>
  <c r="AV12" i="24" s="1"/>
  <c r="AU12" i="25"/>
  <c r="AV12" i="25" s="1"/>
  <c r="AU17" i="31"/>
  <c r="AV17" i="31" s="1"/>
  <c r="BG8" i="20"/>
  <c r="S56" i="20"/>
  <c r="T34" i="20"/>
  <c r="BG7" i="20"/>
  <c r="G56" i="20"/>
  <c r="H34" i="20"/>
  <c r="V56" i="20"/>
  <c r="W34" i="20"/>
  <c r="BG12" i="20"/>
  <c r="AO24" i="29"/>
  <c r="AO37" i="29" s="1"/>
  <c r="H23" i="29"/>
  <c r="H22" i="29" s="1"/>
  <c r="AI23" i="29"/>
  <c r="BQ14" i="29"/>
  <c r="Q23" i="29"/>
  <c r="AF24" i="29"/>
  <c r="AF37" i="29" s="1"/>
  <c r="Y26" i="29"/>
  <c r="Y42" i="29" s="1"/>
  <c r="AC23" i="29"/>
  <c r="G26" i="29"/>
  <c r="G42" i="29" s="1"/>
  <c r="AH27" i="29"/>
  <c r="T24" i="29"/>
  <c r="T37" i="29" s="1"/>
  <c r="AL23" i="29"/>
  <c r="AL22" i="29" s="1"/>
  <c r="AB26" i="29"/>
  <c r="AB42" i="29" s="1"/>
  <c r="J26" i="29"/>
  <c r="J42" i="29" s="1"/>
  <c r="BQ5" i="29"/>
  <c r="W24" i="29"/>
  <c r="W37" i="29" s="1"/>
  <c r="P26" i="29"/>
  <c r="P42" i="29" s="1"/>
  <c r="BQ6" i="29"/>
  <c r="V26" i="29"/>
  <c r="V42" i="29" s="1"/>
  <c r="AE26" i="29"/>
  <c r="AE42" i="29" s="1"/>
  <c r="Z23" i="29"/>
  <c r="M26" i="29"/>
  <c r="M42" i="29" s="1"/>
  <c r="H24" i="29"/>
  <c r="H37" i="29" s="1"/>
  <c r="K23" i="29"/>
  <c r="N24" i="29"/>
  <c r="N37" i="29" s="1"/>
  <c r="BQ7" i="29"/>
  <c r="BQ8" i="29"/>
  <c r="BQ12" i="29"/>
  <c r="Z24" i="29"/>
  <c r="Z37" i="29" s="1"/>
  <c r="N23" i="29"/>
  <c r="AC24" i="29"/>
  <c r="AC37" i="29" s="1"/>
  <c r="BQ10" i="29"/>
  <c r="BQ4" i="29"/>
  <c r="Q24" i="29"/>
  <c r="Q37" i="29" s="1"/>
  <c r="AI24" i="29"/>
  <c r="AI37" i="29" s="1"/>
  <c r="T23" i="29"/>
  <c r="T22" i="29" s="1"/>
  <c r="AF23" i="29"/>
  <c r="AF22" i="29" s="1"/>
  <c r="AH26" i="29"/>
  <c r="AH42" i="29" s="1"/>
  <c r="S26" i="29"/>
  <c r="S42" i="29" s="1"/>
  <c r="K24" i="29"/>
  <c r="K37" i="29" s="1"/>
  <c r="AN26" i="29"/>
  <c r="AN42" i="29" s="1"/>
  <c r="AL24" i="29"/>
  <c r="AL37" i="29" s="1"/>
  <c r="AK26" i="29"/>
  <c r="AK42" i="29" s="1"/>
  <c r="AO23" i="29"/>
  <c r="BQ15" i="29"/>
  <c r="BQ13" i="29"/>
  <c r="BQ9" i="29"/>
  <c r="W23" i="29"/>
  <c r="W22" i="29" s="1"/>
  <c r="BQ11" i="29"/>
  <c r="Y27" i="29"/>
  <c r="AO22" i="29"/>
  <c r="AI22" i="29"/>
  <c r="AU13" i="26"/>
  <c r="AV13" i="26" s="1"/>
  <c r="AE26" i="31"/>
  <c r="AE42" i="31" s="1"/>
  <c r="N24" i="31"/>
  <c r="N37" i="31" s="1"/>
  <c r="V26" i="31"/>
  <c r="V42" i="31" s="1"/>
  <c r="BQ15" i="31"/>
  <c r="AF24" i="31"/>
  <c r="AF37" i="31" s="1"/>
  <c r="Y26" i="31"/>
  <c r="Y42" i="31" s="1"/>
  <c r="H24" i="31"/>
  <c r="H37" i="31" s="1"/>
  <c r="G26" i="31"/>
  <c r="G42" i="31" s="1"/>
  <c r="BQ7" i="31"/>
  <c r="AI23" i="31"/>
  <c r="AI22" i="31" s="1"/>
  <c r="K23" i="31"/>
  <c r="BQ14" i="31"/>
  <c r="K24" i="31"/>
  <c r="K37" i="31" s="1"/>
  <c r="J26" i="31"/>
  <c r="J42" i="31" s="1"/>
  <c r="AO23" i="31"/>
  <c r="AO24" i="31"/>
  <c r="AO37" i="31" s="1"/>
  <c r="BQ5" i="31"/>
  <c r="AC23" i="31"/>
  <c r="BQ6" i="31"/>
  <c r="Z23" i="31"/>
  <c r="BQ8" i="31"/>
  <c r="H23" i="31"/>
  <c r="S26" i="31"/>
  <c r="S42" i="31" s="1"/>
  <c r="AH27" i="31"/>
  <c r="BQ9" i="31"/>
  <c r="AH26" i="31"/>
  <c r="AH42" i="31" s="1"/>
  <c r="AL24" i="31"/>
  <c r="AL37" i="31" s="1"/>
  <c r="BQ13" i="31"/>
  <c r="Q23" i="31"/>
  <c r="AN26" i="31"/>
  <c r="AN42" i="31" s="1"/>
  <c r="BQ10" i="31"/>
  <c r="BQ11" i="31"/>
  <c r="BQ4" i="31"/>
  <c r="T23" i="31"/>
  <c r="AB26" i="31"/>
  <c r="AB42" i="31" s="1"/>
  <c r="Y27" i="31"/>
  <c r="P26" i="31"/>
  <c r="P42" i="31" s="1"/>
  <c r="W24" i="31"/>
  <c r="W37" i="31" s="1"/>
  <c r="N23" i="31"/>
  <c r="Q24" i="31"/>
  <c r="Q37" i="31" s="1"/>
  <c r="AK26" i="31"/>
  <c r="AK42" i="31" s="1"/>
  <c r="AI24" i="31"/>
  <c r="AI37" i="31" s="1"/>
  <c r="AF23" i="31"/>
  <c r="Z24" i="31"/>
  <c r="Z37" i="31" s="1"/>
  <c r="AL23" i="31"/>
  <c r="AL22" i="31" s="1"/>
  <c r="T24" i="31"/>
  <c r="T37" i="31" s="1"/>
  <c r="W23" i="31"/>
  <c r="W22" i="31" s="1"/>
  <c r="BQ12" i="31"/>
  <c r="AC24" i="31"/>
  <c r="AC37" i="31" s="1"/>
  <c r="M26" i="31"/>
  <c r="M42" i="31" s="1"/>
  <c r="K22" i="31"/>
  <c r="Z22" i="31"/>
  <c r="AU18" i="38"/>
  <c r="AV18" i="38" s="1"/>
  <c r="AU13" i="29"/>
  <c r="AV13" i="29" s="1"/>
  <c r="AU8" i="23"/>
  <c r="AV8" i="23" s="1"/>
  <c r="M26" i="1"/>
  <c r="M42" i="1" s="1"/>
  <c r="AU10" i="29"/>
  <c r="AV10" i="29" s="1"/>
  <c r="AU14" i="34"/>
  <c r="AV14" i="34" s="1"/>
  <c r="AU15" i="38"/>
  <c r="AV15" i="38" s="1"/>
  <c r="AU13" i="27"/>
  <c r="AV13" i="27" s="1"/>
  <c r="AU16" i="1"/>
  <c r="AV16" i="1" s="1"/>
  <c r="AH27" i="38"/>
  <c r="BQ8" i="38"/>
  <c r="Y27" i="38"/>
  <c r="S26" i="38"/>
  <c r="S42" i="38" s="1"/>
  <c r="K24" i="38"/>
  <c r="K37" i="38" s="1"/>
  <c r="AL23" i="38"/>
  <c r="AF24" i="38"/>
  <c r="AF37" i="38" s="1"/>
  <c r="AI24" i="38"/>
  <c r="AI37" i="38" s="1"/>
  <c r="G26" i="38"/>
  <c r="G42" i="38" s="1"/>
  <c r="AH26" i="38"/>
  <c r="AH42" i="38" s="1"/>
  <c r="AC23" i="38"/>
  <c r="AE26" i="38"/>
  <c r="AE42" i="38" s="1"/>
  <c r="BQ14" i="38"/>
  <c r="AK26" i="38"/>
  <c r="AK42" i="38" s="1"/>
  <c r="J26" i="38"/>
  <c r="J42" i="38" s="1"/>
  <c r="BQ9" i="38"/>
  <c r="T24" i="38"/>
  <c r="T37" i="38" s="1"/>
  <c r="H23" i="38"/>
  <c r="AF23" i="38"/>
  <c r="BQ13" i="38"/>
  <c r="Y26" i="38"/>
  <c r="Y42" i="38" s="1"/>
  <c r="AO24" i="38"/>
  <c r="AO37" i="38" s="1"/>
  <c r="AO23" i="38"/>
  <c r="H24" i="38"/>
  <c r="H37" i="38" s="1"/>
  <c r="N24" i="38"/>
  <c r="N37" i="38" s="1"/>
  <c r="K22" i="38"/>
  <c r="W23" i="38"/>
  <c r="BQ7" i="38"/>
  <c r="AL24" i="38"/>
  <c r="AL37" i="38" s="1"/>
  <c r="T23" i="38"/>
  <c r="T22" i="38" s="1"/>
  <c r="BQ6" i="38"/>
  <c r="BQ4" i="38"/>
  <c r="AI23" i="38"/>
  <c r="BQ5" i="38"/>
  <c r="AC24" i="38"/>
  <c r="AC37" i="38" s="1"/>
  <c r="K23" i="38"/>
  <c r="AN26" i="38"/>
  <c r="AN42" i="38" s="1"/>
  <c r="Q23" i="38"/>
  <c r="Q22" i="38" s="1"/>
  <c r="N23" i="38"/>
  <c r="N22" i="38" s="1"/>
  <c r="P26" i="38"/>
  <c r="P42" i="38" s="1"/>
  <c r="W24" i="38"/>
  <c r="W37" i="38" s="1"/>
  <c r="BQ11" i="38"/>
  <c r="Z24" i="38"/>
  <c r="Z37" i="38" s="1"/>
  <c r="Z23" i="38"/>
  <c r="AB26" i="38"/>
  <c r="AB42" i="38" s="1"/>
  <c r="BQ15" i="38"/>
  <c r="V26" i="38"/>
  <c r="V42" i="38" s="1"/>
  <c r="M26" i="38"/>
  <c r="M42" i="38" s="1"/>
  <c r="BQ10" i="38"/>
  <c r="Q24" i="38"/>
  <c r="Q37" i="38" s="1"/>
  <c r="BQ12" i="38"/>
  <c r="Z22" i="38"/>
  <c r="AF22" i="38"/>
  <c r="AU5" i="28"/>
  <c r="AV5" i="28" s="1"/>
  <c r="AU12" i="29"/>
  <c r="AV12" i="29" s="1"/>
  <c r="AU12" i="26"/>
  <c r="AV12" i="26" s="1"/>
  <c r="AU19" i="27"/>
  <c r="AV19" i="27" s="1"/>
  <c r="AU6" i="30"/>
  <c r="AV6" i="30" s="1"/>
  <c r="AU7" i="35"/>
  <c r="AV7" i="35" s="1"/>
  <c r="AU17" i="34"/>
  <c r="AV17" i="34" s="1"/>
  <c r="AU9" i="26"/>
  <c r="AV9" i="26" s="1"/>
  <c r="AU11" i="34"/>
  <c r="AV11" i="34" s="1"/>
  <c r="AU16" i="36"/>
  <c r="AV16" i="36" s="1"/>
  <c r="AU8" i="25"/>
  <c r="AV8" i="25" s="1"/>
  <c r="AU19" i="26"/>
  <c r="AV19" i="26" s="1"/>
  <c r="AU6" i="31"/>
  <c r="AV6" i="31" s="1"/>
  <c r="BZ10" i="16"/>
  <c r="BQ9" i="16"/>
  <c r="BZ9" i="16"/>
  <c r="BQ19" i="16"/>
  <c r="CO19" i="16"/>
  <c r="CL19" i="16"/>
  <c r="CI6" i="16"/>
  <c r="BK6" i="16"/>
  <c r="CR6" i="16"/>
  <c r="BT17" i="16"/>
  <c r="CI17" i="16"/>
  <c r="BK17" i="16"/>
  <c r="CL12" i="16"/>
  <c r="CF12" i="16"/>
  <c r="BT12" i="16"/>
  <c r="BK7" i="16"/>
  <c r="BN7" i="16"/>
  <c r="BW7" i="16"/>
  <c r="CI7" i="16"/>
  <c r="CF7" i="16"/>
  <c r="CL13" i="16"/>
  <c r="BT13" i="16"/>
  <c r="CC13" i="16"/>
  <c r="CI20" i="16"/>
  <c r="CL20" i="16"/>
  <c r="BZ15" i="16"/>
  <c r="BT15" i="16"/>
  <c r="CL15" i="16"/>
  <c r="CR15" i="16"/>
  <c r="BN15" i="16"/>
  <c r="CF18" i="16"/>
  <c r="BN18" i="16"/>
  <c r="CI11" i="16"/>
  <c r="CO11" i="16"/>
  <c r="BZ11" i="16"/>
  <c r="BQ11" i="16"/>
  <c r="CF11" i="16"/>
  <c r="CI14" i="16"/>
  <c r="CL14" i="16"/>
  <c r="CR14" i="16"/>
  <c r="CC14" i="16"/>
  <c r="CI21" i="16"/>
  <c r="CF21" i="16"/>
  <c r="BT21" i="16"/>
  <c r="CR21" i="16"/>
  <c r="CL16" i="16"/>
  <c r="CR16" i="16"/>
  <c r="BK16" i="16"/>
  <c r="CO16" i="16"/>
  <c r="CL8" i="16"/>
  <c r="BW8" i="16"/>
  <c r="W22" i="16" l="1"/>
  <c r="F45" i="20"/>
  <c r="AU18" i="20"/>
  <c r="AV18" i="20" s="1"/>
  <c r="AU11" i="20"/>
  <c r="AV11" i="20" s="1"/>
  <c r="AU9" i="20"/>
  <c r="AV9" i="20" s="1"/>
  <c r="AU32" i="30"/>
  <c r="AB23" i="16"/>
  <c r="F23" i="16"/>
  <c r="L23" i="16"/>
  <c r="AU5" i="20"/>
  <c r="AV5" i="20" s="1"/>
  <c r="K22" i="16"/>
  <c r="AJ23" i="16"/>
  <c r="X23" i="16"/>
  <c r="J23" i="16"/>
  <c r="AU4" i="20"/>
  <c r="AU12" i="20"/>
  <c r="AV12" i="20" s="1"/>
  <c r="BK12" i="32"/>
  <c r="AF35" i="32"/>
  <c r="BK12" i="29"/>
  <c r="AF35" i="29"/>
  <c r="BK15" i="27"/>
  <c r="AO35" i="27"/>
  <c r="BK6" i="21"/>
  <c r="N35" i="21"/>
  <c r="BK14" i="33"/>
  <c r="AL35" i="33"/>
  <c r="BK5" i="23"/>
  <c r="K35" i="23"/>
  <c r="BK13" i="32"/>
  <c r="AI35" i="32"/>
  <c r="BK12" i="28"/>
  <c r="AF35" i="28"/>
  <c r="BK11" i="28"/>
  <c r="AC35" i="28"/>
  <c r="BK15" i="21"/>
  <c r="AO35" i="21"/>
  <c r="AI35" i="31"/>
  <c r="BK13" i="31"/>
  <c r="Z35" i="27"/>
  <c r="BK10" i="27"/>
  <c r="Q35" i="28"/>
  <c r="BK7" i="28"/>
  <c r="BK8" i="38"/>
  <c r="T35" i="38"/>
  <c r="AY40" i="16"/>
  <c r="AZ40" i="16" s="1"/>
  <c r="BA40" i="16"/>
  <c r="BB40" i="16" s="1"/>
  <c r="Q35" i="35"/>
  <c r="BK7" i="35"/>
  <c r="BK5" i="35"/>
  <c r="K35" i="35"/>
  <c r="T35" i="28"/>
  <c r="BK8" i="28"/>
  <c r="AF35" i="38"/>
  <c r="BK12" i="38"/>
  <c r="BL10" i="29"/>
  <c r="Z36" i="29"/>
  <c r="BK7" i="27"/>
  <c r="Q35" i="27"/>
  <c r="AL35" i="27"/>
  <c r="BK14" i="27"/>
  <c r="BK12" i="27"/>
  <c r="AF35" i="27"/>
  <c r="BK5" i="21"/>
  <c r="K35" i="21"/>
  <c r="BL12" i="21"/>
  <c r="AF36" i="21"/>
  <c r="Q36" i="21"/>
  <c r="BL7" i="21"/>
  <c r="Q22" i="21"/>
  <c r="H36" i="21"/>
  <c r="BL4" i="21"/>
  <c r="M53" i="20"/>
  <c r="M55" i="20"/>
  <c r="M52" i="20" s="1"/>
  <c r="M21" i="20" s="1"/>
  <c r="M54" i="20"/>
  <c r="N35" i="33"/>
  <c r="BK6" i="33"/>
  <c r="Z22" i="33"/>
  <c r="Z36" i="33"/>
  <c r="BL10" i="33"/>
  <c r="BL13" i="33"/>
  <c r="AI36" i="33"/>
  <c r="T35" i="33"/>
  <c r="BK8" i="33"/>
  <c r="AF22" i="33"/>
  <c r="AF36" i="33"/>
  <c r="BL12" i="33"/>
  <c r="BK13" i="23"/>
  <c r="AI35" i="23"/>
  <c r="BK10" i="23"/>
  <c r="Z35" i="23"/>
  <c r="N22" i="23"/>
  <c r="N36" i="23"/>
  <c r="BL6" i="23"/>
  <c r="W22" i="23"/>
  <c r="BL9" i="23"/>
  <c r="W36" i="23"/>
  <c r="Z36" i="23"/>
  <c r="BL10" i="23"/>
  <c r="AO35" i="30"/>
  <c r="BK15" i="30"/>
  <c r="BK11" i="30"/>
  <c r="AC35" i="30"/>
  <c r="BL11" i="30"/>
  <c r="AC36" i="30"/>
  <c r="BL13" i="30"/>
  <c r="AI36" i="30"/>
  <c r="BK14" i="30"/>
  <c r="AL35" i="30"/>
  <c r="AL36" i="30"/>
  <c r="BL14" i="30"/>
  <c r="T36" i="30"/>
  <c r="BL8" i="30"/>
  <c r="J53" i="20"/>
  <c r="J54" i="20"/>
  <c r="J55" i="20"/>
  <c r="J52" i="20" s="1"/>
  <c r="J21" i="20" s="1"/>
  <c r="AV4" i="36"/>
  <c r="AV21" i="36" s="1"/>
  <c r="AV34" i="36" s="1"/>
  <c r="AU21" i="36" s="1"/>
  <c r="AU32" i="36"/>
  <c r="AY35" i="16"/>
  <c r="AZ35" i="16" s="1"/>
  <c r="BA35" i="16"/>
  <c r="BA41" i="16"/>
  <c r="BB41" i="16" s="1"/>
  <c r="AY41" i="16"/>
  <c r="AZ41" i="16" s="1"/>
  <c r="BA34" i="16"/>
  <c r="BB34" i="16" s="1"/>
  <c r="AY34" i="16"/>
  <c r="AZ34" i="16" s="1"/>
  <c r="BA37" i="16"/>
  <c r="BB37" i="16" s="1"/>
  <c r="AY37" i="16"/>
  <c r="AZ37" i="16" s="1"/>
  <c r="BQ8" i="26"/>
  <c r="AF24" i="26"/>
  <c r="AF37" i="26" s="1"/>
  <c r="K23" i="26"/>
  <c r="AL24" i="26"/>
  <c r="AL37" i="26" s="1"/>
  <c r="AI23" i="26"/>
  <c r="M26" i="26"/>
  <c r="M42" i="26" s="1"/>
  <c r="BQ13" i="26"/>
  <c r="S26" i="26"/>
  <c r="S42" i="26" s="1"/>
  <c r="AO23" i="26"/>
  <c r="AO22" i="26" s="1"/>
  <c r="BQ9" i="26"/>
  <c r="T23" i="26"/>
  <c r="AH26" i="26"/>
  <c r="AH42" i="26" s="1"/>
  <c r="T24" i="26"/>
  <c r="T37" i="26" s="1"/>
  <c r="AB26" i="26"/>
  <c r="AB42" i="26" s="1"/>
  <c r="Y26" i="26"/>
  <c r="Y42" i="26" s="1"/>
  <c r="Z23" i="26"/>
  <c r="BQ5" i="26"/>
  <c r="AN26" i="26"/>
  <c r="AN42" i="26" s="1"/>
  <c r="AI24" i="26"/>
  <c r="AI37" i="26" s="1"/>
  <c r="W23" i="26"/>
  <c r="W24" i="26"/>
  <c r="W37" i="26" s="1"/>
  <c r="Q24" i="26"/>
  <c r="Q37" i="26" s="1"/>
  <c r="BQ11" i="26"/>
  <c r="BQ12" i="26"/>
  <c r="Z24" i="26"/>
  <c r="Z37" i="26" s="1"/>
  <c r="AF23" i="26"/>
  <c r="AK26" i="26"/>
  <c r="AK42" i="26" s="1"/>
  <c r="BQ15" i="26"/>
  <c r="BQ14" i="26"/>
  <c r="N24" i="26"/>
  <c r="N37" i="26" s="1"/>
  <c r="AH27" i="26"/>
  <c r="AE26" i="26"/>
  <c r="AE42" i="26" s="1"/>
  <c r="H24" i="26"/>
  <c r="H37" i="26" s="1"/>
  <c r="K24" i="26"/>
  <c r="K37" i="26" s="1"/>
  <c r="AL23" i="26"/>
  <c r="AC23" i="26"/>
  <c r="AC22" i="26" s="1"/>
  <c r="H23" i="26"/>
  <c r="BQ4" i="26"/>
  <c r="AC24" i="26"/>
  <c r="AC37" i="26" s="1"/>
  <c r="N23" i="26"/>
  <c r="BQ7" i="26"/>
  <c r="BQ6" i="26"/>
  <c r="J26" i="26"/>
  <c r="J42" i="26" s="1"/>
  <c r="AO24" i="26"/>
  <c r="AO37" i="26" s="1"/>
  <c r="Y27" i="26"/>
  <c r="V26" i="26"/>
  <c r="V42" i="26" s="1"/>
  <c r="P26" i="26"/>
  <c r="P42" i="26" s="1"/>
  <c r="G26" i="26"/>
  <c r="G42" i="26" s="1"/>
  <c r="Q23" i="26"/>
  <c r="BQ10" i="26"/>
  <c r="AL22" i="26"/>
  <c r="AI22" i="26"/>
  <c r="H22" i="26"/>
  <c r="AV4" i="20"/>
  <c r="AF35" i="35"/>
  <c r="BK12" i="35"/>
  <c r="AC36" i="35"/>
  <c r="BL11" i="35"/>
  <c r="AO36" i="35"/>
  <c r="BL15" i="35"/>
  <c r="AO22" i="35"/>
  <c r="BL14" i="35"/>
  <c r="AL36" i="35"/>
  <c r="BK14" i="34"/>
  <c r="AL35" i="34"/>
  <c r="BL11" i="34"/>
  <c r="AC36" i="34"/>
  <c r="W22" i="34"/>
  <c r="BL9" i="34"/>
  <c r="W36" i="34"/>
  <c r="AO22" i="34"/>
  <c r="BL15" i="34"/>
  <c r="AO36" i="34"/>
  <c r="BK6" i="32"/>
  <c r="N35" i="32"/>
  <c r="H35" i="32"/>
  <c r="BK4" i="32"/>
  <c r="BK5" i="32"/>
  <c r="K35" i="32"/>
  <c r="AL22" i="32"/>
  <c r="AL36" i="32"/>
  <c r="BL14" i="32"/>
  <c r="H36" i="32"/>
  <c r="BL4" i="32"/>
  <c r="AK26" i="24"/>
  <c r="AK42" i="24" s="1"/>
  <c r="P26" i="24"/>
  <c r="P42" i="24" s="1"/>
  <c r="AF24" i="24"/>
  <c r="AF37" i="24" s="1"/>
  <c r="BQ15" i="24"/>
  <c r="BQ12" i="24"/>
  <c r="Y26" i="24"/>
  <c r="Y42" i="24" s="1"/>
  <c r="BQ10" i="24"/>
  <c r="W23" i="24"/>
  <c r="W22" i="24" s="1"/>
  <c r="BQ7" i="24"/>
  <c r="AI24" i="24"/>
  <c r="AI37" i="24" s="1"/>
  <c r="V26" i="24"/>
  <c r="V42" i="24" s="1"/>
  <c r="G26" i="24"/>
  <c r="G42" i="24" s="1"/>
  <c r="AC24" i="24"/>
  <c r="AC37" i="24" s="1"/>
  <c r="BQ11" i="24"/>
  <c r="N24" i="24"/>
  <c r="N37" i="24" s="1"/>
  <c r="Q23" i="24"/>
  <c r="Q22" i="24" s="1"/>
  <c r="AH27" i="24"/>
  <c r="T23" i="24"/>
  <c r="AH26" i="24"/>
  <c r="AH42" i="24" s="1"/>
  <c r="AF23" i="24"/>
  <c r="AF22" i="24" s="1"/>
  <c r="H24" i="24"/>
  <c r="H37" i="24" s="1"/>
  <c r="BQ5" i="24"/>
  <c r="S26" i="24"/>
  <c r="S42" i="24" s="1"/>
  <c r="K23" i="24"/>
  <c r="M26" i="24"/>
  <c r="M42" i="24" s="1"/>
  <c r="Z23" i="24"/>
  <c r="H23" i="24"/>
  <c r="BQ4" i="24"/>
  <c r="AL23" i="24"/>
  <c r="BQ13" i="24"/>
  <c r="AO23" i="24"/>
  <c r="AE26" i="24"/>
  <c r="AE42" i="24" s="1"/>
  <c r="Y27" i="24"/>
  <c r="J26" i="24"/>
  <c r="J42" i="24" s="1"/>
  <c r="BQ14" i="24"/>
  <c r="BQ9" i="24"/>
  <c r="AO24" i="24"/>
  <c r="AO37" i="24" s="1"/>
  <c r="Q24" i="24"/>
  <c r="Q37" i="24" s="1"/>
  <c r="BQ6" i="24"/>
  <c r="K24" i="24"/>
  <c r="K37" i="24" s="1"/>
  <c r="N23" i="24"/>
  <c r="BQ8" i="24"/>
  <c r="AL24" i="24"/>
  <c r="AL37" i="24" s="1"/>
  <c r="AI23" i="24"/>
  <c r="T24" i="24"/>
  <c r="T37" i="24" s="1"/>
  <c r="Z24" i="24"/>
  <c r="Z37" i="24" s="1"/>
  <c r="W24" i="24"/>
  <c r="W37" i="24" s="1"/>
  <c r="AN26" i="24"/>
  <c r="AN42" i="24" s="1"/>
  <c r="AB26" i="24"/>
  <c r="AB42" i="24" s="1"/>
  <c r="AC23" i="24"/>
  <c r="Z22" i="24"/>
  <c r="T22" i="24"/>
  <c r="AU32" i="23"/>
  <c r="AV4" i="23"/>
  <c r="AV21" i="23" s="1"/>
  <c r="AV34" i="23" s="1"/>
  <c r="AU21" i="23" s="1"/>
  <c r="Y55" i="1"/>
  <c r="Y52" i="1" s="1"/>
  <c r="Y21" i="1" s="1"/>
  <c r="Y54" i="1"/>
  <c r="Y53" i="1" s="1"/>
  <c r="BK7" i="25"/>
  <c r="Q35" i="25"/>
  <c r="BK11" i="25"/>
  <c r="AC35" i="25"/>
  <c r="BL8" i="25"/>
  <c r="T36" i="25"/>
  <c r="K36" i="25"/>
  <c r="BL5" i="25"/>
  <c r="Z35" i="38"/>
  <c r="BK10" i="38"/>
  <c r="BL10" i="38"/>
  <c r="Z36" i="38"/>
  <c r="BL5" i="38"/>
  <c r="K36" i="38"/>
  <c r="AU16" i="20"/>
  <c r="AV16" i="20" s="1"/>
  <c r="W35" i="31"/>
  <c r="BK9" i="31"/>
  <c r="BL9" i="31"/>
  <c r="W36" i="31"/>
  <c r="AF22" i="31"/>
  <c r="AF36" i="31"/>
  <c r="BL12" i="31"/>
  <c r="N22" i="31"/>
  <c r="N36" i="31"/>
  <c r="BL6" i="31"/>
  <c r="Z36" i="31"/>
  <c r="BL10" i="31"/>
  <c r="AL35" i="29"/>
  <c r="BK14" i="29"/>
  <c r="W35" i="29"/>
  <c r="BK9" i="29"/>
  <c r="BL9" i="29"/>
  <c r="W36" i="29"/>
  <c r="AO36" i="29"/>
  <c r="BL15" i="29"/>
  <c r="BL8" i="29"/>
  <c r="T36" i="29"/>
  <c r="K22" i="29"/>
  <c r="BL5" i="29"/>
  <c r="K36" i="29"/>
  <c r="AL36" i="29"/>
  <c r="BL14" i="29"/>
  <c r="AC22" i="29"/>
  <c r="BL11" i="29"/>
  <c r="AC36" i="29"/>
  <c r="G53" i="20"/>
  <c r="G54" i="20"/>
  <c r="G55" i="20"/>
  <c r="G52" i="20" s="1"/>
  <c r="G21" i="20" s="1"/>
  <c r="F45" i="1"/>
  <c r="AI22" i="27"/>
  <c r="BL13" i="27"/>
  <c r="AI36" i="27"/>
  <c r="AC36" i="27"/>
  <c r="BL11" i="27"/>
  <c r="BL9" i="27"/>
  <c r="W36" i="27"/>
  <c r="Q36" i="27"/>
  <c r="BL7" i="27"/>
  <c r="BL14" i="27"/>
  <c r="AL36" i="27"/>
  <c r="AC36" i="21"/>
  <c r="BL11" i="21"/>
  <c r="Z22" i="21"/>
  <c r="BL10" i="21"/>
  <c r="Z36" i="21"/>
  <c r="AI22" i="21"/>
  <c r="BL13" i="21"/>
  <c r="AI36" i="21"/>
  <c r="AV21" i="30"/>
  <c r="AV34" i="30" s="1"/>
  <c r="AU21" i="30" s="1"/>
  <c r="AV4" i="38"/>
  <c r="AV21" i="38" s="1"/>
  <c r="AV34" i="38" s="1"/>
  <c r="AU21" i="38" s="1"/>
  <c r="AU32" i="38"/>
  <c r="AU8" i="20"/>
  <c r="AV8" i="20" s="1"/>
  <c r="AU10" i="20"/>
  <c r="AV10" i="20" s="1"/>
  <c r="BK6" i="36"/>
  <c r="N35" i="36"/>
  <c r="Q22" i="36"/>
  <c r="BL7" i="36"/>
  <c r="Q36" i="36"/>
  <c r="Z36" i="36"/>
  <c r="BL10" i="36"/>
  <c r="N36" i="36"/>
  <c r="BL6" i="36"/>
  <c r="P53" i="20"/>
  <c r="P55" i="20"/>
  <c r="P52" i="20" s="1"/>
  <c r="P21" i="20" s="1"/>
  <c r="P54" i="20"/>
  <c r="BK15" i="33"/>
  <c r="AO35" i="33"/>
  <c r="BL7" i="33"/>
  <c r="Q36" i="33"/>
  <c r="BL8" i="33"/>
  <c r="T36" i="33"/>
  <c r="N36" i="33"/>
  <c r="BL6" i="33"/>
  <c r="AO36" i="33"/>
  <c r="BL15" i="33"/>
  <c r="AL22" i="23"/>
  <c r="AL36" i="23"/>
  <c r="BL14" i="23"/>
  <c r="K35" i="30"/>
  <c r="BK5" i="30"/>
  <c r="AI22" i="30"/>
  <c r="BL6" i="30"/>
  <c r="N36" i="30"/>
  <c r="K36" i="30"/>
  <c r="BL5" i="30"/>
  <c r="H36" i="30"/>
  <c r="BL4" i="30"/>
  <c r="AO36" i="30"/>
  <c r="BL15" i="30"/>
  <c r="AK54" i="1"/>
  <c r="AK53" i="1" s="1"/>
  <c r="AK55" i="1"/>
  <c r="AK52" i="1" s="1"/>
  <c r="AK21" i="1" s="1"/>
  <c r="N22" i="16"/>
  <c r="E22" i="16"/>
  <c r="Q22" i="16"/>
  <c r="P23" i="16"/>
  <c r="AE23" i="16"/>
  <c r="AD23" i="16"/>
  <c r="AU7" i="20"/>
  <c r="AV7" i="20" s="1"/>
  <c r="AI35" i="35"/>
  <c r="BK13" i="35"/>
  <c r="AI36" i="35"/>
  <c r="BL13" i="35"/>
  <c r="AL22" i="35"/>
  <c r="W22" i="35"/>
  <c r="BL9" i="35"/>
  <c r="W36" i="35"/>
  <c r="T36" i="35"/>
  <c r="BL8" i="35"/>
  <c r="AC22" i="34"/>
  <c r="AF22" i="34"/>
  <c r="BL12" i="34"/>
  <c r="AF36" i="34"/>
  <c r="K22" i="34"/>
  <c r="K36" i="34"/>
  <c r="BL5" i="34"/>
  <c r="H22" i="34"/>
  <c r="H36" i="34"/>
  <c r="BL4" i="34"/>
  <c r="Z22" i="34"/>
  <c r="Z36" i="34"/>
  <c r="BL10" i="34"/>
  <c r="AL36" i="34"/>
  <c r="BL14" i="34"/>
  <c r="P55" i="1"/>
  <c r="P52" i="1" s="1"/>
  <c r="P21" i="1" s="1"/>
  <c r="P54" i="1"/>
  <c r="P53" i="1" s="1"/>
  <c r="AO35" i="32"/>
  <c r="BK15" i="32"/>
  <c r="T22" i="32"/>
  <c r="T36" i="32"/>
  <c r="BL8" i="32"/>
  <c r="BL15" i="32"/>
  <c r="AO36" i="32"/>
  <c r="AE55" i="20"/>
  <c r="AE52" i="20" s="1"/>
  <c r="AE21" i="20" s="1"/>
  <c r="AE54" i="20"/>
  <c r="AE53" i="20"/>
  <c r="AH54" i="20"/>
  <c r="AH55" i="20"/>
  <c r="AH52" i="20" s="1"/>
  <c r="AH21" i="20" s="1"/>
  <c r="AH53" i="20"/>
  <c r="T22" i="25"/>
  <c r="Z35" i="25"/>
  <c r="BK10" i="25"/>
  <c r="AI22" i="25"/>
  <c r="BL13" i="25"/>
  <c r="AI36" i="25"/>
  <c r="BL7" i="25"/>
  <c r="Q36" i="25"/>
  <c r="BL10" i="25"/>
  <c r="Z36" i="25"/>
  <c r="N36" i="25"/>
  <c r="BL6" i="25"/>
  <c r="AO36" i="25"/>
  <c r="BL15" i="25"/>
  <c r="AL36" i="25"/>
  <c r="BL14" i="25"/>
  <c r="AV4" i="21"/>
  <c r="AV21" i="21" s="1"/>
  <c r="AV34" i="21" s="1"/>
  <c r="AU21" i="21" s="1"/>
  <c r="AU32" i="21"/>
  <c r="BK6" i="28"/>
  <c r="N35" i="28"/>
  <c r="Z35" i="28"/>
  <c r="BK10" i="28"/>
  <c r="BL15" i="28"/>
  <c r="AO36" i="28"/>
  <c r="AI36" i="28"/>
  <c r="BL13" i="28"/>
  <c r="BL6" i="20"/>
  <c r="AO36" i="20"/>
  <c r="AO22" i="20"/>
  <c r="BL7" i="20"/>
  <c r="H36" i="20"/>
  <c r="H22" i="20"/>
  <c r="T36" i="1"/>
  <c r="BL13" i="1"/>
  <c r="T22" i="1"/>
  <c r="W36" i="1"/>
  <c r="BL5" i="1"/>
  <c r="W22" i="1"/>
  <c r="Q36" i="1"/>
  <c r="BL7" i="1"/>
  <c r="Q22" i="1"/>
  <c r="BL14" i="20"/>
  <c r="Z36" i="20"/>
  <c r="Z22" i="20"/>
  <c r="N36" i="1"/>
  <c r="BL12" i="1"/>
  <c r="N22" i="1"/>
  <c r="Q35" i="38"/>
  <c r="BK7" i="38"/>
  <c r="AI22" i="38"/>
  <c r="BL13" i="38"/>
  <c r="AI36" i="38"/>
  <c r="BL12" i="29"/>
  <c r="AF36" i="29"/>
  <c r="Q36" i="29"/>
  <c r="BL7" i="29"/>
  <c r="AV4" i="24"/>
  <c r="AV21" i="24" s="1"/>
  <c r="AV34" i="24" s="1"/>
  <c r="AU21" i="24" s="1"/>
  <c r="AU32" i="24"/>
  <c r="AN53" i="20"/>
  <c r="AN55" i="20"/>
  <c r="AN52" i="20" s="1"/>
  <c r="AN21" i="20" s="1"/>
  <c r="AN54" i="20"/>
  <c r="AC22" i="38"/>
  <c r="AC36" i="38"/>
  <c r="BL11" i="38"/>
  <c r="BK14" i="31"/>
  <c r="AL35" i="31"/>
  <c r="K36" i="31"/>
  <c r="BL5" i="31"/>
  <c r="Q22" i="29"/>
  <c r="BK11" i="21"/>
  <c r="AC35" i="21"/>
  <c r="T22" i="21"/>
  <c r="BL8" i="21"/>
  <c r="T36" i="21"/>
  <c r="AV4" i="25"/>
  <c r="AV21" i="25" s="1"/>
  <c r="AV34" i="25" s="1"/>
  <c r="AU21" i="25" s="1"/>
  <c r="AU32" i="25"/>
  <c r="W35" i="36"/>
  <c r="BK9" i="36"/>
  <c r="BK8" i="36"/>
  <c r="T35" i="36"/>
  <c r="BK10" i="36"/>
  <c r="Z35" i="36"/>
  <c r="AC36" i="36"/>
  <c r="BL11" i="36"/>
  <c r="T36" i="36"/>
  <c r="BL8" i="36"/>
  <c r="AU32" i="1"/>
  <c r="AV4" i="1"/>
  <c r="AV21" i="1" s="1"/>
  <c r="AV34" i="1" s="1"/>
  <c r="AU21" i="1" s="1"/>
  <c r="S55" i="1"/>
  <c r="S52" i="1" s="1"/>
  <c r="S21" i="1" s="1"/>
  <c r="S54" i="1"/>
  <c r="S53" i="1" s="1"/>
  <c r="AU32" i="31"/>
  <c r="AV4" i="31"/>
  <c r="AV21" i="31" s="1"/>
  <c r="AV34" i="31" s="1"/>
  <c r="AU21" i="31" s="1"/>
  <c r="H35" i="33"/>
  <c r="BK4" i="33"/>
  <c r="AL36" i="33"/>
  <c r="BL14" i="33"/>
  <c r="BL4" i="33"/>
  <c r="H36" i="33"/>
  <c r="T35" i="23"/>
  <c r="BK8" i="23"/>
  <c r="BL8" i="23"/>
  <c r="T36" i="23"/>
  <c r="H22" i="23"/>
  <c r="H36" i="23"/>
  <c r="BL4" i="23"/>
  <c r="AO22" i="23"/>
  <c r="AO36" i="23"/>
  <c r="BL15" i="23"/>
  <c r="AF22" i="23"/>
  <c r="AF36" i="23"/>
  <c r="BL12" i="23"/>
  <c r="BK6" i="30"/>
  <c r="N35" i="30"/>
  <c r="T22" i="30"/>
  <c r="Q22" i="30"/>
  <c r="Q36" i="30"/>
  <c r="BL7" i="30"/>
  <c r="W22" i="30"/>
  <c r="BL9" i="30"/>
  <c r="W36" i="30"/>
  <c r="BL10" i="30"/>
  <c r="Z36" i="30"/>
  <c r="V54" i="1"/>
  <c r="V53" i="1" s="1"/>
  <c r="V55" i="1"/>
  <c r="V52" i="1" s="1"/>
  <c r="V21" i="1" s="1"/>
  <c r="AU32" i="35"/>
  <c r="AV4" i="35"/>
  <c r="AV21" i="35" s="1"/>
  <c r="AV34" i="35" s="1"/>
  <c r="AU21" i="35" s="1"/>
  <c r="AL22" i="16"/>
  <c r="AI22" i="16"/>
  <c r="AF22" i="16"/>
  <c r="U23" i="16"/>
  <c r="T35" i="35"/>
  <c r="BK8" i="35"/>
  <c r="N22" i="35"/>
  <c r="N36" i="35"/>
  <c r="BL6" i="35"/>
  <c r="H22" i="35"/>
  <c r="H36" i="35"/>
  <c r="BL4" i="35"/>
  <c r="T35" i="34"/>
  <c r="BK8" i="34"/>
  <c r="Q36" i="34"/>
  <c r="BL7" i="34"/>
  <c r="AI36" i="34"/>
  <c r="BL13" i="34"/>
  <c r="BL8" i="34"/>
  <c r="T36" i="34"/>
  <c r="W22" i="32"/>
  <c r="W36" i="32"/>
  <c r="BL9" i="32"/>
  <c r="BL12" i="32"/>
  <c r="AF36" i="32"/>
  <c r="AC36" i="32"/>
  <c r="BL11" i="32"/>
  <c r="AV4" i="27"/>
  <c r="AV21" i="27" s="1"/>
  <c r="AV34" i="27" s="1"/>
  <c r="AU21" i="27" s="1"/>
  <c r="AU32" i="27"/>
  <c r="M54" i="1"/>
  <c r="M53" i="1" s="1"/>
  <c r="M55" i="1"/>
  <c r="M52" i="1" s="1"/>
  <c r="M21" i="1" s="1"/>
  <c r="AE54" i="1"/>
  <c r="AE53" i="1" s="1"/>
  <c r="AE55" i="1"/>
  <c r="AE52" i="1" s="1"/>
  <c r="AE21" i="1" s="1"/>
  <c r="AO35" i="25"/>
  <c r="BK15" i="25"/>
  <c r="W35" i="25"/>
  <c r="BK9" i="25"/>
  <c r="H36" i="25"/>
  <c r="BL4" i="25"/>
  <c r="AC36" i="25"/>
  <c r="BL11" i="25"/>
  <c r="BK13" i="28"/>
  <c r="AI35" i="28"/>
  <c r="BL14" i="28"/>
  <c r="AL36" i="28"/>
  <c r="K22" i="28"/>
  <c r="BL5" i="28"/>
  <c r="K36" i="28"/>
  <c r="T36" i="28"/>
  <c r="BL8" i="28"/>
  <c r="BL6" i="28"/>
  <c r="N36" i="28"/>
  <c r="Z36" i="28"/>
  <c r="BL10" i="28"/>
  <c r="AC36" i="20"/>
  <c r="BL12" i="20"/>
  <c r="AC22" i="20"/>
  <c r="BL9" i="20"/>
  <c r="AI36" i="20"/>
  <c r="AI22" i="20"/>
  <c r="AL36" i="20"/>
  <c r="BL15" i="20"/>
  <c r="AL22" i="20"/>
  <c r="BL4" i="1"/>
  <c r="AF36" i="1"/>
  <c r="AF22" i="1"/>
  <c r="BK5" i="31"/>
  <c r="K35" i="31"/>
  <c r="AO35" i="29"/>
  <c r="BK15" i="29"/>
  <c r="K20" i="20"/>
  <c r="AC20" i="20"/>
  <c r="Z20" i="20"/>
  <c r="B1" i="20"/>
  <c r="W20" i="20"/>
  <c r="N20" i="20"/>
  <c r="H20" i="20"/>
  <c r="Q20" i="20"/>
  <c r="AO20" i="20"/>
  <c r="AI20" i="20"/>
  <c r="AL20" i="20"/>
  <c r="T20" i="20"/>
  <c r="AF20" i="20"/>
  <c r="S55" i="20"/>
  <c r="S52" i="20" s="1"/>
  <c r="S21" i="20" s="1"/>
  <c r="S54" i="20"/>
  <c r="S53" i="20"/>
  <c r="AN55" i="1"/>
  <c r="AN52" i="1" s="1"/>
  <c r="AN21" i="1" s="1"/>
  <c r="AN54" i="1"/>
  <c r="AN53" i="1" s="1"/>
  <c r="AU32" i="33"/>
  <c r="AV4" i="33"/>
  <c r="AV21" i="33" s="1"/>
  <c r="AV34" i="33" s="1"/>
  <c r="AU21" i="33" s="1"/>
  <c r="AU32" i="34"/>
  <c r="AV4" i="34"/>
  <c r="AV21" i="34" s="1"/>
  <c r="AV34" i="34" s="1"/>
  <c r="AU21" i="34" s="1"/>
  <c r="Z36" i="27"/>
  <c r="BL10" i="27"/>
  <c r="W35" i="27"/>
  <c r="BK9" i="27"/>
  <c r="BK5" i="36"/>
  <c r="K35" i="36"/>
  <c r="AL22" i="36"/>
  <c r="AL36" i="36"/>
  <c r="BL14" i="36"/>
  <c r="AI35" i="33"/>
  <c r="BK13" i="33"/>
  <c r="BK6" i="38"/>
  <c r="N35" i="38"/>
  <c r="N36" i="38"/>
  <c r="BL6" i="38"/>
  <c r="W36" i="38"/>
  <c r="BL9" i="38"/>
  <c r="AO22" i="38"/>
  <c r="AO36" i="38"/>
  <c r="BL15" i="38"/>
  <c r="BL12" i="38"/>
  <c r="AF36" i="38"/>
  <c r="T22" i="31"/>
  <c r="T36" i="31"/>
  <c r="BL8" i="31"/>
  <c r="AO22" i="31"/>
  <c r="BL15" i="31"/>
  <c r="AO36" i="31"/>
  <c r="BK13" i="29"/>
  <c r="AI35" i="29"/>
  <c r="Z22" i="29"/>
  <c r="BL13" i="29"/>
  <c r="AI36" i="29"/>
  <c r="BK8" i="27"/>
  <c r="T35" i="27"/>
  <c r="K35" i="27"/>
  <c r="BK5" i="27"/>
  <c r="BL15" i="27"/>
  <c r="AO36" i="27"/>
  <c r="BL5" i="27"/>
  <c r="K36" i="27"/>
  <c r="BK11" i="27"/>
  <c r="AC35" i="27"/>
  <c r="BL12" i="27"/>
  <c r="AF36" i="27"/>
  <c r="AF22" i="21"/>
  <c r="AL22" i="21"/>
  <c r="AL36" i="21"/>
  <c r="BL14" i="21"/>
  <c r="BK9" i="21"/>
  <c r="W35" i="21"/>
  <c r="BL6" i="21"/>
  <c r="N36" i="21"/>
  <c r="BL15" i="21"/>
  <c r="AO36" i="21"/>
  <c r="K36" i="21"/>
  <c r="BL5" i="21"/>
  <c r="W22" i="38"/>
  <c r="Q36" i="38"/>
  <c r="BL7" i="38"/>
  <c r="BL8" i="38"/>
  <c r="T36" i="38"/>
  <c r="K35" i="38"/>
  <c r="BK5" i="38"/>
  <c r="H22" i="38"/>
  <c r="H36" i="38"/>
  <c r="BL4" i="38"/>
  <c r="AL22" i="38"/>
  <c r="BL14" i="38"/>
  <c r="AL36" i="38"/>
  <c r="Z35" i="31"/>
  <c r="BK10" i="31"/>
  <c r="BL14" i="31"/>
  <c r="AL36" i="31"/>
  <c r="BL7" i="31"/>
  <c r="Q36" i="31"/>
  <c r="Q22" i="31"/>
  <c r="H22" i="31"/>
  <c r="H36" i="31"/>
  <c r="BL4" i="31"/>
  <c r="AC22" i="31"/>
  <c r="AC36" i="31"/>
  <c r="BL11" i="31"/>
  <c r="BL13" i="31"/>
  <c r="AI36" i="31"/>
  <c r="BK8" i="29"/>
  <c r="T35" i="29"/>
  <c r="BK4" i="29"/>
  <c r="H35" i="29"/>
  <c r="N22" i="29"/>
  <c r="BL6" i="29"/>
  <c r="N36" i="29"/>
  <c r="H36" i="29"/>
  <c r="BL4" i="29"/>
  <c r="V54" i="20"/>
  <c r="V55" i="20"/>
  <c r="V52" i="20" s="1"/>
  <c r="V21" i="20" s="1"/>
  <c r="V53" i="20"/>
  <c r="AB54" i="1"/>
  <c r="AB53" i="1" s="1"/>
  <c r="AB55" i="1"/>
  <c r="AB52" i="1" s="1"/>
  <c r="AB21" i="1" s="1"/>
  <c r="G55" i="1"/>
  <c r="G52" i="1" s="1"/>
  <c r="G21" i="1" s="1"/>
  <c r="G54" i="1"/>
  <c r="G53" i="1" s="1"/>
  <c r="AU19" i="20"/>
  <c r="AV19" i="20" s="1"/>
  <c r="AU6" i="20"/>
  <c r="AV6" i="20" s="1"/>
  <c r="H35" i="27"/>
  <c r="BK4" i="27"/>
  <c r="N35" i="27"/>
  <c r="BK6" i="27"/>
  <c r="N36" i="27"/>
  <c r="BL6" i="27"/>
  <c r="T36" i="27"/>
  <c r="BL8" i="27"/>
  <c r="BL4" i="27"/>
  <c r="H36" i="27"/>
  <c r="Y55" i="20"/>
  <c r="Y52" i="20" s="1"/>
  <c r="Y21" i="20" s="1"/>
  <c r="Y53" i="20"/>
  <c r="Y54" i="20"/>
  <c r="H22" i="21"/>
  <c r="W36" i="21"/>
  <c r="BL9" i="21"/>
  <c r="AU17" i="20"/>
  <c r="AV17" i="20" s="1"/>
  <c r="AV4" i="26"/>
  <c r="AV21" i="26" s="1"/>
  <c r="AV34" i="26" s="1"/>
  <c r="AU21" i="26" s="1"/>
  <c r="AU32" i="26"/>
  <c r="AC22" i="36"/>
  <c r="AI22" i="36"/>
  <c r="AI36" i="36"/>
  <c r="BL13" i="36"/>
  <c r="K36" i="36"/>
  <c r="BL5" i="36"/>
  <c r="AO22" i="36"/>
  <c r="BL15" i="36"/>
  <c r="AO36" i="36"/>
  <c r="W36" i="36"/>
  <c r="BL9" i="36"/>
  <c r="H35" i="36"/>
  <c r="BK4" i="36"/>
  <c r="H36" i="36"/>
  <c r="BL4" i="36"/>
  <c r="AF22" i="36"/>
  <c r="BL12" i="36"/>
  <c r="AF36" i="36"/>
  <c r="AK55" i="20"/>
  <c r="AK52" i="20" s="1"/>
  <c r="AK21" i="20" s="1"/>
  <c r="AK54" i="20"/>
  <c r="AK53" i="20"/>
  <c r="AK58" i="20" s="1"/>
  <c r="J54" i="1"/>
  <c r="J53" i="1" s="1"/>
  <c r="J55" i="1"/>
  <c r="J52" i="1" s="1"/>
  <c r="J21" i="1" s="1"/>
  <c r="AH55" i="1"/>
  <c r="AH52" i="1" s="1"/>
  <c r="AH21" i="1" s="1"/>
  <c r="AH54" i="1"/>
  <c r="AH53" i="1" s="1"/>
  <c r="AH58" i="1" s="1"/>
  <c r="Q35" i="33"/>
  <c r="BK7" i="33"/>
  <c r="W22" i="33"/>
  <c r="BL9" i="33"/>
  <c r="W36" i="33"/>
  <c r="K22" i="33"/>
  <c r="BL5" i="33"/>
  <c r="K36" i="33"/>
  <c r="AC22" i="33"/>
  <c r="BL11" i="33"/>
  <c r="AC36" i="33"/>
  <c r="AC35" i="23"/>
  <c r="BK11" i="23"/>
  <c r="BL11" i="23"/>
  <c r="AC36" i="23"/>
  <c r="K36" i="23"/>
  <c r="BL5" i="23"/>
  <c r="Q22" i="23"/>
  <c r="Q36" i="23"/>
  <c r="BL7" i="23"/>
  <c r="BL13" i="23"/>
  <c r="AI36" i="23"/>
  <c r="AF35" i="30"/>
  <c r="BK12" i="30"/>
  <c r="Z22" i="30"/>
  <c r="BK4" i="30"/>
  <c r="H35" i="30"/>
  <c r="AF36" i="30"/>
  <c r="BL12" i="30"/>
  <c r="G23" i="16"/>
  <c r="AN23" i="16"/>
  <c r="S23" i="16"/>
  <c r="I23" i="16"/>
  <c r="T22" i="16"/>
  <c r="AV4" i="28"/>
  <c r="AV21" i="28" s="1"/>
  <c r="AV34" i="28" s="1"/>
  <c r="AU21" i="28" s="1"/>
  <c r="AU32" i="28"/>
  <c r="BK10" i="35"/>
  <c r="Z35" i="35"/>
  <c r="AC22" i="35"/>
  <c r="BL10" i="35"/>
  <c r="Z36" i="35"/>
  <c r="AF36" i="35"/>
  <c r="BL12" i="35"/>
  <c r="Q36" i="35"/>
  <c r="BL7" i="35"/>
  <c r="BL5" i="35"/>
  <c r="K36" i="35"/>
  <c r="BK13" i="34"/>
  <c r="AI35" i="34"/>
  <c r="Q35" i="34"/>
  <c r="BK7" i="34"/>
  <c r="N22" i="34"/>
  <c r="BL6" i="34"/>
  <c r="N36" i="34"/>
  <c r="Q35" i="32"/>
  <c r="BK7" i="32"/>
  <c r="AC35" i="32"/>
  <c r="BK11" i="32"/>
  <c r="N36" i="32"/>
  <c r="BL6" i="32"/>
  <c r="K36" i="32"/>
  <c r="BL5" i="32"/>
  <c r="AI36" i="32"/>
  <c r="BL13" i="32"/>
  <c r="Z22" i="32"/>
  <c r="BL10" i="32"/>
  <c r="Z36" i="32"/>
  <c r="BL7" i="32"/>
  <c r="Q36" i="32"/>
  <c r="AV4" i="29"/>
  <c r="AV21" i="29" s="1"/>
  <c r="AV34" i="29" s="1"/>
  <c r="AU21" i="29" s="1"/>
  <c r="AU32" i="29"/>
  <c r="AB54" i="20"/>
  <c r="AB53" i="20"/>
  <c r="AB55" i="20"/>
  <c r="AB52" i="20" s="1"/>
  <c r="AB21" i="20" s="1"/>
  <c r="BK4" i="25"/>
  <c r="H35" i="25"/>
  <c r="BK6" i="25"/>
  <c r="N35" i="25"/>
  <c r="AF22" i="25"/>
  <c r="BL12" i="25"/>
  <c r="AF36" i="25"/>
  <c r="K22" i="25"/>
  <c r="BK14" i="25"/>
  <c r="AL35" i="25"/>
  <c r="W36" i="25"/>
  <c r="BL9" i="25"/>
  <c r="AU32" i="32"/>
  <c r="AV4" i="32"/>
  <c r="AV21" i="32" s="1"/>
  <c r="AV34" i="32" s="1"/>
  <c r="AU21" i="32" s="1"/>
  <c r="W22" i="28"/>
  <c r="W36" i="28"/>
  <c r="BL9" i="28"/>
  <c r="BL12" i="28"/>
  <c r="AF36" i="28"/>
  <c r="H22" i="28"/>
  <c r="H36" i="28"/>
  <c r="BL4" i="28"/>
  <c r="BL9" i="1"/>
  <c r="AC36" i="1"/>
  <c r="AC22" i="1"/>
  <c r="H36" i="1"/>
  <c r="BL14" i="1"/>
  <c r="H22" i="1"/>
  <c r="K36" i="20"/>
  <c r="BL13" i="20"/>
  <c r="K22" i="20"/>
  <c r="AI36" i="1"/>
  <c r="BL8" i="1"/>
  <c r="AI22" i="1"/>
  <c r="Q36" i="20"/>
  <c r="BL4" i="20"/>
  <c r="Q22" i="20"/>
  <c r="AU14" i="20"/>
  <c r="AV14" i="20" s="1"/>
  <c r="BK15" i="28"/>
  <c r="AO35" i="28"/>
  <c r="AL35" i="28"/>
  <c r="BK14" i="28"/>
  <c r="BL7" i="28"/>
  <c r="Q36" i="28"/>
  <c r="AC36" i="28"/>
  <c r="BL11" i="28"/>
  <c r="AU13" i="20"/>
  <c r="AV13" i="20" s="1"/>
  <c r="AO36" i="1"/>
  <c r="BL6" i="1"/>
  <c r="AO22" i="1"/>
  <c r="K36" i="1"/>
  <c r="BL15" i="1"/>
  <c r="K22" i="1"/>
  <c r="T36" i="20"/>
  <c r="BL8" i="20"/>
  <c r="T22" i="20"/>
  <c r="W36" i="20"/>
  <c r="BL11" i="20"/>
  <c r="W22" i="20"/>
  <c r="BL11" i="1"/>
  <c r="AL36" i="1"/>
  <c r="AL22" i="1"/>
  <c r="BL10" i="1"/>
  <c r="Z36" i="1"/>
  <c r="Z22" i="1"/>
  <c r="N36" i="20"/>
  <c r="BL5" i="20"/>
  <c r="N22" i="20"/>
  <c r="AF36" i="20"/>
  <c r="BL10" i="20"/>
  <c r="AF22" i="20"/>
  <c r="E5" i="16"/>
  <c r="N4" i="16"/>
  <c r="AC4" i="16"/>
  <c r="Q5" i="16"/>
  <c r="AL4" i="16"/>
  <c r="Z5" i="16"/>
  <c r="H4" i="16"/>
  <c r="K5" i="16"/>
  <c r="H5" i="16"/>
  <c r="T4" i="16"/>
  <c r="K4" i="16"/>
  <c r="T5" i="16"/>
  <c r="Z4" i="16"/>
  <c r="AF4" i="16"/>
  <c r="AI4" i="16"/>
  <c r="AF5" i="16"/>
  <c r="AL5" i="16"/>
  <c r="W4" i="16"/>
  <c r="N5" i="16"/>
  <c r="AC5" i="16"/>
  <c r="Q4" i="16"/>
  <c r="E4" i="16"/>
  <c r="W5" i="16"/>
  <c r="AI5" i="16"/>
  <c r="S58" i="1" l="1"/>
  <c r="S58" i="20"/>
  <c r="AE58" i="1"/>
  <c r="M58" i="20"/>
  <c r="AB58" i="20"/>
  <c r="AE58" i="20"/>
  <c r="P58" i="20"/>
  <c r="Y58" i="1"/>
  <c r="AN58" i="20"/>
  <c r="J58" i="1"/>
  <c r="G58" i="1"/>
  <c r="AH58" i="20"/>
  <c r="AK58" i="1"/>
  <c r="J58" i="20"/>
  <c r="CQ5" i="16"/>
  <c r="CE5" i="16"/>
  <c r="E24" i="16"/>
  <c r="AW36" i="16" s="1"/>
  <c r="AX36" i="16" s="1"/>
  <c r="BM4" i="16"/>
  <c r="E26" i="16"/>
  <c r="E25" i="16"/>
  <c r="E23" i="16"/>
  <c r="BK43" i="16" s="1"/>
  <c r="BR4" i="30"/>
  <c r="BS4" i="30" s="1"/>
  <c r="BR4" i="24"/>
  <c r="BS4" i="24" s="1"/>
  <c r="BR4" i="31"/>
  <c r="BS4" i="31" s="1"/>
  <c r="BR4" i="33"/>
  <c r="BS4" i="33" s="1"/>
  <c r="BR4" i="21"/>
  <c r="BS4" i="21" s="1"/>
  <c r="BR4" i="35"/>
  <c r="BS4" i="35" s="1"/>
  <c r="BR4" i="26"/>
  <c r="BS4" i="26" s="1"/>
  <c r="BR4" i="36"/>
  <c r="BS4" i="36" s="1"/>
  <c r="BR4" i="32"/>
  <c r="BS4" i="32" s="1"/>
  <c r="BR4" i="38"/>
  <c r="BS4" i="38" s="1"/>
  <c r="BR4" i="27"/>
  <c r="BS4" i="27" s="1"/>
  <c r="BR4" i="34"/>
  <c r="BS4" i="34" s="1"/>
  <c r="BR4" i="29"/>
  <c r="BS4" i="29" s="1"/>
  <c r="BR4" i="23"/>
  <c r="BS4" i="23" s="1"/>
  <c r="BR6" i="1"/>
  <c r="BS6" i="1" s="1"/>
  <c r="BR4" i="28"/>
  <c r="BS4" i="28" s="1"/>
  <c r="BR4" i="25"/>
  <c r="BS4" i="25" s="1"/>
  <c r="BR7" i="20"/>
  <c r="BS7" i="20" s="1"/>
  <c r="E28" i="16"/>
  <c r="Q24" i="16"/>
  <c r="AW38" i="16" s="1"/>
  <c r="AX38" i="16" s="1"/>
  <c r="Q26" i="16"/>
  <c r="Q23" i="16"/>
  <c r="BW43" i="16" s="1"/>
  <c r="Q25" i="16"/>
  <c r="BY4" i="16"/>
  <c r="BR8" i="34"/>
  <c r="BS8" i="34" s="1"/>
  <c r="BR8" i="31"/>
  <c r="BS8" i="31" s="1"/>
  <c r="BR8" i="29"/>
  <c r="BS8" i="29" s="1"/>
  <c r="BR8" i="33"/>
  <c r="BS8" i="33" s="1"/>
  <c r="BR8" i="35"/>
  <c r="BS8" i="35" s="1"/>
  <c r="BR8" i="27"/>
  <c r="BS8" i="27" s="1"/>
  <c r="BR8" i="36"/>
  <c r="BS8" i="36" s="1"/>
  <c r="BR8" i="28"/>
  <c r="BS8" i="28" s="1"/>
  <c r="BR8" i="25"/>
  <c r="BS8" i="25" s="1"/>
  <c r="BR8" i="24"/>
  <c r="BS8" i="24" s="1"/>
  <c r="BR8" i="23"/>
  <c r="BS8" i="23" s="1"/>
  <c r="BR8" i="32"/>
  <c r="BS8" i="32" s="1"/>
  <c r="BR8" i="38"/>
  <c r="BS8" i="38" s="1"/>
  <c r="BR8" i="30"/>
  <c r="BS8" i="30" s="1"/>
  <c r="BR10" i="1"/>
  <c r="BS10" i="1" s="1"/>
  <c r="BR9" i="20"/>
  <c r="BS9" i="20" s="1"/>
  <c r="BR8" i="21"/>
  <c r="BS8" i="21" s="1"/>
  <c r="BR8" i="26"/>
  <c r="BS8" i="26" s="1"/>
  <c r="Q28" i="16"/>
  <c r="CK5" i="16"/>
  <c r="BV5" i="16"/>
  <c r="W23" i="16"/>
  <c r="CC43" i="16" s="1"/>
  <c r="W26" i="16"/>
  <c r="W24" i="16"/>
  <c r="AW40" i="16" s="1"/>
  <c r="AX40" i="16" s="1"/>
  <c r="AU40" i="16" s="1"/>
  <c r="CE4" i="16"/>
  <c r="W25" i="16"/>
  <c r="BR10" i="32"/>
  <c r="BS10" i="32" s="1"/>
  <c r="BR10" i="27"/>
  <c r="BS10" i="27" s="1"/>
  <c r="BR10" i="29"/>
  <c r="BS10" i="29" s="1"/>
  <c r="BR11" i="1"/>
  <c r="BS11" i="1" s="1"/>
  <c r="BR10" i="33"/>
  <c r="BS10" i="33" s="1"/>
  <c r="BR11" i="20"/>
  <c r="BS11" i="20" s="1"/>
  <c r="BR10" i="35"/>
  <c r="BS10" i="35" s="1"/>
  <c r="BR10" i="25"/>
  <c r="BS10" i="25" s="1"/>
  <c r="BR10" i="38"/>
  <c r="BS10" i="38" s="1"/>
  <c r="BR10" i="30"/>
  <c r="BS10" i="30" s="1"/>
  <c r="BR10" i="31"/>
  <c r="BS10" i="31" s="1"/>
  <c r="BR10" i="26"/>
  <c r="BS10" i="26" s="1"/>
  <c r="BR10" i="24"/>
  <c r="BS10" i="24" s="1"/>
  <c r="BR10" i="34"/>
  <c r="BS10" i="34" s="1"/>
  <c r="BR10" i="36"/>
  <c r="BS10" i="36" s="1"/>
  <c r="BR10" i="23"/>
  <c r="BS10" i="23" s="1"/>
  <c r="BR10" i="28"/>
  <c r="BS10" i="28" s="1"/>
  <c r="BR10" i="21"/>
  <c r="BS10" i="21" s="1"/>
  <c r="W28" i="16"/>
  <c r="CT5" i="16"/>
  <c r="CN5" i="16"/>
  <c r="AI23" i="16"/>
  <c r="CO43" i="16" s="1"/>
  <c r="AI26" i="16"/>
  <c r="AI24" i="16"/>
  <c r="AW43" i="16" s="1"/>
  <c r="AX43" i="16" s="1"/>
  <c r="AI25" i="16"/>
  <c r="CQ4" i="16"/>
  <c r="BR14" i="36"/>
  <c r="BS14" i="36" s="1"/>
  <c r="BR14" i="23"/>
  <c r="BS14" i="23" s="1"/>
  <c r="BR14" i="20"/>
  <c r="BS14" i="20" s="1"/>
  <c r="BR14" i="28"/>
  <c r="BS14" i="28" s="1"/>
  <c r="BR14" i="35"/>
  <c r="BS14" i="35" s="1"/>
  <c r="BR14" i="30"/>
  <c r="BS14" i="30" s="1"/>
  <c r="BR14" i="31"/>
  <c r="BS14" i="31" s="1"/>
  <c r="BR14" i="29"/>
  <c r="BS14" i="29" s="1"/>
  <c r="BR14" i="21"/>
  <c r="BS14" i="21" s="1"/>
  <c r="BR14" i="34"/>
  <c r="BS14" i="34" s="1"/>
  <c r="BR14" i="33"/>
  <c r="BS14" i="33" s="1"/>
  <c r="BR14" i="32"/>
  <c r="BS14" i="32" s="1"/>
  <c r="BR14" i="38"/>
  <c r="BS14" i="38" s="1"/>
  <c r="BR14" i="1"/>
  <c r="BS14" i="1" s="1"/>
  <c r="BR14" i="24"/>
  <c r="BS14" i="24" s="1"/>
  <c r="BR14" i="27"/>
  <c r="BS14" i="27" s="1"/>
  <c r="BR14" i="25"/>
  <c r="BS14" i="25" s="1"/>
  <c r="BR14" i="26"/>
  <c r="BS14" i="26" s="1"/>
  <c r="AI28" i="16"/>
  <c r="CN4" i="16"/>
  <c r="AF25" i="16"/>
  <c r="AF24" i="16"/>
  <c r="AW42" i="16" s="1"/>
  <c r="AX42" i="16" s="1"/>
  <c r="AF23" i="16"/>
  <c r="CL43" i="16" s="1"/>
  <c r="AF26" i="16"/>
  <c r="BR13" i="38"/>
  <c r="BS13" i="38" s="1"/>
  <c r="BR13" i="31"/>
  <c r="BS13" i="31" s="1"/>
  <c r="BR13" i="36"/>
  <c r="BS13" i="36" s="1"/>
  <c r="BR13" i="35"/>
  <c r="BS13" i="35" s="1"/>
  <c r="BR13" i="26"/>
  <c r="BS13" i="26" s="1"/>
  <c r="BR13" i="24"/>
  <c r="BS13" i="24" s="1"/>
  <c r="BR13" i="32"/>
  <c r="BS13" i="32" s="1"/>
  <c r="BR13" i="27"/>
  <c r="BS13" i="27" s="1"/>
  <c r="BR13" i="29"/>
  <c r="BS13" i="29" s="1"/>
  <c r="BR13" i="20"/>
  <c r="BS13" i="20" s="1"/>
  <c r="BR13" i="28"/>
  <c r="BS13" i="28" s="1"/>
  <c r="BR13" i="25"/>
  <c r="BS13" i="25" s="1"/>
  <c r="BR13" i="21"/>
  <c r="BS13" i="21" s="1"/>
  <c r="BR13" i="30"/>
  <c r="BS13" i="30" s="1"/>
  <c r="BR13" i="34"/>
  <c r="BS13" i="34" s="1"/>
  <c r="BR13" i="23"/>
  <c r="BS13" i="23" s="1"/>
  <c r="BR13" i="1"/>
  <c r="BS13" i="1" s="1"/>
  <c r="BR13" i="33"/>
  <c r="BS13" i="33" s="1"/>
  <c r="AF28" i="16"/>
  <c r="Z24" i="16"/>
  <c r="AW41" i="16" s="1"/>
  <c r="AX41" i="16" s="1"/>
  <c r="AU41" i="16" s="1"/>
  <c r="Z23" i="16"/>
  <c r="CF43" i="16" s="1"/>
  <c r="CH4" i="16"/>
  <c r="Z25" i="16"/>
  <c r="Z26" i="16"/>
  <c r="BR11" i="24"/>
  <c r="BS11" i="24" s="1"/>
  <c r="BR11" i="21"/>
  <c r="BS11" i="21" s="1"/>
  <c r="BR11" i="25"/>
  <c r="BS11" i="25" s="1"/>
  <c r="BR11" i="26"/>
  <c r="BS11" i="26" s="1"/>
  <c r="BR11" i="36"/>
  <c r="BS11" i="36" s="1"/>
  <c r="BR11" i="32"/>
  <c r="BS11" i="32" s="1"/>
  <c r="BR11" i="38"/>
  <c r="BS11" i="38" s="1"/>
  <c r="BR11" i="27"/>
  <c r="BS11" i="27" s="1"/>
  <c r="BR11" i="23"/>
  <c r="BS11" i="23" s="1"/>
  <c r="BR12" i="1"/>
  <c r="BS12" i="1" s="1"/>
  <c r="BR12" i="20"/>
  <c r="BS12" i="20" s="1"/>
  <c r="BR11" i="29"/>
  <c r="BS11" i="29" s="1"/>
  <c r="BR11" i="34"/>
  <c r="BS11" i="34" s="1"/>
  <c r="BR11" i="31"/>
  <c r="BS11" i="31" s="1"/>
  <c r="BR11" i="30"/>
  <c r="BS11" i="30" s="1"/>
  <c r="BR11" i="33"/>
  <c r="BS11" i="33" s="1"/>
  <c r="BR11" i="35"/>
  <c r="BS11" i="35" s="1"/>
  <c r="BR11" i="28"/>
  <c r="BS11" i="28" s="1"/>
  <c r="Z28" i="16"/>
  <c r="CB5" i="16"/>
  <c r="K24" i="16"/>
  <c r="AW35" i="16" s="1"/>
  <c r="AX35" i="16" s="1"/>
  <c r="BS4" i="16"/>
  <c r="K23" i="16"/>
  <c r="BQ43" i="16" s="1"/>
  <c r="K26" i="16"/>
  <c r="K25" i="16"/>
  <c r="BR6" i="32"/>
  <c r="BS6" i="32" s="1"/>
  <c r="BR6" i="30"/>
  <c r="BS6" i="30" s="1"/>
  <c r="BR6" i="36"/>
  <c r="BS6" i="36" s="1"/>
  <c r="BR6" i="33"/>
  <c r="BS6" i="33" s="1"/>
  <c r="BR6" i="26"/>
  <c r="BS6" i="26" s="1"/>
  <c r="BR6" i="21"/>
  <c r="BS6" i="21" s="1"/>
  <c r="BR6" i="34"/>
  <c r="BS6" i="34" s="1"/>
  <c r="BR8" i="1"/>
  <c r="BS8" i="1" s="1"/>
  <c r="BR6" i="25"/>
  <c r="BS6" i="25" s="1"/>
  <c r="BR6" i="23"/>
  <c r="BS6" i="23" s="1"/>
  <c r="BR6" i="20"/>
  <c r="BS6" i="20" s="1"/>
  <c r="BR6" i="24"/>
  <c r="BS6" i="24" s="1"/>
  <c r="BR6" i="38"/>
  <c r="BS6" i="38" s="1"/>
  <c r="BR6" i="27"/>
  <c r="BS6" i="27" s="1"/>
  <c r="BR6" i="35"/>
  <c r="BS6" i="35" s="1"/>
  <c r="BR6" i="31"/>
  <c r="BS6" i="31" s="1"/>
  <c r="BR6" i="29"/>
  <c r="BS6" i="29" s="1"/>
  <c r="BR6" i="28"/>
  <c r="BS6" i="28" s="1"/>
  <c r="K28" i="16"/>
  <c r="T23" i="16"/>
  <c r="BZ43" i="16" s="1"/>
  <c r="T25" i="16"/>
  <c r="CB4" i="16"/>
  <c r="T24" i="16"/>
  <c r="AW39" i="16" s="1"/>
  <c r="AX39" i="16" s="1"/>
  <c r="T26" i="16"/>
  <c r="BR9" i="24"/>
  <c r="BS9" i="24" s="1"/>
  <c r="BR9" i="27"/>
  <c r="BS9" i="27" s="1"/>
  <c r="BR9" i="34"/>
  <c r="BS9" i="34" s="1"/>
  <c r="BR9" i="21"/>
  <c r="BS9" i="21" s="1"/>
  <c r="BR9" i="25"/>
  <c r="BS9" i="25" s="1"/>
  <c r="BR9" i="29"/>
  <c r="BS9" i="29" s="1"/>
  <c r="BR9" i="36"/>
  <c r="BS9" i="36" s="1"/>
  <c r="BR9" i="23"/>
  <c r="BS9" i="23" s="1"/>
  <c r="BR5" i="1"/>
  <c r="BS5" i="1" s="1"/>
  <c r="BR10" i="20"/>
  <c r="BS10" i="20" s="1"/>
  <c r="BR9" i="28"/>
  <c r="BS9" i="28" s="1"/>
  <c r="BR9" i="35"/>
  <c r="BS9" i="35" s="1"/>
  <c r="BR9" i="32"/>
  <c r="BS9" i="32" s="1"/>
  <c r="BR9" i="38"/>
  <c r="BS9" i="38" s="1"/>
  <c r="BR9" i="30"/>
  <c r="BS9" i="30" s="1"/>
  <c r="BR9" i="31"/>
  <c r="BS9" i="31" s="1"/>
  <c r="BR9" i="33"/>
  <c r="BS9" i="33" s="1"/>
  <c r="BR9" i="26"/>
  <c r="BS9" i="26" s="1"/>
  <c r="T28" i="16"/>
  <c r="BP5" i="16"/>
  <c r="BS5" i="16"/>
  <c r="H26" i="16"/>
  <c r="H23" i="16"/>
  <c r="BN43" i="16" s="1"/>
  <c r="H25" i="16"/>
  <c r="H24" i="16"/>
  <c r="AW37" i="16" s="1"/>
  <c r="AX37" i="16" s="1"/>
  <c r="AU37" i="16" s="1"/>
  <c r="BP4" i="16"/>
  <c r="BR5" i="31"/>
  <c r="BS5" i="31" s="1"/>
  <c r="BR5" i="23"/>
  <c r="BS5" i="23" s="1"/>
  <c r="BR7" i="1"/>
  <c r="BS7" i="1" s="1"/>
  <c r="BR5" i="24"/>
  <c r="BS5" i="24" s="1"/>
  <c r="BR5" i="34"/>
  <c r="BS5" i="34" s="1"/>
  <c r="BR5" i="28"/>
  <c r="BS5" i="28" s="1"/>
  <c r="BR5" i="26"/>
  <c r="BS5" i="26" s="1"/>
  <c r="BR5" i="32"/>
  <c r="BS5" i="32" s="1"/>
  <c r="BR5" i="30"/>
  <c r="BS5" i="30" s="1"/>
  <c r="BR5" i="36"/>
  <c r="BS5" i="36" s="1"/>
  <c r="BR5" i="29"/>
  <c r="BS5" i="29" s="1"/>
  <c r="BR5" i="38"/>
  <c r="BS5" i="38" s="1"/>
  <c r="BR5" i="27"/>
  <c r="BS5" i="27" s="1"/>
  <c r="BR8" i="20"/>
  <c r="BS8" i="20" s="1"/>
  <c r="BR5" i="25"/>
  <c r="BS5" i="25" s="1"/>
  <c r="BR5" i="33"/>
  <c r="BS5" i="33" s="1"/>
  <c r="BR5" i="21"/>
  <c r="BS5" i="21" s="1"/>
  <c r="BR5" i="35"/>
  <c r="BS5" i="35" s="1"/>
  <c r="H28" i="16"/>
  <c r="CH5" i="16"/>
  <c r="AL25" i="16"/>
  <c r="CT4" i="16"/>
  <c r="AL23" i="16"/>
  <c r="CR43" i="16" s="1"/>
  <c r="AL26" i="16"/>
  <c r="AL24" i="16"/>
  <c r="AW44" i="16" s="1"/>
  <c r="AX44" i="16" s="1"/>
  <c r="BR15" i="32"/>
  <c r="BS15" i="32" s="1"/>
  <c r="BR15" i="29"/>
  <c r="BS15" i="29" s="1"/>
  <c r="BR15" i="20"/>
  <c r="BS15" i="20" s="1"/>
  <c r="BR15" i="28"/>
  <c r="BS15" i="28" s="1"/>
  <c r="BR15" i="1"/>
  <c r="BS15" i="1" s="1"/>
  <c r="BR15" i="38"/>
  <c r="BS15" i="38" s="1"/>
  <c r="BR15" i="34"/>
  <c r="BS15" i="34" s="1"/>
  <c r="BR15" i="36"/>
  <c r="BS15" i="36" s="1"/>
  <c r="BR15" i="23"/>
  <c r="BS15" i="23" s="1"/>
  <c r="BR15" i="33"/>
  <c r="BS15" i="33" s="1"/>
  <c r="BR15" i="25"/>
  <c r="BS15" i="25" s="1"/>
  <c r="BR15" i="26"/>
  <c r="BS15" i="26" s="1"/>
  <c r="BR15" i="27"/>
  <c r="BS15" i="27" s="1"/>
  <c r="BR15" i="30"/>
  <c r="BS15" i="30" s="1"/>
  <c r="BR15" i="24"/>
  <c r="BS15" i="24" s="1"/>
  <c r="BR15" i="31"/>
  <c r="BS15" i="31" s="1"/>
  <c r="BR15" i="21"/>
  <c r="BS15" i="21" s="1"/>
  <c r="BR15" i="35"/>
  <c r="BS15" i="35" s="1"/>
  <c r="AL28" i="16"/>
  <c r="BY5" i="16"/>
  <c r="CK4" i="16"/>
  <c r="AC24" i="16"/>
  <c r="AW34" i="16" s="1"/>
  <c r="AX34" i="16" s="1"/>
  <c r="AU34" i="16" s="1"/>
  <c r="AC23" i="16"/>
  <c r="CI43" i="16" s="1"/>
  <c r="AC26" i="16"/>
  <c r="AC25" i="16"/>
  <c r="BR12" i="38"/>
  <c r="BS12" i="38" s="1"/>
  <c r="BR12" i="34"/>
  <c r="BS12" i="34" s="1"/>
  <c r="BR12" i="23"/>
  <c r="BS12" i="23" s="1"/>
  <c r="BR4" i="1"/>
  <c r="BS4" i="1" s="1"/>
  <c r="BR12" i="28"/>
  <c r="BS12" i="28" s="1"/>
  <c r="BR12" i="21"/>
  <c r="BS12" i="21" s="1"/>
  <c r="BR12" i="32"/>
  <c r="BS12" i="32" s="1"/>
  <c r="BR12" i="30"/>
  <c r="BS12" i="30" s="1"/>
  <c r="BR12" i="27"/>
  <c r="BS12" i="27" s="1"/>
  <c r="BR12" i="29"/>
  <c r="BS12" i="29" s="1"/>
  <c r="BR12" i="33"/>
  <c r="BS12" i="33" s="1"/>
  <c r="BR12" i="31"/>
  <c r="BS12" i="31" s="1"/>
  <c r="BR12" i="24"/>
  <c r="BS12" i="24" s="1"/>
  <c r="BR12" i="25"/>
  <c r="BS12" i="25" s="1"/>
  <c r="BR12" i="36"/>
  <c r="BS12" i="36" s="1"/>
  <c r="BR5" i="20"/>
  <c r="BS5" i="20" s="1"/>
  <c r="BR12" i="35"/>
  <c r="BS12" i="35" s="1"/>
  <c r="BR12" i="26"/>
  <c r="BS12" i="26" s="1"/>
  <c r="AC28" i="16"/>
  <c r="BV4" i="16"/>
  <c r="BT4" i="16" s="1"/>
  <c r="N26" i="16"/>
  <c r="N23" i="16"/>
  <c r="BT43" i="16" s="1"/>
  <c r="N24" i="16"/>
  <c r="AW33" i="16" s="1"/>
  <c r="AX33" i="16" s="1"/>
  <c r="N25" i="16"/>
  <c r="BR7" i="24"/>
  <c r="BS7" i="24" s="1"/>
  <c r="BR7" i="38"/>
  <c r="BS7" i="38" s="1"/>
  <c r="BR7" i="30"/>
  <c r="BS7" i="30" s="1"/>
  <c r="BR7" i="27"/>
  <c r="BS7" i="27" s="1"/>
  <c r="BR4" i="20"/>
  <c r="BS4" i="20" s="1"/>
  <c r="BR7" i="25"/>
  <c r="BS7" i="25" s="1"/>
  <c r="BR7" i="26"/>
  <c r="BS7" i="26" s="1"/>
  <c r="BR7" i="34"/>
  <c r="BS7" i="34" s="1"/>
  <c r="BR7" i="31"/>
  <c r="BS7" i="31" s="1"/>
  <c r="BR7" i="23"/>
  <c r="BS7" i="23" s="1"/>
  <c r="BR7" i="28"/>
  <c r="BS7" i="28" s="1"/>
  <c r="BR7" i="21"/>
  <c r="BS7" i="21" s="1"/>
  <c r="BR7" i="35"/>
  <c r="BS7" i="35" s="1"/>
  <c r="BR9" i="1"/>
  <c r="BS9" i="1" s="1"/>
  <c r="BR7" i="33"/>
  <c r="BS7" i="33" s="1"/>
  <c r="BR7" i="32"/>
  <c r="BS7" i="32" s="1"/>
  <c r="BR7" i="36"/>
  <c r="BS7" i="36" s="1"/>
  <c r="BR7" i="29"/>
  <c r="BS7" i="29" s="1"/>
  <c r="N28" i="16"/>
  <c r="BM5" i="16"/>
  <c r="BK15" i="26"/>
  <c r="AO35" i="26"/>
  <c r="BK12" i="24"/>
  <c r="AF35" i="24"/>
  <c r="BK11" i="26"/>
  <c r="AC35" i="26"/>
  <c r="AF35" i="36"/>
  <c r="AE22" i="36" s="1"/>
  <c r="BK12" i="36"/>
  <c r="BK6" i="29"/>
  <c r="N35" i="29"/>
  <c r="AL35" i="38"/>
  <c r="BK14" i="38"/>
  <c r="BK9" i="30"/>
  <c r="W35" i="30"/>
  <c r="BA38" i="16"/>
  <c r="BB38" i="16" s="1"/>
  <c r="AY38" i="16"/>
  <c r="AZ38" i="16" s="1"/>
  <c r="BK10" i="30"/>
  <c r="Z35" i="30"/>
  <c r="W35" i="33"/>
  <c r="BK9" i="33"/>
  <c r="BE13" i="20"/>
  <c r="AO35" i="36"/>
  <c r="BK15" i="36"/>
  <c r="BK4" i="21"/>
  <c r="H35" i="21"/>
  <c r="BE15" i="20"/>
  <c r="BI6" i="27"/>
  <c r="BE14" i="1"/>
  <c r="H35" i="31"/>
  <c r="BK4" i="31"/>
  <c r="J22" i="27"/>
  <c r="J2" i="27" s="1"/>
  <c r="AO35" i="38"/>
  <c r="BK15" i="38"/>
  <c r="V22" i="27"/>
  <c r="V2" i="27" s="1"/>
  <c r="AN58" i="1"/>
  <c r="BK9" i="20"/>
  <c r="AI35" i="20"/>
  <c r="M58" i="1"/>
  <c r="W35" i="32"/>
  <c r="BK9" i="32"/>
  <c r="BA43" i="16"/>
  <c r="BB43" i="16" s="1"/>
  <c r="AY43" i="16"/>
  <c r="AZ43" i="16" s="1"/>
  <c r="V58" i="1"/>
  <c r="BE13" i="1"/>
  <c r="BK8" i="21"/>
  <c r="T35" i="21"/>
  <c r="Q35" i="29"/>
  <c r="BK7" i="29"/>
  <c r="Q35" i="1"/>
  <c r="BK7" i="1"/>
  <c r="BK6" i="20"/>
  <c r="AO35" i="20"/>
  <c r="BK13" i="25"/>
  <c r="AI35" i="25"/>
  <c r="AH22" i="25" s="1"/>
  <c r="AH2" i="25" s="1"/>
  <c r="T35" i="25"/>
  <c r="BK8" i="25"/>
  <c r="BE14" i="20"/>
  <c r="P58" i="1"/>
  <c r="BK12" i="34"/>
  <c r="AF35" i="34"/>
  <c r="AY36" i="16"/>
  <c r="AZ36" i="16" s="1"/>
  <c r="BA36" i="16"/>
  <c r="BB36" i="16" s="1"/>
  <c r="BE4" i="20"/>
  <c r="BK13" i="27"/>
  <c r="BI13" i="27" s="1"/>
  <c r="AI35" i="27"/>
  <c r="AH22" i="27" s="1"/>
  <c r="AH2" i="27" s="1"/>
  <c r="BE10" i="1"/>
  <c r="BK8" i="24"/>
  <c r="T35" i="24"/>
  <c r="N22" i="24"/>
  <c r="BL6" i="24"/>
  <c r="N36" i="24"/>
  <c r="Z36" i="24"/>
  <c r="BL10" i="24"/>
  <c r="W36" i="24"/>
  <c r="BL9" i="24"/>
  <c r="BK14" i="32"/>
  <c r="AL35" i="32"/>
  <c r="BK14" i="26"/>
  <c r="AL35" i="26"/>
  <c r="AL36" i="26"/>
  <c r="BL14" i="26"/>
  <c r="W36" i="26"/>
  <c r="BL9" i="26"/>
  <c r="Z22" i="26"/>
  <c r="Z36" i="26"/>
  <c r="BL10" i="26"/>
  <c r="BK6" i="23"/>
  <c r="N35" i="23"/>
  <c r="BK10" i="33"/>
  <c r="Z35" i="33"/>
  <c r="G22" i="33" s="1"/>
  <c r="AE22" i="27"/>
  <c r="P22" i="27"/>
  <c r="BK14" i="1"/>
  <c r="H35" i="1"/>
  <c r="Q35" i="23"/>
  <c r="BK7" i="23"/>
  <c r="G22" i="27"/>
  <c r="BK8" i="31"/>
  <c r="T35" i="31"/>
  <c r="K35" i="28"/>
  <c r="BK5" i="28"/>
  <c r="Q35" i="30"/>
  <c r="BK7" i="30"/>
  <c r="BE6" i="20"/>
  <c r="AI35" i="38"/>
  <c r="AE22" i="38" s="1"/>
  <c r="BK13" i="38"/>
  <c r="BE9" i="20"/>
  <c r="BE11" i="1"/>
  <c r="BK13" i="20"/>
  <c r="K35" i="20"/>
  <c r="BK12" i="25"/>
  <c r="AF35" i="25"/>
  <c r="N35" i="20"/>
  <c r="BK5" i="20"/>
  <c r="T35" i="20"/>
  <c r="BK8" i="20"/>
  <c r="AI35" i="1"/>
  <c r="BK8" i="1"/>
  <c r="W35" i="28"/>
  <c r="BK9" i="28"/>
  <c r="BK5" i="25"/>
  <c r="BI15" i="25" s="1"/>
  <c r="K35" i="25"/>
  <c r="BK6" i="34"/>
  <c r="N35" i="34"/>
  <c r="AY39" i="16"/>
  <c r="AZ39" i="16" s="1"/>
  <c r="BA39" i="16"/>
  <c r="BB39" i="16" s="1"/>
  <c r="BK5" i="33"/>
  <c r="K35" i="33"/>
  <c r="BE8" i="1"/>
  <c r="BK13" i="36"/>
  <c r="AI35" i="36"/>
  <c r="Y58" i="20"/>
  <c r="M22" i="27"/>
  <c r="BE9" i="1"/>
  <c r="BE12" i="20"/>
  <c r="AC35" i="31"/>
  <c r="BK11" i="31"/>
  <c r="BK7" i="31"/>
  <c r="Q35" i="31"/>
  <c r="AL35" i="21"/>
  <c r="BK14" i="21"/>
  <c r="AB22" i="27"/>
  <c r="S22" i="27"/>
  <c r="AL35" i="20"/>
  <c r="BK15" i="20"/>
  <c r="BE12" i="1"/>
  <c r="AY44" i="16"/>
  <c r="AZ44" i="16" s="1"/>
  <c r="BA44" i="16"/>
  <c r="BB44" i="16" s="1"/>
  <c r="BE5" i="1"/>
  <c r="BK8" i="30"/>
  <c r="T35" i="30"/>
  <c r="G22" i="30" s="1"/>
  <c r="H35" i="23"/>
  <c r="BK4" i="23"/>
  <c r="Z35" i="20"/>
  <c r="BK14" i="20"/>
  <c r="BK7" i="20"/>
  <c r="H35" i="20"/>
  <c r="K35" i="34"/>
  <c r="BK5" i="34"/>
  <c r="BK11" i="34"/>
  <c r="AC35" i="34"/>
  <c r="BK14" i="35"/>
  <c r="AL35" i="35"/>
  <c r="BA33" i="16"/>
  <c r="BB33" i="16" s="1"/>
  <c r="AY33" i="16"/>
  <c r="BK7" i="36"/>
  <c r="Q35" i="36"/>
  <c r="N20" i="1"/>
  <c r="B1" i="1"/>
  <c r="AI20" i="1"/>
  <c r="W20" i="1"/>
  <c r="K20" i="1"/>
  <c r="AL20" i="1"/>
  <c r="H20" i="1"/>
  <c r="AC20" i="1"/>
  <c r="Q20" i="1"/>
  <c r="AO20" i="1"/>
  <c r="AF20" i="1"/>
  <c r="T20" i="1"/>
  <c r="Z20" i="1"/>
  <c r="AC35" i="29"/>
  <c r="BK11" i="29"/>
  <c r="AF35" i="31"/>
  <c r="BK12" i="31"/>
  <c r="BL13" i="24"/>
  <c r="AI36" i="24"/>
  <c r="AL22" i="24"/>
  <c r="BL14" i="24"/>
  <c r="AL36" i="24"/>
  <c r="AI22" i="24"/>
  <c r="T36" i="24"/>
  <c r="BL8" i="24"/>
  <c r="W35" i="34"/>
  <c r="BK9" i="34"/>
  <c r="AF22" i="26"/>
  <c r="BL12" i="26"/>
  <c r="AF36" i="26"/>
  <c r="T22" i="26"/>
  <c r="T36" i="26"/>
  <c r="BL8" i="26"/>
  <c r="K22" i="26"/>
  <c r="BL5" i="26"/>
  <c r="K36" i="26"/>
  <c r="BE11" i="20"/>
  <c r="W35" i="23"/>
  <c r="BK9" i="23"/>
  <c r="BE5" i="20"/>
  <c r="BI12" i="27"/>
  <c r="BI7" i="27"/>
  <c r="Y22" i="27"/>
  <c r="AL35" i="1"/>
  <c r="BK11" i="1"/>
  <c r="BK6" i="1"/>
  <c r="AO35" i="1"/>
  <c r="BK4" i="28"/>
  <c r="BI6" i="28" s="1"/>
  <c r="H35" i="28"/>
  <c r="G22" i="28" s="1"/>
  <c r="BE15" i="1"/>
  <c r="V58" i="20"/>
  <c r="BK15" i="31"/>
  <c r="BI5" i="31" s="1"/>
  <c r="AO35" i="31"/>
  <c r="AC35" i="20"/>
  <c r="BK12" i="20"/>
  <c r="BK11" i="38"/>
  <c r="AC35" i="38"/>
  <c r="BK5" i="1"/>
  <c r="W35" i="1"/>
  <c r="Y22" i="28"/>
  <c r="BK10" i="34"/>
  <c r="BI7" i="34" s="1"/>
  <c r="Z35" i="34"/>
  <c r="BK10" i="1"/>
  <c r="Z35" i="1"/>
  <c r="BK15" i="1"/>
  <c r="K35" i="1"/>
  <c r="BK10" i="32"/>
  <c r="Z35" i="32"/>
  <c r="AC35" i="35"/>
  <c r="BK11" i="35"/>
  <c r="AF35" i="20"/>
  <c r="BK10" i="20"/>
  <c r="BK11" i="20"/>
  <c r="W35" i="20"/>
  <c r="Q35" i="20"/>
  <c r="BK4" i="20"/>
  <c r="BK9" i="1"/>
  <c r="AC35" i="1"/>
  <c r="BI6" i="25"/>
  <c r="BE10" i="20"/>
  <c r="AC35" i="33"/>
  <c r="BK11" i="33"/>
  <c r="AC35" i="36"/>
  <c r="BK11" i="36"/>
  <c r="BI10" i="36" s="1"/>
  <c r="BI4" i="27"/>
  <c r="AB58" i="1"/>
  <c r="H35" i="38"/>
  <c r="BK4" i="38"/>
  <c r="BI8" i="38" s="1"/>
  <c r="BK9" i="38"/>
  <c r="W35" i="38"/>
  <c r="BK12" i="21"/>
  <c r="AF35" i="21"/>
  <c r="BI11" i="27"/>
  <c r="BI8" i="27"/>
  <c r="Z35" i="29"/>
  <c r="BK10" i="29"/>
  <c r="AL35" i="36"/>
  <c r="BK14" i="36"/>
  <c r="BE6" i="1"/>
  <c r="BE8" i="20"/>
  <c r="AF35" i="1"/>
  <c r="BK4" i="1"/>
  <c r="BE4" i="1"/>
  <c r="H35" i="35"/>
  <c r="AE22" i="35" s="1"/>
  <c r="BK4" i="35"/>
  <c r="BI13" i="35" s="1"/>
  <c r="BK6" i="35"/>
  <c r="N35" i="35"/>
  <c r="AF35" i="23"/>
  <c r="BK12" i="23"/>
  <c r="AO35" i="23"/>
  <c r="BK15" i="23"/>
  <c r="N35" i="1"/>
  <c r="BK12" i="1"/>
  <c r="T35" i="1"/>
  <c r="S22" i="1" s="1"/>
  <c r="BK13" i="1"/>
  <c r="BK8" i="32"/>
  <c r="T35" i="32"/>
  <c r="AB22" i="32" s="1"/>
  <c r="BE7" i="1"/>
  <c r="H35" i="34"/>
  <c r="BK4" i="34"/>
  <c r="BK9" i="35"/>
  <c r="W35" i="35"/>
  <c r="BK13" i="30"/>
  <c r="AI35" i="30"/>
  <c r="AH22" i="30" s="1"/>
  <c r="Z35" i="21"/>
  <c r="BK10" i="21"/>
  <c r="G58" i="20"/>
  <c r="K35" i="29"/>
  <c r="V22" i="29" s="1"/>
  <c r="BK5" i="29"/>
  <c r="BK6" i="31"/>
  <c r="N35" i="31"/>
  <c r="Y22" i="31" s="1"/>
  <c r="Z35" i="24"/>
  <c r="BK10" i="24"/>
  <c r="BK15" i="34"/>
  <c r="BI15" i="34" s="1"/>
  <c r="AO35" i="34"/>
  <c r="AV21" i="20"/>
  <c r="AV34" i="20" s="1"/>
  <c r="AU21" i="20" s="1"/>
  <c r="H35" i="26"/>
  <c r="BK4" i="26"/>
  <c r="Q22" i="26"/>
  <c r="BL7" i="26"/>
  <c r="Q36" i="26"/>
  <c r="BL4" i="26"/>
  <c r="H36" i="26"/>
  <c r="W22" i="26"/>
  <c r="AF35" i="33"/>
  <c r="BK12" i="33"/>
  <c r="BK7" i="21"/>
  <c r="Q35" i="21"/>
  <c r="BI14" i="27"/>
  <c r="AB22" i="28"/>
  <c r="AB2" i="28" s="1"/>
  <c r="AN22" i="27"/>
  <c r="BI5" i="27"/>
  <c r="AY42" i="16"/>
  <c r="AZ42" i="16" s="1"/>
  <c r="BA42" i="16"/>
  <c r="BB42" i="16" s="1"/>
  <c r="AL35" i="23"/>
  <c r="BK14" i="23"/>
  <c r="BK13" i="21"/>
  <c r="AI35" i="21"/>
  <c r="BE7" i="20"/>
  <c r="BI11" i="25"/>
  <c r="BK7" i="24"/>
  <c r="Q35" i="24"/>
  <c r="AC22" i="24"/>
  <c r="AC36" i="24"/>
  <c r="BL11" i="24"/>
  <c r="BK9" i="24"/>
  <c r="W35" i="24"/>
  <c r="BL15" i="24"/>
  <c r="AO36" i="24"/>
  <c r="H22" i="24"/>
  <c r="H36" i="24"/>
  <c r="BL4" i="24"/>
  <c r="K22" i="24"/>
  <c r="K36" i="24"/>
  <c r="BL5" i="24"/>
  <c r="AF36" i="24"/>
  <c r="BL12" i="24"/>
  <c r="Q36" i="24"/>
  <c r="BL7" i="24"/>
  <c r="AO22" i="24"/>
  <c r="AO35" i="35"/>
  <c r="BK15" i="35"/>
  <c r="AU32" i="20"/>
  <c r="AI35" i="26"/>
  <c r="BK13" i="26"/>
  <c r="N22" i="26"/>
  <c r="BL6" i="26"/>
  <c r="N36" i="26"/>
  <c r="BL11" i="26"/>
  <c r="AC36" i="26"/>
  <c r="AO36" i="26"/>
  <c r="BL15" i="26"/>
  <c r="BL13" i="26"/>
  <c r="AI36" i="26"/>
  <c r="AK22" i="27"/>
  <c r="BI15" i="27"/>
  <c r="AE22" i="30" l="1"/>
  <c r="P22" i="28"/>
  <c r="AH22" i="21"/>
  <c r="M22" i="21"/>
  <c r="AK22" i="29"/>
  <c r="G22" i="34"/>
  <c r="G2" i="34" s="1"/>
  <c r="BI10" i="25"/>
  <c r="BI14" i="36"/>
  <c r="P22" i="32"/>
  <c r="BI9" i="1"/>
  <c r="AB22" i="20"/>
  <c r="AB2" i="20" s="1"/>
  <c r="BI9" i="21"/>
  <c r="BI9" i="33"/>
  <c r="BI4" i="25"/>
  <c r="BI9" i="30"/>
  <c r="BI15" i="23"/>
  <c r="BI11" i="38"/>
  <c r="AU44" i="16"/>
  <c r="AN22" i="35"/>
  <c r="AN2" i="35" s="1"/>
  <c r="AH22" i="32"/>
  <c r="AH2" i="32" s="1"/>
  <c r="BI7" i="21"/>
  <c r="AN22" i="34"/>
  <c r="AN2" i="34" s="1"/>
  <c r="AB22" i="25"/>
  <c r="BI5" i="29"/>
  <c r="V22" i="36"/>
  <c r="BI10" i="35"/>
  <c r="S22" i="28"/>
  <c r="S2" i="28" s="1"/>
  <c r="AE22" i="31"/>
  <c r="AE2" i="31" s="1"/>
  <c r="BI8" i="31"/>
  <c r="BI6" i="20"/>
  <c r="V22" i="32"/>
  <c r="BK5" i="16"/>
  <c r="M22" i="30"/>
  <c r="AH22" i="31"/>
  <c r="AH2" i="31" s="1"/>
  <c r="AN22" i="30"/>
  <c r="AN2" i="30" s="1"/>
  <c r="AK22" i="23"/>
  <c r="AK22" i="25"/>
  <c r="AE22" i="33"/>
  <c r="BT12" i="33" s="1"/>
  <c r="BU12" i="33" s="1"/>
  <c r="BI8" i="32"/>
  <c r="Y22" i="29"/>
  <c r="G22" i="38"/>
  <c r="G2" i="38" s="1"/>
  <c r="V22" i="20"/>
  <c r="BI11" i="35"/>
  <c r="BI14" i="25"/>
  <c r="BI7" i="25"/>
  <c r="AZ33" i="16"/>
  <c r="AU33" i="16" s="1"/>
  <c r="V22" i="21"/>
  <c r="V2" i="21" s="1"/>
  <c r="BI9" i="28"/>
  <c r="AE22" i="28"/>
  <c r="AE2" i="28" s="1"/>
  <c r="BI13" i="25"/>
  <c r="BV10" i="31"/>
  <c r="BW10" i="31" s="1"/>
  <c r="Y40" i="31"/>
  <c r="BT10" i="31"/>
  <c r="BU10" i="31" s="1"/>
  <c r="Y2" i="31"/>
  <c r="V40" i="29"/>
  <c r="BT9" i="29"/>
  <c r="BU9" i="29" s="1"/>
  <c r="BV9" i="29"/>
  <c r="BW9" i="29" s="1"/>
  <c r="V2" i="29"/>
  <c r="AB40" i="32"/>
  <c r="BT11" i="32"/>
  <c r="BU11" i="32" s="1"/>
  <c r="BV11" i="32"/>
  <c r="BW11" i="32" s="1"/>
  <c r="AB2" i="32"/>
  <c r="BV12" i="35"/>
  <c r="BW12" i="35" s="1"/>
  <c r="BT12" i="35"/>
  <c r="BU12" i="35" s="1"/>
  <c r="AE40" i="35"/>
  <c r="AE2" i="35"/>
  <c r="G40" i="33"/>
  <c r="BV4" i="33"/>
  <c r="BW4" i="33" s="1"/>
  <c r="BT4" i="33"/>
  <c r="BU4" i="33" s="1"/>
  <c r="G2" i="33"/>
  <c r="M40" i="21"/>
  <c r="BV6" i="21"/>
  <c r="BT6" i="21"/>
  <c r="BU6" i="21" s="1"/>
  <c r="BV12" i="38"/>
  <c r="BW12" i="38" s="1"/>
  <c r="AE40" i="38"/>
  <c r="BT12" i="38"/>
  <c r="BU12" i="38" s="1"/>
  <c r="BT14" i="29"/>
  <c r="BU14" i="29" s="1"/>
  <c r="AK40" i="29"/>
  <c r="BV14" i="29"/>
  <c r="BW14" i="29" s="1"/>
  <c r="BV10" i="1"/>
  <c r="BW10" i="1" s="1"/>
  <c r="BT10" i="1"/>
  <c r="BU10" i="1" s="1"/>
  <c r="S40" i="1"/>
  <c r="BV6" i="30"/>
  <c r="BT6" i="30"/>
  <c r="BU6" i="30" s="1"/>
  <c r="M40" i="30"/>
  <c r="BV10" i="29"/>
  <c r="BW10" i="29" s="1"/>
  <c r="BP10" i="29" s="1"/>
  <c r="BT10" i="29"/>
  <c r="BU10" i="29" s="1"/>
  <c r="Y40" i="29"/>
  <c r="P22" i="33"/>
  <c r="Y22" i="1"/>
  <c r="BV10" i="28"/>
  <c r="BW10" i="28" s="1"/>
  <c r="BT10" i="28"/>
  <c r="BU10" i="28" s="1"/>
  <c r="Y40" i="28"/>
  <c r="BI9" i="23"/>
  <c r="V22" i="34"/>
  <c r="AB22" i="31"/>
  <c r="Y22" i="35"/>
  <c r="M22" i="20"/>
  <c r="BI7" i="23"/>
  <c r="BI8" i="28"/>
  <c r="BI8" i="21"/>
  <c r="BV9" i="32"/>
  <c r="BW9" i="32" s="1"/>
  <c r="BP9" i="32" s="1"/>
  <c r="BT9" i="32"/>
  <c r="BU9" i="32" s="1"/>
  <c r="V40" i="32"/>
  <c r="BI15" i="38"/>
  <c r="BV12" i="36"/>
  <c r="BW12" i="36" s="1"/>
  <c r="BT12" i="36"/>
  <c r="BU12" i="36" s="1"/>
  <c r="AE40" i="36"/>
  <c r="BT14" i="27"/>
  <c r="BU14" i="27" s="1"/>
  <c r="AK40" i="27"/>
  <c r="BV14" i="27"/>
  <c r="BW14" i="27" s="1"/>
  <c r="M22" i="33"/>
  <c r="BI12" i="1"/>
  <c r="AK22" i="36"/>
  <c r="BI10" i="31"/>
  <c r="BI4" i="20"/>
  <c r="BI10" i="1"/>
  <c r="G22" i="36"/>
  <c r="BI6" i="33"/>
  <c r="P22" i="36"/>
  <c r="BI11" i="34"/>
  <c r="G22" i="20"/>
  <c r="P22" i="38"/>
  <c r="G22" i="23"/>
  <c r="V22" i="25"/>
  <c r="BI15" i="29"/>
  <c r="AB40" i="27"/>
  <c r="BV11" i="27"/>
  <c r="BW11" i="27" s="1"/>
  <c r="BT11" i="27"/>
  <c r="BU11" i="27" s="1"/>
  <c r="BP11" i="27" s="1"/>
  <c r="P22" i="31"/>
  <c r="G22" i="29"/>
  <c r="BI7" i="33"/>
  <c r="BI12" i="30"/>
  <c r="AH22" i="34"/>
  <c r="M22" i="25"/>
  <c r="V22" i="28"/>
  <c r="BI8" i="20"/>
  <c r="BI13" i="20"/>
  <c r="BI5" i="28"/>
  <c r="P22" i="23"/>
  <c r="AE22" i="29"/>
  <c r="AN22" i="21"/>
  <c r="BT7" i="27"/>
  <c r="P40" i="27"/>
  <c r="BV7" i="27"/>
  <c r="BW7" i="27" s="1"/>
  <c r="BI10" i="33"/>
  <c r="AB22" i="30"/>
  <c r="Z35" i="26"/>
  <c r="BK10" i="26"/>
  <c r="BI4" i="32"/>
  <c r="BI7" i="1"/>
  <c r="BI7" i="29"/>
  <c r="AH22" i="20"/>
  <c r="BV9" i="27"/>
  <c r="BW9" i="27" s="1"/>
  <c r="BT9" i="27"/>
  <c r="BU9" i="27" s="1"/>
  <c r="V40" i="27"/>
  <c r="AN22" i="38"/>
  <c r="BI4" i="31"/>
  <c r="BI15" i="36"/>
  <c r="V22" i="33"/>
  <c r="Y22" i="36"/>
  <c r="BI14" i="38"/>
  <c r="M22" i="29"/>
  <c r="AN22" i="28"/>
  <c r="BP12" i="35"/>
  <c r="CF5" i="16"/>
  <c r="BN4" i="16"/>
  <c r="BP9" i="29"/>
  <c r="CL4" i="16"/>
  <c r="AK2" i="27"/>
  <c r="AU43" i="16"/>
  <c r="CR5" i="16"/>
  <c r="Y2" i="28"/>
  <c r="BW4" i="16"/>
  <c r="AU38" i="16"/>
  <c r="BK4" i="16"/>
  <c r="E27" i="16" s="1"/>
  <c r="AO35" i="24"/>
  <c r="BK15" i="24"/>
  <c r="BT14" i="25"/>
  <c r="BU14" i="25" s="1"/>
  <c r="AK40" i="25"/>
  <c r="BV14" i="25"/>
  <c r="BW14" i="25" s="1"/>
  <c r="AE40" i="33"/>
  <c r="BV11" i="25"/>
  <c r="BW11" i="25" s="1"/>
  <c r="BT11" i="25"/>
  <c r="BU11" i="25" s="1"/>
  <c r="BP11" i="25" s="1"/>
  <c r="AB40" i="25"/>
  <c r="BT9" i="36"/>
  <c r="BU9" i="36" s="1"/>
  <c r="V40" i="36"/>
  <c r="BV9" i="36"/>
  <c r="BW9" i="36" s="1"/>
  <c r="BP9" i="36" s="1"/>
  <c r="G22" i="35"/>
  <c r="AE22" i="1"/>
  <c r="BI12" i="21"/>
  <c r="BV12" i="30"/>
  <c r="BW12" i="30" s="1"/>
  <c r="BT12" i="30"/>
  <c r="BU12" i="30" s="1"/>
  <c r="AE40" i="30"/>
  <c r="BI6" i="21"/>
  <c r="BI15" i="21"/>
  <c r="BT12" i="31"/>
  <c r="BU12" i="31" s="1"/>
  <c r="AE40" i="31"/>
  <c r="BV12" i="31"/>
  <c r="BW12" i="31" s="1"/>
  <c r="BP12" i="31" s="1"/>
  <c r="AB22" i="34"/>
  <c r="BI4" i="23"/>
  <c r="BT9" i="21"/>
  <c r="BU9" i="21" s="1"/>
  <c r="V40" i="21"/>
  <c r="BV9" i="21"/>
  <c r="BW9" i="21" s="1"/>
  <c r="BP9" i="21" s="1"/>
  <c r="BI11" i="23"/>
  <c r="BI7" i="32"/>
  <c r="J22" i="20"/>
  <c r="BI8" i="35"/>
  <c r="BI14" i="1"/>
  <c r="Y22" i="33"/>
  <c r="BI6" i="36"/>
  <c r="BV13" i="25"/>
  <c r="BW13" i="25" s="1"/>
  <c r="BP13" i="25" s="1"/>
  <c r="BT13" i="25"/>
  <c r="BU13" i="25" s="1"/>
  <c r="AH40" i="25"/>
  <c r="BI14" i="31"/>
  <c r="BI13" i="28"/>
  <c r="J22" i="38"/>
  <c r="Y22" i="25"/>
  <c r="AK22" i="38"/>
  <c r="BP12" i="38"/>
  <c r="BZ5" i="16"/>
  <c r="BI14" i="33"/>
  <c r="BI6" i="32"/>
  <c r="BI5" i="30"/>
  <c r="AE22" i="32"/>
  <c r="BI12" i="38"/>
  <c r="BK9" i="26"/>
  <c r="W35" i="26"/>
  <c r="BI10" i="38"/>
  <c r="V22" i="35"/>
  <c r="S22" i="36"/>
  <c r="M22" i="35"/>
  <c r="AN22" i="29"/>
  <c r="V22" i="38"/>
  <c r="BI11" i="33"/>
  <c r="BI11" i="20"/>
  <c r="AK22" i="31"/>
  <c r="AN22" i="31"/>
  <c r="BI11" i="1"/>
  <c r="Y2" i="27"/>
  <c r="BT10" i="27"/>
  <c r="BU10" i="27" s="1"/>
  <c r="BV10" i="27"/>
  <c r="BW10" i="27" s="1"/>
  <c r="Y40" i="27"/>
  <c r="V22" i="23"/>
  <c r="G22" i="32"/>
  <c r="BI14" i="29"/>
  <c r="BI13" i="32"/>
  <c r="BI5" i="35"/>
  <c r="BI13" i="23"/>
  <c r="BI5" i="32"/>
  <c r="BK4" i="24"/>
  <c r="H35" i="24"/>
  <c r="AC35" i="24"/>
  <c r="BK11" i="24"/>
  <c r="Y22" i="38"/>
  <c r="BI13" i="21"/>
  <c r="AH22" i="35"/>
  <c r="BT15" i="27"/>
  <c r="BU15" i="27" s="1"/>
  <c r="BV15" i="27"/>
  <c r="BW15" i="27" s="1"/>
  <c r="AN40" i="27"/>
  <c r="BI13" i="31"/>
  <c r="S22" i="33"/>
  <c r="BI15" i="30"/>
  <c r="M22" i="32"/>
  <c r="M22" i="31"/>
  <c r="J22" i="29"/>
  <c r="BT13" i="30"/>
  <c r="BU13" i="30" s="1"/>
  <c r="BP13" i="30" s="1"/>
  <c r="AH40" i="30"/>
  <c r="BV13" i="30"/>
  <c r="BW13" i="30" s="1"/>
  <c r="BI9" i="35"/>
  <c r="BI15" i="32"/>
  <c r="BI10" i="28"/>
  <c r="M22" i="1"/>
  <c r="BI4" i="33"/>
  <c r="BI12" i="23"/>
  <c r="BI6" i="35"/>
  <c r="M22" i="38"/>
  <c r="BI9" i="38"/>
  <c r="BI4" i="29"/>
  <c r="AB22" i="36"/>
  <c r="AB22" i="33"/>
  <c r="P22" i="20"/>
  <c r="BI10" i="20"/>
  <c r="P22" i="34"/>
  <c r="J22" i="1"/>
  <c r="Y22" i="34"/>
  <c r="BI5" i="1"/>
  <c r="BI6" i="30"/>
  <c r="BI15" i="31"/>
  <c r="BI4" i="28"/>
  <c r="AK22" i="1"/>
  <c r="BI5" i="23"/>
  <c r="BI8" i="33"/>
  <c r="BI11" i="30"/>
  <c r="AF35" i="26"/>
  <c r="BK12" i="26"/>
  <c r="AK22" i="34"/>
  <c r="AL35" i="24"/>
  <c r="BK14" i="24"/>
  <c r="V22" i="31"/>
  <c r="BI11" i="29"/>
  <c r="BI7" i="36"/>
  <c r="AK22" i="35"/>
  <c r="BI5" i="34"/>
  <c r="BI7" i="20"/>
  <c r="AB22" i="21"/>
  <c r="S22" i="30"/>
  <c r="BI15" i="20"/>
  <c r="BI5" i="36"/>
  <c r="BI14" i="21"/>
  <c r="BI7" i="31"/>
  <c r="AH22" i="36"/>
  <c r="J22" i="33"/>
  <c r="M22" i="34"/>
  <c r="J22" i="25"/>
  <c r="BI8" i="1"/>
  <c r="S22" i="20"/>
  <c r="AE22" i="25"/>
  <c r="BI15" i="28"/>
  <c r="BI13" i="38"/>
  <c r="BI7" i="30"/>
  <c r="J22" i="28"/>
  <c r="S22" i="29"/>
  <c r="G22" i="25"/>
  <c r="BI10" i="27"/>
  <c r="BV12" i="27"/>
  <c r="BW12" i="27" s="1"/>
  <c r="BT12" i="27"/>
  <c r="BU12" i="27" s="1"/>
  <c r="BP12" i="27" s="1"/>
  <c r="AE40" i="27"/>
  <c r="Y22" i="23"/>
  <c r="BB35" i="16"/>
  <c r="AU35" i="16" s="1"/>
  <c r="AK22" i="32"/>
  <c r="AH40" i="27"/>
  <c r="BT13" i="27"/>
  <c r="BU13" i="27" s="1"/>
  <c r="BV13" i="27"/>
  <c r="BW13" i="27" s="1"/>
  <c r="AN22" i="33"/>
  <c r="AE22" i="34"/>
  <c r="BI8" i="25"/>
  <c r="M22" i="28"/>
  <c r="P22" i="1"/>
  <c r="P22" i="29"/>
  <c r="S22" i="35"/>
  <c r="AN22" i="25"/>
  <c r="BI9" i="20"/>
  <c r="J22" i="36"/>
  <c r="BI13" i="29"/>
  <c r="G22" i="31"/>
  <c r="AN22" i="36"/>
  <c r="Y22" i="30"/>
  <c r="S22" i="23"/>
  <c r="AH22" i="28"/>
  <c r="AH22" i="29"/>
  <c r="BI6" i="29"/>
  <c r="AE2" i="27"/>
  <c r="AE2" i="30"/>
  <c r="CI4" i="16"/>
  <c r="BQ5" i="16"/>
  <c r="V2" i="36"/>
  <c r="AU39" i="16"/>
  <c r="BQ4" i="16"/>
  <c r="AB2" i="25"/>
  <c r="AB2" i="27"/>
  <c r="CF4" i="16"/>
  <c r="AH2" i="30"/>
  <c r="AK2" i="29"/>
  <c r="BP10" i="28"/>
  <c r="S2" i="1"/>
  <c r="AU36" i="16"/>
  <c r="BT15" i="35"/>
  <c r="BU15" i="35" s="1"/>
  <c r="BV15" i="35"/>
  <c r="BW15" i="35" s="1"/>
  <c r="AN40" i="35"/>
  <c r="BT14" i="23"/>
  <c r="BU14" i="23" s="1"/>
  <c r="AK40" i="23"/>
  <c r="BV14" i="23"/>
  <c r="BW14" i="23" s="1"/>
  <c r="J22" i="35"/>
  <c r="BV15" i="34"/>
  <c r="BW15" i="34" s="1"/>
  <c r="BT15" i="34"/>
  <c r="BU15" i="34" s="1"/>
  <c r="AN40" i="34"/>
  <c r="BI10" i="21"/>
  <c r="BT4" i="38"/>
  <c r="BU4" i="38" s="1"/>
  <c r="G40" i="38"/>
  <c r="BV4" i="38"/>
  <c r="BW4" i="38" s="1"/>
  <c r="BV7" i="32"/>
  <c r="BW7" i="32" s="1"/>
  <c r="P40" i="32"/>
  <c r="BT7" i="32"/>
  <c r="V2" i="20"/>
  <c r="BT10" i="20"/>
  <c r="BU10" i="20" s="1"/>
  <c r="V40" i="20"/>
  <c r="BV10" i="20"/>
  <c r="BW10" i="20" s="1"/>
  <c r="BI10" i="32"/>
  <c r="BI6" i="1"/>
  <c r="S40" i="28"/>
  <c r="BT8" i="28"/>
  <c r="BU8" i="28" s="1"/>
  <c r="BV8" i="28"/>
  <c r="BW8" i="28" s="1"/>
  <c r="Y22" i="20"/>
  <c r="BT8" i="27"/>
  <c r="BU8" i="27" s="1"/>
  <c r="S40" i="27"/>
  <c r="BV8" i="27"/>
  <c r="BW8" i="27" s="1"/>
  <c r="BV6" i="27"/>
  <c r="M40" i="27"/>
  <c r="BT6" i="27"/>
  <c r="BU6" i="27" s="1"/>
  <c r="BI14" i="28"/>
  <c r="BV12" i="28"/>
  <c r="BW12" i="28" s="1"/>
  <c r="AE40" i="28"/>
  <c r="BT12" i="28"/>
  <c r="BU12" i="28" s="1"/>
  <c r="BI6" i="23"/>
  <c r="BI12" i="35"/>
  <c r="BI9" i="31"/>
  <c r="BI4" i="21"/>
  <c r="BI6" i="38"/>
  <c r="BP12" i="36"/>
  <c r="BV7" i="28"/>
  <c r="BW7" i="28" s="1"/>
  <c r="P40" i="28"/>
  <c r="BT7" i="28"/>
  <c r="AH40" i="21"/>
  <c r="BV13" i="21"/>
  <c r="BW13" i="21" s="1"/>
  <c r="BT13" i="21"/>
  <c r="BU13" i="21" s="1"/>
  <c r="BV11" i="28"/>
  <c r="BW11" i="28" s="1"/>
  <c r="BT11" i="28"/>
  <c r="BU11" i="28" s="1"/>
  <c r="AB40" i="28"/>
  <c r="AH22" i="23"/>
  <c r="Y22" i="21"/>
  <c r="AN22" i="23"/>
  <c r="S22" i="34"/>
  <c r="BI11" i="36"/>
  <c r="BT4" i="30"/>
  <c r="BU4" i="30" s="1"/>
  <c r="BP4" i="30" s="1"/>
  <c r="G40" i="30"/>
  <c r="BV4" i="30"/>
  <c r="BW4" i="30" s="1"/>
  <c r="AB22" i="35"/>
  <c r="V22" i="1"/>
  <c r="BT4" i="28"/>
  <c r="BU4" i="28" s="1"/>
  <c r="BV4" i="28"/>
  <c r="BW4" i="28" s="1"/>
  <c r="G40" i="28"/>
  <c r="BI12" i="32"/>
  <c r="BI11" i="28"/>
  <c r="BI7" i="35"/>
  <c r="AN40" i="30"/>
  <c r="BV15" i="30"/>
  <c r="BW15" i="30" s="1"/>
  <c r="BT15" i="30"/>
  <c r="BU15" i="30" s="1"/>
  <c r="BK6" i="26"/>
  <c r="N35" i="26"/>
  <c r="BI15" i="35"/>
  <c r="K35" i="24"/>
  <c r="BK5" i="24"/>
  <c r="BI9" i="29"/>
  <c r="BI14" i="23"/>
  <c r="BI8" i="36"/>
  <c r="BI11" i="32"/>
  <c r="AK22" i="33"/>
  <c r="BI7" i="28"/>
  <c r="P22" i="21"/>
  <c r="BI12" i="33"/>
  <c r="BI14" i="30"/>
  <c r="Q35" i="26"/>
  <c r="BK7" i="26"/>
  <c r="BI14" i="34"/>
  <c r="J22" i="32"/>
  <c r="BI6" i="31"/>
  <c r="BI13" i="30"/>
  <c r="BI4" i="34"/>
  <c r="S22" i="32"/>
  <c r="BI13" i="1"/>
  <c r="BI11" i="21"/>
  <c r="BI8" i="23"/>
  <c r="AE22" i="23"/>
  <c r="BI4" i="35"/>
  <c r="BI4" i="1"/>
  <c r="BI10" i="29"/>
  <c r="AE22" i="21"/>
  <c r="BI4" i="38"/>
  <c r="BI4" i="36"/>
  <c r="AB22" i="23"/>
  <c r="BI13" i="34"/>
  <c r="AB22" i="1"/>
  <c r="AK22" i="28"/>
  <c r="AE22" i="20"/>
  <c r="Y22" i="32"/>
  <c r="BI15" i="1"/>
  <c r="BI10" i="34"/>
  <c r="AB22" i="38"/>
  <c r="BI12" i="20"/>
  <c r="BI5" i="38"/>
  <c r="BI4" i="30"/>
  <c r="AN22" i="1"/>
  <c r="BI12" i="29"/>
  <c r="BI12" i="28"/>
  <c r="P22" i="35"/>
  <c r="BI5" i="21"/>
  <c r="BI10" i="23"/>
  <c r="AK22" i="30"/>
  <c r="BK5" i="26"/>
  <c r="K35" i="26"/>
  <c r="T35" i="26"/>
  <c r="BK8" i="26"/>
  <c r="BI15" i="26" s="1"/>
  <c r="BI9" i="34"/>
  <c r="BK13" i="24"/>
  <c r="AI35" i="24"/>
  <c r="BI12" i="31"/>
  <c r="AB22" i="29"/>
  <c r="BI15" i="33"/>
  <c r="BI14" i="35"/>
  <c r="J22" i="34"/>
  <c r="BI14" i="20"/>
  <c r="BI9" i="36"/>
  <c r="BI8" i="30"/>
  <c r="BI8" i="34"/>
  <c r="AK22" i="20"/>
  <c r="AH22" i="33"/>
  <c r="AK22" i="21"/>
  <c r="BI11" i="31"/>
  <c r="BI13" i="36"/>
  <c r="BI5" i="33"/>
  <c r="BI6" i="34"/>
  <c r="BI5" i="25"/>
  <c r="AH22" i="1"/>
  <c r="BI5" i="20"/>
  <c r="BI12" i="25"/>
  <c r="M22" i="36"/>
  <c r="AH22" i="38"/>
  <c r="P22" i="30"/>
  <c r="S22" i="31"/>
  <c r="G40" i="27"/>
  <c r="BV4" i="27"/>
  <c r="BW4" i="27" s="1"/>
  <c r="BT4" i="27"/>
  <c r="BU4" i="27" s="1"/>
  <c r="G22" i="1"/>
  <c r="J22" i="23"/>
  <c r="S22" i="38"/>
  <c r="J22" i="21"/>
  <c r="M22" i="23"/>
  <c r="BI14" i="32"/>
  <c r="BK6" i="24"/>
  <c r="N35" i="24"/>
  <c r="P22" i="25"/>
  <c r="J22" i="30"/>
  <c r="BI12" i="34"/>
  <c r="S22" i="25"/>
  <c r="AN22" i="20"/>
  <c r="BI7" i="38"/>
  <c r="S22" i="21"/>
  <c r="BI9" i="32"/>
  <c r="BI9" i="25"/>
  <c r="J22" i="31"/>
  <c r="BI13" i="33"/>
  <c r="BV5" i="27"/>
  <c r="BW5" i="27" s="1"/>
  <c r="J40" i="27"/>
  <c r="BT5" i="27"/>
  <c r="BU5" i="27" s="1"/>
  <c r="BP5" i="27" s="1"/>
  <c r="BI8" i="29"/>
  <c r="G22" i="21"/>
  <c r="BI10" i="30"/>
  <c r="AN22" i="32"/>
  <c r="V22" i="30"/>
  <c r="BI9" i="27"/>
  <c r="BI12" i="36"/>
  <c r="BI11" i="26"/>
  <c r="AE2" i="33"/>
  <c r="AE2" i="36"/>
  <c r="AE2" i="38"/>
  <c r="BW5" i="16"/>
  <c r="AN2" i="27"/>
  <c r="BP15" i="27"/>
  <c r="CR4" i="16"/>
  <c r="AL27" i="16" s="1"/>
  <c r="BN5" i="16"/>
  <c r="V2" i="32"/>
  <c r="BP10" i="20"/>
  <c r="BZ4" i="16"/>
  <c r="T27" i="16" s="1"/>
  <c r="AH2" i="21"/>
  <c r="AU42" i="16"/>
  <c r="BP14" i="29"/>
  <c r="CO4" i="16"/>
  <c r="Y2" i="29"/>
  <c r="CC4" i="16"/>
  <c r="BT5" i="16"/>
  <c r="N27" i="16" s="1"/>
  <c r="BP10" i="1"/>
  <c r="S2" i="27"/>
  <c r="G2" i="28"/>
  <c r="G2" i="27"/>
  <c r="CC5" i="16"/>
  <c r="BT13" i="31"/>
  <c r="BU13" i="31" s="1"/>
  <c r="BP13" i="31" s="1"/>
  <c r="BV13" i="31"/>
  <c r="BW13" i="31" s="1"/>
  <c r="AH40" i="31"/>
  <c r="BV13" i="32"/>
  <c r="BW13" i="32" s="1"/>
  <c r="BT13" i="32"/>
  <c r="BU13" i="32" s="1"/>
  <c r="AH40" i="32"/>
  <c r="BV4" i="34"/>
  <c r="BW4" i="34" s="1"/>
  <c r="G40" i="34"/>
  <c r="BT4" i="34"/>
  <c r="BU4" i="34" s="1"/>
  <c r="BP4" i="34" s="1"/>
  <c r="BV12" i="20"/>
  <c r="BW12" i="20" s="1"/>
  <c r="BT12" i="20"/>
  <c r="BU12" i="20" s="1"/>
  <c r="BP12" i="20" s="1"/>
  <c r="AB40" i="20"/>
  <c r="BP13" i="21"/>
  <c r="AK2" i="25"/>
  <c r="AK2" i="23"/>
  <c r="CL5" i="16"/>
  <c r="BP10" i="31"/>
  <c r="CI5" i="16"/>
  <c r="BP4" i="27"/>
  <c r="BP4" i="33"/>
  <c r="G2" i="30"/>
  <c r="CO5" i="16"/>
  <c r="F2" i="16"/>
  <c r="AD2" i="16"/>
  <c r="M22" i="24" l="1"/>
  <c r="BP12" i="28"/>
  <c r="BP8" i="28"/>
  <c r="BP15" i="35"/>
  <c r="BP13" i="27"/>
  <c r="BV12" i="33"/>
  <c r="BW12" i="33" s="1"/>
  <c r="BP12" i="33" s="1"/>
  <c r="BI6" i="24"/>
  <c r="BI5" i="26"/>
  <c r="BP15" i="30"/>
  <c r="BP4" i="28"/>
  <c r="BP11" i="28"/>
  <c r="BP8" i="27"/>
  <c r="BP4" i="38"/>
  <c r="BP14" i="23"/>
  <c r="AE22" i="24"/>
  <c r="BV12" i="24" s="1"/>
  <c r="BW12" i="24" s="1"/>
  <c r="BP14" i="25"/>
  <c r="S22" i="26"/>
  <c r="BP14" i="27"/>
  <c r="BT12" i="24"/>
  <c r="BU12" i="24" s="1"/>
  <c r="AE40" i="24"/>
  <c r="AE2" i="24"/>
  <c r="W27" i="16"/>
  <c r="S40" i="25"/>
  <c r="BV8" i="25"/>
  <c r="BW8" i="25" s="1"/>
  <c r="BT8" i="25"/>
  <c r="BU8" i="25" s="1"/>
  <c r="BP8" i="25" s="1"/>
  <c r="S2" i="25"/>
  <c r="S40" i="31"/>
  <c r="BV8" i="31"/>
  <c r="BW8" i="31" s="1"/>
  <c r="BT8" i="31"/>
  <c r="BU8" i="31" s="1"/>
  <c r="BP8" i="31" s="1"/>
  <c r="S2" i="31"/>
  <c r="BV8" i="26"/>
  <c r="BW8" i="26" s="1"/>
  <c r="BT8" i="26"/>
  <c r="BU8" i="26" s="1"/>
  <c r="S40" i="26"/>
  <c r="S2" i="26"/>
  <c r="BT10" i="32"/>
  <c r="BU10" i="32" s="1"/>
  <c r="BP10" i="32" s="1"/>
  <c r="BV10" i="32"/>
  <c r="BW10" i="32" s="1"/>
  <c r="Y40" i="32"/>
  <c r="Y2" i="32"/>
  <c r="BT8" i="32"/>
  <c r="BU8" i="32" s="1"/>
  <c r="BP8" i="32" s="1"/>
  <c r="S40" i="32"/>
  <c r="BV8" i="32"/>
  <c r="BW8" i="32" s="1"/>
  <c r="S2" i="32"/>
  <c r="BV15" i="23"/>
  <c r="BW15" i="23" s="1"/>
  <c r="BT15" i="23"/>
  <c r="BU15" i="23" s="1"/>
  <c r="AN40" i="23"/>
  <c r="AN2" i="23"/>
  <c r="BV9" i="30"/>
  <c r="BW9" i="30" s="1"/>
  <c r="V40" i="30"/>
  <c r="BT9" i="30"/>
  <c r="BU9" i="30" s="1"/>
  <c r="V2" i="30"/>
  <c r="BT8" i="21"/>
  <c r="BU8" i="21" s="1"/>
  <c r="BV8" i="21"/>
  <c r="BW8" i="21" s="1"/>
  <c r="S40" i="21"/>
  <c r="S2" i="21"/>
  <c r="BV5" i="21"/>
  <c r="BW5" i="21" s="1"/>
  <c r="J40" i="21"/>
  <c r="BT5" i="21"/>
  <c r="BU5" i="21" s="1"/>
  <c r="J2" i="21"/>
  <c r="BT7" i="30"/>
  <c r="P40" i="30"/>
  <c r="BV7" i="30"/>
  <c r="BW7" i="30" s="1"/>
  <c r="BV13" i="33"/>
  <c r="BW13" i="33" s="1"/>
  <c r="AH40" i="33"/>
  <c r="BT13" i="33"/>
  <c r="BU13" i="33" s="1"/>
  <c r="AH2" i="33"/>
  <c r="BI13" i="24"/>
  <c r="J22" i="26"/>
  <c r="BV15" i="1"/>
  <c r="BW15" i="1" s="1"/>
  <c r="BT15" i="1"/>
  <c r="BU15" i="1" s="1"/>
  <c r="AN40" i="1"/>
  <c r="AN2" i="1"/>
  <c r="AB40" i="38"/>
  <c r="BT11" i="38"/>
  <c r="BU11" i="38" s="1"/>
  <c r="BV11" i="38"/>
  <c r="BW11" i="38" s="1"/>
  <c r="BP11" i="38" s="1"/>
  <c r="AB2" i="38"/>
  <c r="AE40" i="20"/>
  <c r="BV5" i="20"/>
  <c r="BW5" i="20" s="1"/>
  <c r="BT5" i="20"/>
  <c r="BU5" i="20" s="1"/>
  <c r="BP5" i="20" s="1"/>
  <c r="AE2" i="20"/>
  <c r="AB2" i="23"/>
  <c r="BT11" i="23"/>
  <c r="BU11" i="23" s="1"/>
  <c r="BV11" i="23"/>
  <c r="BW11" i="23" s="1"/>
  <c r="AB40" i="23"/>
  <c r="BT5" i="32"/>
  <c r="BU5" i="32" s="1"/>
  <c r="BV5" i="32"/>
  <c r="BW5" i="32" s="1"/>
  <c r="J40" i="32"/>
  <c r="J2" i="32"/>
  <c r="AK40" i="33"/>
  <c r="BT14" i="33"/>
  <c r="BU14" i="33" s="1"/>
  <c r="BV14" i="33"/>
  <c r="BW14" i="33" s="1"/>
  <c r="AK2" i="33"/>
  <c r="BT5" i="1"/>
  <c r="BU5" i="1" s="1"/>
  <c r="V40" i="1"/>
  <c r="BV5" i="1"/>
  <c r="BT10" i="21"/>
  <c r="BU10" i="21" s="1"/>
  <c r="BP10" i="21" s="1"/>
  <c r="BV10" i="21"/>
  <c r="BW10" i="21" s="1"/>
  <c r="Y40" i="21"/>
  <c r="Y2" i="21"/>
  <c r="BW6" i="27"/>
  <c r="BP6" i="27" s="1"/>
  <c r="BT11" i="20"/>
  <c r="BU11" i="20" s="1"/>
  <c r="BV11" i="20"/>
  <c r="BW11" i="20" s="1"/>
  <c r="Y40" i="20"/>
  <c r="Y2" i="20"/>
  <c r="J2" i="35"/>
  <c r="BV5" i="35"/>
  <c r="BW5" i="35" s="1"/>
  <c r="J40" i="35"/>
  <c r="BT5" i="35"/>
  <c r="BU5" i="35" s="1"/>
  <c r="BV10" i="30"/>
  <c r="BW10" i="30" s="1"/>
  <c r="Y40" i="30"/>
  <c r="BT10" i="30"/>
  <c r="BU10" i="30" s="1"/>
  <c r="Y2" i="30"/>
  <c r="BT5" i="36"/>
  <c r="BU5" i="36" s="1"/>
  <c r="BV5" i="36"/>
  <c r="BW5" i="36" s="1"/>
  <c r="J40" i="36"/>
  <c r="J2" i="36"/>
  <c r="BT7" i="29"/>
  <c r="P40" i="29"/>
  <c r="BV7" i="29"/>
  <c r="BW7" i="29" s="1"/>
  <c r="BT12" i="34"/>
  <c r="BU12" i="34" s="1"/>
  <c r="BV12" i="34"/>
  <c r="BW12" i="34" s="1"/>
  <c r="AE40" i="34"/>
  <c r="AE2" i="34"/>
  <c r="Y40" i="23"/>
  <c r="BV10" i="23"/>
  <c r="BW10" i="23" s="1"/>
  <c r="BT10" i="23"/>
  <c r="BU10" i="23" s="1"/>
  <c r="Y2" i="23"/>
  <c r="BV9" i="20"/>
  <c r="BW9" i="20" s="1"/>
  <c r="S40" i="20"/>
  <c r="BT9" i="20"/>
  <c r="BU9" i="20" s="1"/>
  <c r="S2" i="20"/>
  <c r="BV5" i="33"/>
  <c r="BW5" i="33" s="1"/>
  <c r="BT5" i="33"/>
  <c r="BU5" i="33" s="1"/>
  <c r="J40" i="33"/>
  <c r="J2" i="33"/>
  <c r="AK40" i="34"/>
  <c r="BT14" i="34"/>
  <c r="BU14" i="34" s="1"/>
  <c r="BV14" i="34"/>
  <c r="BW14" i="34" s="1"/>
  <c r="AK2" i="34"/>
  <c r="BV7" i="1"/>
  <c r="BW7" i="1" s="1"/>
  <c r="BT7" i="1"/>
  <c r="BU7" i="1" s="1"/>
  <c r="J40" i="1"/>
  <c r="J2" i="1"/>
  <c r="BT11" i="33"/>
  <c r="BU11" i="33" s="1"/>
  <c r="BV11" i="33"/>
  <c r="BW11" i="33" s="1"/>
  <c r="AB40" i="33"/>
  <c r="AB2" i="33"/>
  <c r="BT6" i="38"/>
  <c r="BU6" i="38" s="1"/>
  <c r="BV6" i="38"/>
  <c r="M40" i="38"/>
  <c r="BV8" i="1"/>
  <c r="BW8" i="1" s="1"/>
  <c r="M40" i="1"/>
  <c r="BT8" i="1"/>
  <c r="BU8" i="1" s="1"/>
  <c r="M2" i="1"/>
  <c r="M40" i="31"/>
  <c r="BT6" i="31"/>
  <c r="BU6" i="31" s="1"/>
  <c r="BV6" i="31"/>
  <c r="S40" i="33"/>
  <c r="BT8" i="33"/>
  <c r="BU8" i="33" s="1"/>
  <c r="BV8" i="33"/>
  <c r="BW8" i="33" s="1"/>
  <c r="S2" i="33"/>
  <c r="BI11" i="24"/>
  <c r="BI4" i="24"/>
  <c r="S2" i="36"/>
  <c r="BT8" i="36"/>
  <c r="BU8" i="36" s="1"/>
  <c r="S40" i="36"/>
  <c r="BV8" i="36"/>
  <c r="BW8" i="36" s="1"/>
  <c r="BI9" i="26"/>
  <c r="V22" i="24"/>
  <c r="BV10" i="25"/>
  <c r="BW10" i="25" s="1"/>
  <c r="BT10" i="25"/>
  <c r="BU10" i="25" s="1"/>
  <c r="Y40" i="25"/>
  <c r="Y2" i="25"/>
  <c r="S22" i="24"/>
  <c r="J40" i="20"/>
  <c r="BT8" i="20"/>
  <c r="BU8" i="20" s="1"/>
  <c r="BV8" i="20"/>
  <c r="BW8" i="20" s="1"/>
  <c r="J2" i="20"/>
  <c r="BI7" i="24"/>
  <c r="Q27" i="16"/>
  <c r="AN40" i="28"/>
  <c r="BT15" i="28"/>
  <c r="BU15" i="28" s="1"/>
  <c r="BV15" i="28"/>
  <c r="BW15" i="28" s="1"/>
  <c r="AN2" i="28"/>
  <c r="V40" i="33"/>
  <c r="BV9" i="33"/>
  <c r="BW9" i="33" s="1"/>
  <c r="BT9" i="33"/>
  <c r="BU9" i="33" s="1"/>
  <c r="V2" i="33"/>
  <c r="BI10" i="26"/>
  <c r="BV12" i="29"/>
  <c r="BW12" i="29" s="1"/>
  <c r="BT12" i="29"/>
  <c r="BU12" i="29" s="1"/>
  <c r="AE40" i="29"/>
  <c r="AE2" i="29"/>
  <c r="V40" i="25"/>
  <c r="BV9" i="25"/>
  <c r="BW9" i="25" s="1"/>
  <c r="BT9" i="25"/>
  <c r="BU9" i="25" s="1"/>
  <c r="BP9" i="25" s="1"/>
  <c r="V2" i="25"/>
  <c r="BT9" i="34"/>
  <c r="BU9" i="34" s="1"/>
  <c r="BV9" i="34"/>
  <c r="BW9" i="34" s="1"/>
  <c r="V40" i="34"/>
  <c r="V2" i="34"/>
  <c r="G2" i="21"/>
  <c r="BT4" i="21"/>
  <c r="BU4" i="21" s="1"/>
  <c r="G40" i="21"/>
  <c r="BV4" i="21"/>
  <c r="BW4" i="21" s="1"/>
  <c r="BT6" i="23"/>
  <c r="BU6" i="23" s="1"/>
  <c r="M40" i="23"/>
  <c r="BV6" i="23"/>
  <c r="AE40" i="23"/>
  <c r="BV12" i="23"/>
  <c r="BW12" i="23" s="1"/>
  <c r="BT12" i="23"/>
  <c r="BU12" i="23" s="1"/>
  <c r="AE2" i="23"/>
  <c r="P22" i="26"/>
  <c r="J22" i="24"/>
  <c r="AI27" i="16"/>
  <c r="BT15" i="32"/>
  <c r="BU15" i="32" s="1"/>
  <c r="BP15" i="32" s="1"/>
  <c r="BV15" i="32"/>
  <c r="BW15" i="32" s="1"/>
  <c r="AN40" i="32"/>
  <c r="AN2" i="32"/>
  <c r="BT5" i="31"/>
  <c r="BU5" i="31" s="1"/>
  <c r="BP5" i="31" s="1"/>
  <c r="J40" i="31"/>
  <c r="BV5" i="31"/>
  <c r="BW5" i="31" s="1"/>
  <c r="J2" i="31"/>
  <c r="J2" i="30"/>
  <c r="J40" i="30"/>
  <c r="BV5" i="30"/>
  <c r="BW5" i="30" s="1"/>
  <c r="BT5" i="30"/>
  <c r="BU5" i="30" s="1"/>
  <c r="BP5" i="30" s="1"/>
  <c r="BV8" i="38"/>
  <c r="BW8" i="38" s="1"/>
  <c r="BT8" i="38"/>
  <c r="BU8" i="38" s="1"/>
  <c r="S40" i="38"/>
  <c r="S2" i="38"/>
  <c r="BT13" i="38"/>
  <c r="BU13" i="38" s="1"/>
  <c r="BP13" i="38" s="1"/>
  <c r="AH40" i="38"/>
  <c r="BV13" i="38"/>
  <c r="BW13" i="38" s="1"/>
  <c r="AH2" i="38"/>
  <c r="BT13" i="1"/>
  <c r="BU13" i="1" s="1"/>
  <c r="BP13" i="1" s="1"/>
  <c r="BV13" i="1"/>
  <c r="BW13" i="1" s="1"/>
  <c r="AH40" i="1"/>
  <c r="AH2" i="1"/>
  <c r="BV14" i="20"/>
  <c r="BW14" i="20" s="1"/>
  <c r="AK40" i="20"/>
  <c r="BT14" i="20"/>
  <c r="BU14" i="20" s="1"/>
  <c r="AK2" i="20"/>
  <c r="BT11" i="29"/>
  <c r="BU11" i="29" s="1"/>
  <c r="BP11" i="29" s="1"/>
  <c r="AB40" i="29"/>
  <c r="BV11" i="29"/>
  <c r="BW11" i="29" s="1"/>
  <c r="AB2" i="29"/>
  <c r="P40" i="35"/>
  <c r="BT7" i="35"/>
  <c r="BV7" i="35"/>
  <c r="BW7" i="35" s="1"/>
  <c r="BV14" i="28"/>
  <c r="BW14" i="28" s="1"/>
  <c r="AK40" i="28"/>
  <c r="BT14" i="28"/>
  <c r="BU14" i="28" s="1"/>
  <c r="AK2" i="28"/>
  <c r="P22" i="24"/>
  <c r="M22" i="26"/>
  <c r="AB40" i="35"/>
  <c r="BT11" i="35"/>
  <c r="BU11" i="35" s="1"/>
  <c r="BV11" i="35"/>
  <c r="BW11" i="35" s="1"/>
  <c r="AB2" i="35"/>
  <c r="G22" i="26"/>
  <c r="AH22" i="26"/>
  <c r="AC27" i="16"/>
  <c r="BV13" i="29"/>
  <c r="BW13" i="29" s="1"/>
  <c r="BT13" i="29"/>
  <c r="BU13" i="29" s="1"/>
  <c r="AH40" i="29"/>
  <c r="AH2" i="29"/>
  <c r="BT15" i="36"/>
  <c r="BU15" i="36" s="1"/>
  <c r="AN40" i="36"/>
  <c r="BV15" i="36"/>
  <c r="BW15" i="36" s="1"/>
  <c r="AN2" i="36"/>
  <c r="P40" i="1"/>
  <c r="BV9" i="1"/>
  <c r="BW9" i="1" s="1"/>
  <c r="BT9" i="1"/>
  <c r="BU9" i="1" s="1"/>
  <c r="P2" i="1"/>
  <c r="BT15" i="33"/>
  <c r="BU15" i="33" s="1"/>
  <c r="BV15" i="33"/>
  <c r="BW15" i="33" s="1"/>
  <c r="AN40" i="33"/>
  <c r="AN2" i="33"/>
  <c r="AK40" i="32"/>
  <c r="BT14" i="32"/>
  <c r="BU14" i="32" s="1"/>
  <c r="BV14" i="32"/>
  <c r="BW14" i="32" s="1"/>
  <c r="AK2" i="32"/>
  <c r="BV4" i="25"/>
  <c r="BW4" i="25" s="1"/>
  <c r="G40" i="25"/>
  <c r="BT4" i="25"/>
  <c r="BU4" i="25" s="1"/>
  <c r="G2" i="25"/>
  <c r="AH40" i="36"/>
  <c r="BV13" i="36"/>
  <c r="BW13" i="36" s="1"/>
  <c r="BT13" i="36"/>
  <c r="BU13" i="36" s="1"/>
  <c r="BP13" i="36" s="1"/>
  <c r="AH2" i="36"/>
  <c r="V2" i="31"/>
  <c r="BV9" i="31"/>
  <c r="BW9" i="31" s="1"/>
  <c r="BT9" i="31"/>
  <c r="BU9" i="31" s="1"/>
  <c r="BP9" i="31" s="1"/>
  <c r="V40" i="31"/>
  <c r="BI12" i="26"/>
  <c r="BV7" i="34"/>
  <c r="BW7" i="34" s="1"/>
  <c r="BT7" i="34"/>
  <c r="P40" i="34"/>
  <c r="BT11" i="36"/>
  <c r="BU11" i="36" s="1"/>
  <c r="AB40" i="36"/>
  <c r="BV11" i="36"/>
  <c r="BW11" i="36" s="1"/>
  <c r="AB2" i="36"/>
  <c r="BI10" i="24"/>
  <c r="AH40" i="35"/>
  <c r="BV13" i="35"/>
  <c r="BW13" i="35" s="1"/>
  <c r="BT13" i="35"/>
  <c r="BU13" i="35" s="1"/>
  <c r="AH2" i="35"/>
  <c r="AB22" i="24"/>
  <c r="AN2" i="31"/>
  <c r="BT15" i="31"/>
  <c r="BU15" i="31" s="1"/>
  <c r="BV15" i="31"/>
  <c r="BW15" i="31" s="1"/>
  <c r="AN40" i="31"/>
  <c r="BV9" i="38"/>
  <c r="BW9" i="38" s="1"/>
  <c r="BT9" i="38"/>
  <c r="BU9" i="38" s="1"/>
  <c r="V40" i="38"/>
  <c r="V2" i="38"/>
  <c r="V40" i="35"/>
  <c r="BT9" i="35"/>
  <c r="BU9" i="35" s="1"/>
  <c r="BV9" i="35"/>
  <c r="BW9" i="35" s="1"/>
  <c r="V2" i="35"/>
  <c r="J40" i="38"/>
  <c r="BT5" i="38"/>
  <c r="BU5" i="38" s="1"/>
  <c r="BV5" i="38"/>
  <c r="BW5" i="38" s="1"/>
  <c r="J2" i="38"/>
  <c r="BT10" i="33"/>
  <c r="BU10" i="33" s="1"/>
  <c r="BV10" i="33"/>
  <c r="BW10" i="33" s="1"/>
  <c r="Y40" i="33"/>
  <c r="Y2" i="33"/>
  <c r="BV4" i="1"/>
  <c r="BW4" i="1" s="1"/>
  <c r="BT4" i="1"/>
  <c r="AE40" i="1"/>
  <c r="BI4" i="26"/>
  <c r="BI15" i="24"/>
  <c r="M40" i="29"/>
  <c r="BV6" i="29"/>
  <c r="BT6" i="29"/>
  <c r="BU6" i="29" s="1"/>
  <c r="Y22" i="26"/>
  <c r="BV7" i="23"/>
  <c r="BW7" i="23" s="1"/>
  <c r="P40" i="23"/>
  <c r="BT7" i="23"/>
  <c r="V2" i="28"/>
  <c r="V40" i="28"/>
  <c r="BT9" i="28"/>
  <c r="BU9" i="28" s="1"/>
  <c r="BV9" i="28"/>
  <c r="BW9" i="28" s="1"/>
  <c r="BV4" i="23"/>
  <c r="BW4" i="23" s="1"/>
  <c r="BT4" i="23"/>
  <c r="BU4" i="23" s="1"/>
  <c r="BP4" i="23" s="1"/>
  <c r="G40" i="23"/>
  <c r="G2" i="23"/>
  <c r="P40" i="36"/>
  <c r="BT7" i="36"/>
  <c r="BV7" i="36"/>
  <c r="BW7" i="36" s="1"/>
  <c r="BV6" i="33"/>
  <c r="M40" i="33"/>
  <c r="BT6" i="33"/>
  <c r="BU6" i="33" s="1"/>
  <c r="BV6" i="20"/>
  <c r="BT6" i="20"/>
  <c r="BU6" i="20" s="1"/>
  <c r="M40" i="20"/>
  <c r="BT11" i="1"/>
  <c r="BU11" i="1" s="1"/>
  <c r="BV11" i="1"/>
  <c r="BW11" i="1" s="1"/>
  <c r="Y40" i="1"/>
  <c r="Y2" i="1"/>
  <c r="BV6" i="24"/>
  <c r="M40" i="24"/>
  <c r="BT6" i="24"/>
  <c r="BU6" i="24" s="1"/>
  <c r="BV6" i="1"/>
  <c r="BW6" i="1" s="1"/>
  <c r="G40" i="1"/>
  <c r="BT6" i="1"/>
  <c r="BU6" i="1" s="1"/>
  <c r="G2" i="1"/>
  <c r="BV14" i="21"/>
  <c r="BW14" i="21" s="1"/>
  <c r="AK40" i="21"/>
  <c r="BT14" i="21"/>
  <c r="BU14" i="21" s="1"/>
  <c r="AK2" i="21"/>
  <c r="AH22" i="24"/>
  <c r="BP13" i="32"/>
  <c r="AN40" i="20"/>
  <c r="BT15" i="20"/>
  <c r="BU15" i="20" s="1"/>
  <c r="BV15" i="20"/>
  <c r="BW15" i="20" s="1"/>
  <c r="AN2" i="20"/>
  <c r="BV7" i="25"/>
  <c r="BW7" i="25" s="1"/>
  <c r="BT7" i="25"/>
  <c r="P40" i="25"/>
  <c r="BI14" i="26"/>
  <c r="BT5" i="23"/>
  <c r="BU5" i="23" s="1"/>
  <c r="J40" i="23"/>
  <c r="BV5" i="23"/>
  <c r="BW5" i="23" s="1"/>
  <c r="J2" i="23"/>
  <c r="AR40" i="27"/>
  <c r="P2" i="27" s="1"/>
  <c r="AR41" i="27"/>
  <c r="M2" i="27" s="1"/>
  <c r="BT6" i="36"/>
  <c r="BU6" i="36" s="1"/>
  <c r="M40" i="36"/>
  <c r="BV6" i="36"/>
  <c r="J40" i="34"/>
  <c r="BV5" i="34"/>
  <c r="BW5" i="34" s="1"/>
  <c r="BT5" i="34"/>
  <c r="BU5" i="34" s="1"/>
  <c r="J2" i="34"/>
  <c r="BI8" i="26"/>
  <c r="BV14" i="30"/>
  <c r="BW14" i="30" s="1"/>
  <c r="BT14" i="30"/>
  <c r="BU14" i="30" s="1"/>
  <c r="AK40" i="30"/>
  <c r="AK2" i="30"/>
  <c r="BT12" i="1"/>
  <c r="BU12" i="1" s="1"/>
  <c r="BV12" i="1"/>
  <c r="BW12" i="1" s="1"/>
  <c r="AB40" i="1"/>
  <c r="AB2" i="1"/>
  <c r="BI7" i="26"/>
  <c r="BV7" i="21"/>
  <c r="BW7" i="21" s="1"/>
  <c r="P40" i="21"/>
  <c r="BT7" i="21"/>
  <c r="BI5" i="24"/>
  <c r="BI6" i="26"/>
  <c r="S40" i="34"/>
  <c r="BT8" i="34"/>
  <c r="BU8" i="34" s="1"/>
  <c r="BV8" i="34"/>
  <c r="BW8" i="34" s="1"/>
  <c r="S2" i="34"/>
  <c r="AH40" i="23"/>
  <c r="BV13" i="23"/>
  <c r="BW13" i="23" s="1"/>
  <c r="BT13" i="23"/>
  <c r="BU13" i="23" s="1"/>
  <c r="BP13" i="23" s="1"/>
  <c r="AH2" i="23"/>
  <c r="BP15" i="34"/>
  <c r="K27" i="16"/>
  <c r="AN22" i="26"/>
  <c r="AH2" i="28"/>
  <c r="AH40" i="28"/>
  <c r="BV13" i="28"/>
  <c r="BW13" i="28" s="1"/>
  <c r="BT13" i="28"/>
  <c r="BU13" i="28" s="1"/>
  <c r="BP13" i="28" s="1"/>
  <c r="BT4" i="31"/>
  <c r="BU4" i="31" s="1"/>
  <c r="BV4" i="31"/>
  <c r="BW4" i="31" s="1"/>
  <c r="G40" i="31"/>
  <c r="G2" i="31"/>
  <c r="BT15" i="25"/>
  <c r="BU15" i="25" s="1"/>
  <c r="BP15" i="25" s="1"/>
  <c r="BV15" i="25"/>
  <c r="BW15" i="25" s="1"/>
  <c r="AN40" i="25"/>
  <c r="AN2" i="25"/>
  <c r="M40" i="28"/>
  <c r="BT6" i="28"/>
  <c r="BU6" i="28" s="1"/>
  <c r="BV6" i="28"/>
  <c r="AK22" i="26"/>
  <c r="S40" i="29"/>
  <c r="BV8" i="29"/>
  <c r="BW8" i="29" s="1"/>
  <c r="BT8" i="29"/>
  <c r="BU8" i="29" s="1"/>
  <c r="BP8" i="29" s="1"/>
  <c r="S2" i="29"/>
  <c r="J40" i="25"/>
  <c r="BV5" i="25"/>
  <c r="BW5" i="25" s="1"/>
  <c r="BT5" i="25"/>
  <c r="BU5" i="25" s="1"/>
  <c r="BP5" i="25" s="1"/>
  <c r="J2" i="25"/>
  <c r="BT8" i="30"/>
  <c r="BU8" i="30" s="1"/>
  <c r="S40" i="30"/>
  <c r="BV8" i="30"/>
  <c r="BW8" i="30" s="1"/>
  <c r="S2" i="30"/>
  <c r="BV14" i="35"/>
  <c r="BW14" i="35" s="1"/>
  <c r="AK40" i="35"/>
  <c r="BT14" i="35"/>
  <c r="BU14" i="35" s="1"/>
  <c r="AK2" i="35"/>
  <c r="BI14" i="24"/>
  <c r="AE22" i="26"/>
  <c r="AK40" i="1"/>
  <c r="BT14" i="1"/>
  <c r="BU14" i="1" s="1"/>
  <c r="BV14" i="1"/>
  <c r="BW14" i="1" s="1"/>
  <c r="AK2" i="1"/>
  <c r="BT6" i="32"/>
  <c r="BU6" i="32" s="1"/>
  <c r="BV6" i="32"/>
  <c r="M40" i="32"/>
  <c r="BI9" i="24"/>
  <c r="BT4" i="32"/>
  <c r="BU4" i="32" s="1"/>
  <c r="G40" i="32"/>
  <c r="BV4" i="32"/>
  <c r="BW4" i="32" s="1"/>
  <c r="G2" i="32"/>
  <c r="BP10" i="27"/>
  <c r="BV14" i="31"/>
  <c r="BW14" i="31" s="1"/>
  <c r="BT14" i="31"/>
  <c r="BU14" i="31" s="1"/>
  <c r="AK40" i="31"/>
  <c r="AK2" i="31"/>
  <c r="BT15" i="29"/>
  <c r="BU15" i="29" s="1"/>
  <c r="BP15" i="29" s="1"/>
  <c r="AN40" i="29"/>
  <c r="BV15" i="29"/>
  <c r="BW15" i="29" s="1"/>
  <c r="AN2" i="29"/>
  <c r="AE40" i="32"/>
  <c r="BV12" i="32"/>
  <c r="BW12" i="32" s="1"/>
  <c r="BT12" i="32"/>
  <c r="BU12" i="32" s="1"/>
  <c r="AE2" i="32"/>
  <c r="BP12" i="30"/>
  <c r="BV4" i="35"/>
  <c r="BW4" i="35" s="1"/>
  <c r="G40" i="35"/>
  <c r="BT4" i="35"/>
  <c r="BU4" i="35" s="1"/>
  <c r="G2" i="35"/>
  <c r="AN22" i="24"/>
  <c r="Z27" i="16"/>
  <c r="BP9" i="27"/>
  <c r="BI8" i="24"/>
  <c r="BV11" i="30"/>
  <c r="BW11" i="30" s="1"/>
  <c r="AB40" i="30"/>
  <c r="BT11" i="30"/>
  <c r="BU11" i="30" s="1"/>
  <c r="AB2" i="30"/>
  <c r="BU7" i="27"/>
  <c r="BP7" i="27" s="1"/>
  <c r="BN15" i="27" s="1"/>
  <c r="BT6" i="25"/>
  <c r="BU6" i="25" s="1"/>
  <c r="BV6" i="25"/>
  <c r="M40" i="25"/>
  <c r="BV4" i="29"/>
  <c r="BW4" i="29" s="1"/>
  <c r="G40" i="29"/>
  <c r="BT4" i="29"/>
  <c r="BU4" i="29" s="1"/>
  <c r="G2" i="29"/>
  <c r="P40" i="38"/>
  <c r="AR40" i="38" s="1"/>
  <c r="P2" i="38" s="1"/>
  <c r="BT7" i="38"/>
  <c r="BV7" i="38"/>
  <c r="BW7" i="38" s="1"/>
  <c r="Y40" i="35"/>
  <c r="BT10" i="35"/>
  <c r="BU10" i="35" s="1"/>
  <c r="BV10" i="35"/>
  <c r="BW10" i="35" s="1"/>
  <c r="Y2" i="35"/>
  <c r="BT7" i="33"/>
  <c r="P40" i="33"/>
  <c r="AR40" i="33" s="1"/>
  <c r="P2" i="33" s="1"/>
  <c r="BV7" i="33"/>
  <c r="BW7" i="33" s="1"/>
  <c r="BP11" i="32"/>
  <c r="BT12" i="21"/>
  <c r="BU12" i="21" s="1"/>
  <c r="AE40" i="21"/>
  <c r="BV12" i="21"/>
  <c r="BW12" i="21" s="1"/>
  <c r="AE2" i="21"/>
  <c r="Y22" i="24"/>
  <c r="AB22" i="26"/>
  <c r="S40" i="23"/>
  <c r="BT8" i="23"/>
  <c r="BU8" i="23" s="1"/>
  <c r="BV8" i="23"/>
  <c r="BW8" i="23" s="1"/>
  <c r="S2" i="23"/>
  <c r="BT8" i="35"/>
  <c r="BU8" i="35" s="1"/>
  <c r="S40" i="35"/>
  <c r="BV8" i="35"/>
  <c r="BW8" i="35" s="1"/>
  <c r="S2" i="35"/>
  <c r="BV5" i="28"/>
  <c r="BW5" i="28" s="1"/>
  <c r="J40" i="28"/>
  <c r="BT5" i="28"/>
  <c r="BU5" i="28" s="1"/>
  <c r="BP5" i="28" s="1"/>
  <c r="J2" i="28"/>
  <c r="BT12" i="25"/>
  <c r="BU12" i="25" s="1"/>
  <c r="AE40" i="25"/>
  <c r="BV12" i="25"/>
  <c r="BW12" i="25" s="1"/>
  <c r="AE2" i="25"/>
  <c r="M40" i="34"/>
  <c r="BT6" i="34"/>
  <c r="BU6" i="34" s="1"/>
  <c r="BV6" i="34"/>
  <c r="BT11" i="21"/>
  <c r="BU11" i="21" s="1"/>
  <c r="BP11" i="21" s="1"/>
  <c r="AB40" i="21"/>
  <c r="BV11" i="21"/>
  <c r="BW11" i="21" s="1"/>
  <c r="AB2" i="21"/>
  <c r="AK22" i="24"/>
  <c r="BV10" i="34"/>
  <c r="BW10" i="34" s="1"/>
  <c r="BT10" i="34"/>
  <c r="BU10" i="34" s="1"/>
  <c r="Y40" i="34"/>
  <c r="Y2" i="34"/>
  <c r="BT4" i="20"/>
  <c r="BV4" i="20"/>
  <c r="BW4" i="20" s="1"/>
  <c r="P40" i="20"/>
  <c r="BT5" i="29"/>
  <c r="BU5" i="29" s="1"/>
  <c r="BP5" i="29" s="1"/>
  <c r="J40" i="29"/>
  <c r="BV5" i="29"/>
  <c r="BW5" i="29" s="1"/>
  <c r="J2" i="29"/>
  <c r="BT10" i="38"/>
  <c r="BU10" i="38" s="1"/>
  <c r="BP10" i="38" s="1"/>
  <c r="Y40" i="38"/>
  <c r="BV10" i="38"/>
  <c r="BW10" i="38" s="1"/>
  <c r="Y2" i="38"/>
  <c r="G22" i="24"/>
  <c r="BT9" i="23"/>
  <c r="BU9" i="23" s="1"/>
  <c r="BV9" i="23"/>
  <c r="BW9" i="23" s="1"/>
  <c r="V40" i="23"/>
  <c r="V2" i="23"/>
  <c r="BV6" i="35"/>
  <c r="M40" i="35"/>
  <c r="BT6" i="35"/>
  <c r="BU6" i="35" s="1"/>
  <c r="V22" i="26"/>
  <c r="BT14" i="38"/>
  <c r="BU14" i="38" s="1"/>
  <c r="BV14" i="38"/>
  <c r="BW14" i="38" s="1"/>
  <c r="AK40" i="38"/>
  <c r="AK2" i="38"/>
  <c r="BT11" i="34"/>
  <c r="BU11" i="34" s="1"/>
  <c r="AB40" i="34"/>
  <c r="BV11" i="34"/>
  <c r="BW11" i="34" s="1"/>
  <c r="AB2" i="34"/>
  <c r="BI13" i="26"/>
  <c r="AF27" i="16"/>
  <c r="H27" i="16"/>
  <c r="BI12" i="24"/>
  <c r="Y40" i="36"/>
  <c r="BV10" i="36"/>
  <c r="BW10" i="36" s="1"/>
  <c r="BT10" i="36"/>
  <c r="BU10" i="36" s="1"/>
  <c r="Y2" i="36"/>
  <c r="BT15" i="38"/>
  <c r="BU15" i="38" s="1"/>
  <c r="BV15" i="38"/>
  <c r="BW15" i="38" s="1"/>
  <c r="AN40" i="38"/>
  <c r="AN2" i="38"/>
  <c r="AH40" i="20"/>
  <c r="BV13" i="20"/>
  <c r="BW13" i="20" s="1"/>
  <c r="BT13" i="20"/>
  <c r="BU13" i="20" s="1"/>
  <c r="AH2" i="20"/>
  <c r="BV15" i="21"/>
  <c r="BW15" i="21" s="1"/>
  <c r="BT15" i="21"/>
  <c r="BU15" i="21" s="1"/>
  <c r="BP15" i="21" s="1"/>
  <c r="AN40" i="21"/>
  <c r="AN2" i="21"/>
  <c r="AH40" i="34"/>
  <c r="BT13" i="34"/>
  <c r="BU13" i="34" s="1"/>
  <c r="BV13" i="34"/>
  <c r="BW13" i="34" s="1"/>
  <c r="AH2" i="34"/>
  <c r="BV7" i="31"/>
  <c r="BW7" i="31" s="1"/>
  <c r="BT7" i="31"/>
  <c r="P40" i="31"/>
  <c r="BT7" i="20"/>
  <c r="BU7" i="20" s="1"/>
  <c r="BV7" i="20"/>
  <c r="BW7" i="20" s="1"/>
  <c r="G40" i="20"/>
  <c r="G2" i="20"/>
  <c r="G40" i="36"/>
  <c r="BT4" i="36"/>
  <c r="BU4" i="36" s="1"/>
  <c r="BV4" i="36"/>
  <c r="BW4" i="36" s="1"/>
  <c r="G2" i="36"/>
  <c r="BT14" i="36"/>
  <c r="BU14" i="36" s="1"/>
  <c r="BV14" i="36"/>
  <c r="BW14" i="36" s="1"/>
  <c r="AK40" i="36"/>
  <c r="AK2" i="36"/>
  <c r="AB2" i="31"/>
  <c r="BV11" i="31"/>
  <c r="BW11" i="31" s="1"/>
  <c r="BT11" i="31"/>
  <c r="BU11" i="31" s="1"/>
  <c r="BP11" i="31" s="1"/>
  <c r="AB40" i="31"/>
  <c r="AR41" i="33"/>
  <c r="M2" i="33" s="1"/>
  <c r="I2" i="16"/>
  <c r="AJ2" i="16"/>
  <c r="AM2" i="16"/>
  <c r="AA2" i="16"/>
  <c r="R2" i="16"/>
  <c r="AG2" i="16"/>
  <c r="U2" i="16"/>
  <c r="X2" i="16"/>
  <c r="O2" i="16"/>
  <c r="AR41" i="38" l="1"/>
  <c r="M2" i="38" s="1"/>
  <c r="BW6" i="32"/>
  <c r="BP6" i="32" s="1"/>
  <c r="BP14" i="1"/>
  <c r="BP12" i="1"/>
  <c r="BW6" i="21"/>
  <c r="BP6" i="21" s="1"/>
  <c r="BP11" i="1"/>
  <c r="BP9" i="35"/>
  <c r="BP15" i="31"/>
  <c r="BP8" i="33"/>
  <c r="BP12" i="24"/>
  <c r="BP13" i="34"/>
  <c r="AR41" i="28"/>
  <c r="M2" i="28" s="1"/>
  <c r="BP4" i="29"/>
  <c r="BW6" i="25"/>
  <c r="BP6" i="25" s="1"/>
  <c r="BP11" i="30"/>
  <c r="BN9" i="27"/>
  <c r="BP4" i="35"/>
  <c r="BP4" i="32"/>
  <c r="BP14" i="35"/>
  <c r="AR40" i="34"/>
  <c r="P2" i="34" s="1"/>
  <c r="BP10" i="33"/>
  <c r="BP4" i="25"/>
  <c r="BP14" i="32"/>
  <c r="BP9" i="1"/>
  <c r="BP11" i="35"/>
  <c r="BP9" i="20"/>
  <c r="BP10" i="23"/>
  <c r="BP9" i="23"/>
  <c r="BP13" i="29"/>
  <c r="AR40" i="30"/>
  <c r="P2" i="30" s="1"/>
  <c r="BP8" i="1"/>
  <c r="BP7" i="1"/>
  <c r="BP5" i="33"/>
  <c r="BP5" i="32"/>
  <c r="BP13" i="33"/>
  <c r="BP15" i="23"/>
  <c r="BN13" i="27"/>
  <c r="BP4" i="36"/>
  <c r="BP15" i="38"/>
  <c r="BW6" i="34"/>
  <c r="BU7" i="38"/>
  <c r="BP7" i="38" s="1"/>
  <c r="AR40" i="29"/>
  <c r="P2" i="29" s="1"/>
  <c r="AR41" i="29"/>
  <c r="M2" i="29" s="1"/>
  <c r="AR41" i="35"/>
  <c r="M2" i="35" s="1"/>
  <c r="AR40" i="35"/>
  <c r="P2" i="35" s="1"/>
  <c r="BN10" i="27"/>
  <c r="BW6" i="28"/>
  <c r="AR40" i="31"/>
  <c r="P2" i="31" s="1"/>
  <c r="AR41" i="31"/>
  <c r="M2" i="31" s="1"/>
  <c r="BU7" i="32"/>
  <c r="BP7" i="32" s="1"/>
  <c r="BP8" i="34"/>
  <c r="BU7" i="21"/>
  <c r="BP7" i="21" s="1"/>
  <c r="BU7" i="25"/>
  <c r="BP7" i="25" s="1"/>
  <c r="BP15" i="20"/>
  <c r="AH40" i="24"/>
  <c r="BV13" i="24"/>
  <c r="BW13" i="24" s="1"/>
  <c r="BT13" i="24"/>
  <c r="BU13" i="24" s="1"/>
  <c r="BP13" i="24" s="1"/>
  <c r="AH2" i="24"/>
  <c r="Y40" i="26"/>
  <c r="BT10" i="26"/>
  <c r="BU10" i="26" s="1"/>
  <c r="BV10" i="26"/>
  <c r="BW10" i="26" s="1"/>
  <c r="Y2" i="26"/>
  <c r="BV11" i="24"/>
  <c r="BW11" i="24" s="1"/>
  <c r="AB40" i="24"/>
  <c r="BT11" i="24"/>
  <c r="BU11" i="24" s="1"/>
  <c r="BP11" i="24" s="1"/>
  <c r="AB2" i="24"/>
  <c r="AR40" i="25"/>
  <c r="P2" i="25" s="1"/>
  <c r="AR41" i="25"/>
  <c r="M2" i="25" s="1"/>
  <c r="G40" i="26"/>
  <c r="BV4" i="26"/>
  <c r="BW4" i="26" s="1"/>
  <c r="BT4" i="26"/>
  <c r="BU4" i="26" s="1"/>
  <c r="G2" i="26"/>
  <c r="BT7" i="24"/>
  <c r="BV7" i="24"/>
  <c r="BW7" i="24" s="1"/>
  <c r="P40" i="24"/>
  <c r="BW6" i="23"/>
  <c r="BP6" i="23" s="1"/>
  <c r="AR41" i="21"/>
  <c r="M2" i="21" s="1"/>
  <c r="AR40" i="21"/>
  <c r="P2" i="21" s="1"/>
  <c r="AR41" i="34"/>
  <c r="M2" i="34" s="1"/>
  <c r="BV9" i="24"/>
  <c r="BW9" i="24" s="1"/>
  <c r="V40" i="24"/>
  <c r="BT9" i="24"/>
  <c r="BU9" i="24" s="1"/>
  <c r="V2" i="24"/>
  <c r="BW6" i="31"/>
  <c r="BW6" i="38"/>
  <c r="BP6" i="38" s="1"/>
  <c r="BP14" i="34"/>
  <c r="BU7" i="29"/>
  <c r="BP7" i="29" s="1"/>
  <c r="BP5" i="36"/>
  <c r="BT5" i="26"/>
  <c r="BU5" i="26" s="1"/>
  <c r="BV5" i="26"/>
  <c r="BW5" i="26" s="1"/>
  <c r="J40" i="26"/>
  <c r="J2" i="26"/>
  <c r="BU7" i="30"/>
  <c r="BP7" i="30" s="1"/>
  <c r="BP8" i="21"/>
  <c r="BP14" i="36"/>
  <c r="AR40" i="36"/>
  <c r="P2" i="36" s="1"/>
  <c r="AR41" i="36"/>
  <c r="M2" i="36" s="1"/>
  <c r="BP7" i="20"/>
  <c r="BP11" i="34"/>
  <c r="BP14" i="38"/>
  <c r="BP10" i="34"/>
  <c r="BP6" i="34"/>
  <c r="BP8" i="23"/>
  <c r="BN8" i="27"/>
  <c r="BP10" i="35"/>
  <c r="BN7" i="27"/>
  <c r="AN40" i="24"/>
  <c r="BV15" i="24"/>
  <c r="BW15" i="24" s="1"/>
  <c r="BT15" i="24"/>
  <c r="BU15" i="24" s="1"/>
  <c r="BP15" i="24" s="1"/>
  <c r="AN2" i="24"/>
  <c r="BP12" i="32"/>
  <c r="BN12" i="32" s="1"/>
  <c r="BT12" i="26"/>
  <c r="BU12" i="26" s="1"/>
  <c r="AE40" i="26"/>
  <c r="BV12" i="26"/>
  <c r="BW12" i="26" s="1"/>
  <c r="AE2" i="26"/>
  <c r="BP6" i="28"/>
  <c r="BP4" i="31"/>
  <c r="BU7" i="28"/>
  <c r="BP7" i="28" s="1"/>
  <c r="BW6" i="36"/>
  <c r="BP6" i="36" s="1"/>
  <c r="BP5" i="23"/>
  <c r="BW6" i="33"/>
  <c r="BP6" i="33" s="1"/>
  <c r="BP9" i="28"/>
  <c r="BU7" i="23"/>
  <c r="BP7" i="23" s="1"/>
  <c r="BU4" i="1"/>
  <c r="BP4" i="1" s="1"/>
  <c r="BP5" i="38"/>
  <c r="BN10" i="38" s="1"/>
  <c r="BP11" i="36"/>
  <c r="BP15" i="33"/>
  <c r="BP15" i="36"/>
  <c r="AR40" i="28"/>
  <c r="P2" i="28" s="1"/>
  <c r="BP14" i="20"/>
  <c r="BP12" i="23"/>
  <c r="BP4" i="21"/>
  <c r="BW6" i="30"/>
  <c r="BP6" i="30" s="1"/>
  <c r="BN15" i="30" s="1"/>
  <c r="BP9" i="34"/>
  <c r="BP8" i="20"/>
  <c r="BP6" i="31"/>
  <c r="BP11" i="33"/>
  <c r="BP12" i="34"/>
  <c r="BP11" i="20"/>
  <c r="BW5" i="1"/>
  <c r="BP5" i="1" s="1"/>
  <c r="BP13" i="20"/>
  <c r="BP10" i="36"/>
  <c r="BV9" i="26"/>
  <c r="BW9" i="26" s="1"/>
  <c r="BT9" i="26"/>
  <c r="BU9" i="26" s="1"/>
  <c r="V40" i="26"/>
  <c r="V2" i="26"/>
  <c r="BW6" i="35"/>
  <c r="BP6" i="35" s="1"/>
  <c r="BU4" i="20"/>
  <c r="BP4" i="20" s="1"/>
  <c r="BP12" i="25"/>
  <c r="BP8" i="35"/>
  <c r="BV10" i="24"/>
  <c r="BW10" i="24" s="1"/>
  <c r="BT10" i="24"/>
  <c r="BU10" i="24" s="1"/>
  <c r="Y40" i="24"/>
  <c r="Y2" i="24"/>
  <c r="BP12" i="21"/>
  <c r="BU7" i="33"/>
  <c r="BP7" i="33" s="1"/>
  <c r="BP14" i="31"/>
  <c r="BP8" i="30"/>
  <c r="BP14" i="30"/>
  <c r="BP5" i="34"/>
  <c r="BP14" i="21"/>
  <c r="BP6" i="1"/>
  <c r="BW6" i="20"/>
  <c r="BP6" i="20" s="1"/>
  <c r="AR41" i="23"/>
  <c r="M2" i="23" s="1"/>
  <c r="AR40" i="23"/>
  <c r="P2" i="23" s="1"/>
  <c r="BW6" i="29"/>
  <c r="BP6" i="29" s="1"/>
  <c r="BP9" i="38"/>
  <c r="BP13" i="35"/>
  <c r="BP14" i="28"/>
  <c r="BU7" i="35"/>
  <c r="BP7" i="35" s="1"/>
  <c r="BP8" i="38"/>
  <c r="BV5" i="24"/>
  <c r="BW5" i="24" s="1"/>
  <c r="BT5" i="24"/>
  <c r="BU5" i="24" s="1"/>
  <c r="J40" i="24"/>
  <c r="J2" i="24"/>
  <c r="BN14" i="27"/>
  <c r="BP12" i="29"/>
  <c r="BN12" i="29" s="1"/>
  <c r="BP9" i="33"/>
  <c r="BP15" i="28"/>
  <c r="BP10" i="25"/>
  <c r="BN10" i="25" s="1"/>
  <c r="BP8" i="36"/>
  <c r="BP10" i="30"/>
  <c r="BP5" i="35"/>
  <c r="BN6" i="27"/>
  <c r="BP14" i="33"/>
  <c r="BP11" i="23"/>
  <c r="BP15" i="1"/>
  <c r="BP5" i="21"/>
  <c r="BN5" i="21" s="1"/>
  <c r="BP9" i="30"/>
  <c r="AR41" i="30"/>
  <c r="M2" i="30" s="1"/>
  <c r="BP8" i="26"/>
  <c r="BN11" i="28"/>
  <c r="BN12" i="27"/>
  <c r="AR41" i="20"/>
  <c r="M2" i="20" s="1"/>
  <c r="AR40" i="20"/>
  <c r="P2" i="20" s="1"/>
  <c r="BU7" i="31"/>
  <c r="BP7" i="31" s="1"/>
  <c r="BT4" i="24"/>
  <c r="BU4" i="24" s="1"/>
  <c r="G40" i="24"/>
  <c r="BV4" i="24"/>
  <c r="BW4" i="24" s="1"/>
  <c r="G2" i="24"/>
  <c r="BT14" i="24"/>
  <c r="BU14" i="24" s="1"/>
  <c r="AK40" i="24"/>
  <c r="BV14" i="24"/>
  <c r="BW14" i="24" s="1"/>
  <c r="AK2" i="24"/>
  <c r="AB40" i="26"/>
  <c r="BT11" i="26"/>
  <c r="BU11" i="26" s="1"/>
  <c r="BV11" i="26"/>
  <c r="BW11" i="26" s="1"/>
  <c r="AB2" i="26"/>
  <c r="AR41" i="32"/>
  <c r="M2" i="32" s="1"/>
  <c r="AR40" i="32"/>
  <c r="P2" i="32" s="1"/>
  <c r="AK40" i="26"/>
  <c r="BV14" i="26"/>
  <c r="BW14" i="26" s="1"/>
  <c r="BT14" i="26"/>
  <c r="BU14" i="26" s="1"/>
  <c r="AK2" i="26"/>
  <c r="BN13" i="28"/>
  <c r="BT15" i="26"/>
  <c r="BU15" i="26" s="1"/>
  <c r="AN40" i="26"/>
  <c r="BV15" i="26"/>
  <c r="BW15" i="26" s="1"/>
  <c r="AN2" i="26"/>
  <c r="AR40" i="1"/>
  <c r="AE2" i="1" s="1"/>
  <c r="AR41" i="1"/>
  <c r="V2" i="1" s="1"/>
  <c r="BU7" i="36"/>
  <c r="BP7" i="36" s="1"/>
  <c r="BN7" i="36" s="1"/>
  <c r="BU7" i="34"/>
  <c r="BP7" i="34" s="1"/>
  <c r="BT13" i="26"/>
  <c r="BU13" i="26" s="1"/>
  <c r="BP13" i="26" s="1"/>
  <c r="AH40" i="26"/>
  <c r="BV13" i="26"/>
  <c r="BW13" i="26" s="1"/>
  <c r="AH2" i="26"/>
  <c r="BN11" i="35"/>
  <c r="BV6" i="26"/>
  <c r="M40" i="26"/>
  <c r="BT6" i="26"/>
  <c r="BU6" i="26" s="1"/>
  <c r="BN13" i="1"/>
  <c r="BV7" i="26"/>
  <c r="BW7" i="26" s="1"/>
  <c r="BT7" i="26"/>
  <c r="P40" i="26"/>
  <c r="BN11" i="27"/>
  <c r="BT8" i="24"/>
  <c r="BU8" i="24" s="1"/>
  <c r="BV8" i="24"/>
  <c r="BW8" i="24" s="1"/>
  <c r="S40" i="24"/>
  <c r="S2" i="24"/>
  <c r="BN4" i="27"/>
  <c r="BN5" i="27"/>
  <c r="L2" i="16"/>
  <c r="BN10" i="33" l="1"/>
  <c r="BN13" i="30"/>
  <c r="BN4" i="25"/>
  <c r="BP15" i="26"/>
  <c r="BN11" i="30"/>
  <c r="BN15" i="35"/>
  <c r="BN9" i="38"/>
  <c r="BN15" i="21"/>
  <c r="BN12" i="1"/>
  <c r="BN5" i="28"/>
  <c r="BN14" i="31"/>
  <c r="BN13" i="33"/>
  <c r="BP8" i="24"/>
  <c r="BN6" i="25"/>
  <c r="BP14" i="24"/>
  <c r="BN9" i="35"/>
  <c r="BN6" i="35"/>
  <c r="BN8" i="23"/>
  <c r="BP4" i="26"/>
  <c r="BN13" i="38"/>
  <c r="BN9" i="30"/>
  <c r="BP5" i="24"/>
  <c r="BN14" i="28"/>
  <c r="BN14" i="29"/>
  <c r="BP12" i="26"/>
  <c r="BN4" i="32"/>
  <c r="BN11" i="25"/>
  <c r="BN14" i="20"/>
  <c r="BN6" i="20"/>
  <c r="BN9" i="20"/>
  <c r="BN6" i="31"/>
  <c r="BN7" i="28"/>
  <c r="BN5" i="36"/>
  <c r="BN4" i="28"/>
  <c r="BN8" i="32"/>
  <c r="BN10" i="21"/>
  <c r="BN5" i="31"/>
  <c r="BN14" i="32"/>
  <c r="BN7" i="34"/>
  <c r="BN6" i="21"/>
  <c r="BP14" i="26"/>
  <c r="BN6" i="32"/>
  <c r="BN4" i="35"/>
  <c r="BN11" i="32"/>
  <c r="BN11" i="31"/>
  <c r="BN11" i="23"/>
  <c r="BN10" i="30"/>
  <c r="BN15" i="28"/>
  <c r="BN8" i="38"/>
  <c r="BN15" i="31"/>
  <c r="BN14" i="21"/>
  <c r="BN15" i="25"/>
  <c r="BN7" i="33"/>
  <c r="BP10" i="24"/>
  <c r="BN4" i="20"/>
  <c r="BN12" i="20"/>
  <c r="BN10" i="20"/>
  <c r="BN13" i="20"/>
  <c r="BN5" i="20"/>
  <c r="BN13" i="34"/>
  <c r="BN12" i="34"/>
  <c r="BN9" i="34"/>
  <c r="BN11" i="36"/>
  <c r="BN7" i="23"/>
  <c r="BN5" i="23"/>
  <c r="BN4" i="31"/>
  <c r="BN10" i="31"/>
  <c r="BN12" i="31"/>
  <c r="BN13" i="31"/>
  <c r="BN10" i="35"/>
  <c r="BN10" i="34"/>
  <c r="BN7" i="30"/>
  <c r="BP5" i="26"/>
  <c r="BN5" i="33"/>
  <c r="BN6" i="38"/>
  <c r="BP9" i="24"/>
  <c r="BU7" i="24"/>
  <c r="BP7" i="24" s="1"/>
  <c r="AR40" i="26"/>
  <c r="P2" i="26" s="1"/>
  <c r="AR41" i="26"/>
  <c r="M2" i="26" s="1"/>
  <c r="BN12" i="35"/>
  <c r="BN8" i="34"/>
  <c r="BN14" i="23"/>
  <c r="BN13" i="36"/>
  <c r="BN8" i="36"/>
  <c r="BN11" i="20"/>
  <c r="BN4" i="21"/>
  <c r="BN13" i="21"/>
  <c r="BN9" i="21"/>
  <c r="BN4" i="1"/>
  <c r="BN10" i="1"/>
  <c r="BN11" i="34"/>
  <c r="BN10" i="23"/>
  <c r="BU7" i="26"/>
  <c r="BP7" i="26" s="1"/>
  <c r="BW6" i="26"/>
  <c r="BN4" i="23"/>
  <c r="BW6" i="24"/>
  <c r="BP6" i="24" s="1"/>
  <c r="BN13" i="23"/>
  <c r="BN11" i="21"/>
  <c r="BN7" i="31"/>
  <c r="BN14" i="33"/>
  <c r="BN8" i="33"/>
  <c r="BN9" i="33"/>
  <c r="BN7" i="35"/>
  <c r="BN13" i="32"/>
  <c r="BN8" i="30"/>
  <c r="BN12" i="21"/>
  <c r="BN9" i="23"/>
  <c r="BP9" i="26"/>
  <c r="BN8" i="25"/>
  <c r="BN5" i="1"/>
  <c r="BN11" i="33"/>
  <c r="BN6" i="30"/>
  <c r="BN5" i="38"/>
  <c r="BN12" i="38"/>
  <c r="BN4" i="38"/>
  <c r="BN9" i="28"/>
  <c r="BN6" i="36"/>
  <c r="BN6" i="28"/>
  <c r="BN14" i="38"/>
  <c r="BN15" i="23"/>
  <c r="BN4" i="30"/>
  <c r="BN8" i="1"/>
  <c r="BN5" i="30"/>
  <c r="BN13" i="29"/>
  <c r="BN15" i="20"/>
  <c r="BN7" i="32"/>
  <c r="BN9" i="32"/>
  <c r="BN8" i="29"/>
  <c r="BN14" i="36"/>
  <c r="BN10" i="29"/>
  <c r="BN14" i="34"/>
  <c r="BN7" i="25"/>
  <c r="BN5" i="25"/>
  <c r="BN11" i="38"/>
  <c r="BN7" i="38"/>
  <c r="BN15" i="38"/>
  <c r="BN5" i="29"/>
  <c r="AR40" i="24"/>
  <c r="P2" i="24" s="1"/>
  <c r="AR41" i="24"/>
  <c r="M2" i="24" s="1"/>
  <c r="BN5" i="34"/>
  <c r="BN4" i="34"/>
  <c r="BN8" i="35"/>
  <c r="BN8" i="31"/>
  <c r="BN15" i="36"/>
  <c r="BN6" i="33"/>
  <c r="BN4" i="33"/>
  <c r="BN8" i="28"/>
  <c r="BN10" i="32"/>
  <c r="BN5" i="32"/>
  <c r="BN15" i="32"/>
  <c r="BP6" i="26"/>
  <c r="BN13" i="26" s="1"/>
  <c r="BN9" i="1"/>
  <c r="BN9" i="31"/>
  <c r="BN11" i="1"/>
  <c r="BN14" i="1"/>
  <c r="BN15" i="29"/>
  <c r="BN4" i="29"/>
  <c r="BP11" i="26"/>
  <c r="BP4" i="24"/>
  <c r="BN8" i="24" s="1"/>
  <c r="BN15" i="1"/>
  <c r="BN5" i="35"/>
  <c r="BN13" i="35"/>
  <c r="BN6" i="29"/>
  <c r="BN6" i="1"/>
  <c r="BN14" i="30"/>
  <c r="BN12" i="30"/>
  <c r="BN12" i="25"/>
  <c r="BN10" i="36"/>
  <c r="BN12" i="33"/>
  <c r="BN10" i="28"/>
  <c r="BN8" i="20"/>
  <c r="BN12" i="23"/>
  <c r="BN15" i="33"/>
  <c r="BN9" i="29"/>
  <c r="BN15" i="34"/>
  <c r="BN6" i="34"/>
  <c r="BN7" i="20"/>
  <c r="BN12" i="28"/>
  <c r="BN8" i="21"/>
  <c r="BN11" i="29"/>
  <c r="BN7" i="29"/>
  <c r="BN7" i="1"/>
  <c r="BN9" i="25"/>
  <c r="BN6" i="23"/>
  <c r="BP10" i="26"/>
  <c r="BN7" i="21"/>
  <c r="BN14" i="35"/>
  <c r="BN13" i="25"/>
  <c r="BN4" i="36"/>
  <c r="BN12" i="36"/>
  <c r="BN9" i="36"/>
  <c r="BN14" i="25"/>
  <c r="BN10" i="26" l="1"/>
  <c r="BN8" i="26"/>
  <c r="BN4" i="24"/>
  <c r="BN12" i="24"/>
  <c r="BN11" i="26"/>
  <c r="BN13" i="24"/>
  <c r="BN7" i="26"/>
  <c r="BN7" i="24"/>
  <c r="BN5" i="26"/>
  <c r="BN15" i="24"/>
  <c r="BN10" i="24"/>
  <c r="BN5" i="24"/>
  <c r="BN6" i="26"/>
  <c r="BN12" i="26"/>
  <c r="BN4" i="26"/>
  <c r="BN11" i="24"/>
  <c r="BN14" i="24"/>
  <c r="BN6" i="24"/>
  <c r="BN9" i="24"/>
  <c r="BN14" i="26"/>
  <c r="BN9" i="26"/>
  <c r="BN15" i="26"/>
</calcChain>
</file>

<file path=xl/sharedStrings.xml><?xml version="1.0" encoding="utf-8"?>
<sst xmlns="http://schemas.openxmlformats.org/spreadsheetml/2006/main" count="4035" uniqueCount="784">
  <si>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</si>
  <si>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</si>
  <si>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</si>
  <si>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</si>
  <si>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</si>
  <si>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</si>
  <si>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</si>
  <si>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</si>
  <si>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</si>
  <si>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</si>
  <si>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</si>
  <si>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</si>
  <si>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</si>
  <si>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</si>
  <si>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</si>
  <si>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</si>
  <si>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</si>
  <si>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</si>
  <si>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</si>
  <si>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</si>
  <si>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</si>
  <si>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</si>
  <si>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</si>
  <si>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</si>
  <si>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</si>
  <si>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</si>
  <si>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</si>
  <si>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</si>
  <si>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</si>
  <si>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</si>
  <si>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</si>
  <si>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</si>
  <si>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</si>
  <si>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</si>
  <si>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</si>
  <si>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</si>
  <si>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</si>
  <si>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</si>
  <si>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</si>
  <si>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</si>
  <si>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</si>
  <si>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</si>
  <si>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</si>
  <si>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</si>
  <si>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</si>
  <si>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</si>
  <si>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</si>
  <si>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</si>
  <si>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</si>
  <si>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</si>
  <si>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</si>
  <si>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</si>
  <si>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</si>
  <si>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</si>
  <si>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</si>
  <si>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</si>
  <si>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</si>
  <si>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</si>
  <si>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</si>
  <si>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</si>
  <si>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</si>
  <si>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</si>
  <si>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</si>
  <si>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</si>
  <si>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</si>
  <si>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</si>
  <si>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</si>
  <si>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</si>
  <si>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</si>
  <si>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</si>
  <si>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</si>
  <si>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</si>
  <si>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</si>
  <si>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</si>
  <si>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</si>
  <si>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</si>
  <si>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</si>
  <si>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</si>
  <si>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</si>
  <si>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</si>
  <si>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</si>
  <si>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</si>
  <si>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</si>
  <si>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</si>
  <si>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</si>
  <si>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</si>
  <si>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</si>
  <si>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</si>
  <si>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</si>
  <si>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</si>
  <si>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</si>
  <si>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</si>
  <si>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</si>
  <si>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</si>
  <si>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</si>
  <si>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</si>
  <si>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</si>
  <si>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</si>
  <si>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</si>
  <si>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</si>
  <si>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</si>
  <si>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</si>
  <si>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</si>
  <si>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</si>
  <si>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</si>
  <si>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</si>
  <si>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</si>
  <si>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</si>
  <si>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</si>
  <si>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</si>
  <si>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</si>
  <si>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</si>
  <si>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</si>
  <si>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</si>
  <si>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</si>
  <si>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</si>
  <si>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</si>
  <si>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</si>
  <si>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</si>
  <si>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</si>
  <si>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</si>
  <si>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</si>
  <si>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</si>
  <si>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</si>
  <si>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</si>
  <si>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</si>
  <si>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</si>
  <si>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</si>
  <si>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</si>
  <si>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</si>
  <si>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</si>
  <si>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</si>
  <si>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</si>
  <si>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</si>
  <si>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</si>
  <si>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</si>
  <si>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</si>
  <si>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</si>
  <si>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</si>
  <si>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</si>
  <si>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</si>
  <si>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</si>
  <si>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</si>
  <si>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</si>
  <si>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</si>
  <si>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</si>
  <si>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</si>
  <si>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</si>
  <si>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</si>
  <si>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</si>
  <si>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</si>
  <si>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</si>
  <si>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</si>
  <si>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</si>
  <si>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</si>
  <si>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</si>
  <si>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</si>
  <si>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</si>
  <si>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</si>
  <si>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</si>
  <si>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</si>
  <si>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</si>
  <si>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</si>
  <si>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</si>
  <si>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</si>
  <si>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</si>
  <si>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</si>
  <si>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</si>
  <si>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</si>
  <si>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</si>
  <si>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</si>
  <si>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</si>
  <si>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</si>
  <si>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</si>
  <si>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</si>
  <si>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</si>
  <si>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</si>
  <si>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</si>
  <si>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</si>
  <si>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</si>
  <si>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</si>
  <si>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</si>
  <si>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</si>
  <si>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</si>
  <si>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</si>
  <si>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</si>
  <si>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</si>
  <si>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</si>
  <si>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</si>
  <si>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</si>
  <si>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</si>
  <si>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</si>
  <si>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</si>
  <si>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</si>
  <si>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</si>
  <si>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</si>
  <si>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</si>
  <si>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</si>
  <si>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</si>
  <si>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</si>
  <si>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</si>
  <si>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</si>
  <si>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</si>
  <si>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</si>
  <si>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</si>
  <si>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</si>
  <si>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</si>
  <si>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</si>
  <si>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</si>
  <si>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</si>
  <si>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</si>
  <si>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</si>
  <si>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</si>
  <si>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</si>
  <si>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</si>
  <si>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</si>
  <si>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</si>
  <si>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</si>
  <si>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</si>
  <si>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</si>
  <si>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</si>
  <si>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</si>
  <si>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</si>
  <si>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</si>
  <si>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</si>
  <si>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</si>
  <si>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</si>
  <si>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</si>
  <si>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</si>
  <si>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</si>
  <si>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</si>
  <si>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</si>
  <si>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</si>
  <si>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</si>
  <si>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</si>
  <si>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</si>
  <si>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</si>
  <si>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</si>
  <si>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</si>
  <si>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</si>
  <si>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</si>
  <si>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</si>
  <si>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</si>
  <si>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</si>
  <si>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</si>
  <si>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</si>
  <si>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</si>
  <si>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</si>
  <si>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</si>
  <si>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</si>
  <si>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</si>
  <si>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</si>
  <si>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</si>
  <si>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</si>
  <si>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</si>
  <si>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</si>
  <si>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</si>
  <si>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</si>
  <si>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</si>
  <si>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</si>
  <si>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</si>
  <si>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</si>
  <si>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</si>
  <si>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</si>
  <si>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</si>
  <si>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</si>
  <si>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</si>
  <si>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</si>
  <si>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</si>
  <si>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</si>
  <si>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</si>
  <si>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</si>
  <si>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</si>
  <si>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</si>
  <si>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</si>
  <si>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</si>
  <si>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</si>
  <si>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</si>
  <si>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</si>
  <si>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</si>
  <si>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</si>
  <si>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</si>
  <si>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</si>
  <si>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</si>
  <si>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</si>
  <si>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</si>
  <si>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</si>
  <si>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</si>
  <si>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</si>
  <si>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</si>
  <si>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</si>
  <si>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</si>
  <si>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</si>
  <si>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</si>
  <si>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</si>
  <si>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</si>
  <si>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</si>
  <si>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</si>
  <si>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</si>
  <si>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</si>
  <si>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</si>
  <si>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</si>
  <si>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</si>
  <si>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</si>
  <si>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</si>
  <si>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</si>
  <si>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</si>
  <si>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</si>
  <si>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</si>
  <si>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</si>
  <si>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</si>
  <si>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</si>
  <si>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</si>
  <si>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</si>
  <si>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</si>
  <si>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</si>
  <si>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</si>
  <si>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</si>
  <si>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</si>
  <si>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</si>
  <si>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</si>
  <si>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</si>
  <si>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</si>
  <si>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</si>
  <si>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</si>
  <si>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</si>
  <si>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</si>
  <si>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</si>
  <si>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</si>
  <si>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</si>
  <si>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</si>
  <si>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</si>
  <si>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</si>
  <si>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</si>
  <si>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</si>
  <si>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</si>
  <si>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</si>
  <si>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</si>
  <si>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</si>
  <si>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</si>
  <si>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</si>
  <si>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</si>
  <si>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</si>
  <si>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</si>
  <si>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</si>
  <si>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</si>
  <si>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</si>
  <si>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</si>
  <si>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</si>
  <si>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</si>
  <si>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</si>
  <si>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</si>
  <si>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</si>
  <si>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</si>
  <si>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</si>
  <si>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</si>
  <si>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</si>
  <si>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</si>
  <si>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</si>
  <si>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</si>
  <si>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</si>
  <si>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</si>
  <si>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</si>
  <si>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</si>
  <si>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</si>
  <si>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</si>
  <si>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</si>
  <si>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</si>
  <si>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</si>
  <si>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</si>
  <si>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</si>
  <si>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</si>
  <si>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</si>
  <si>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</si>
  <si>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</si>
  <si>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</si>
  <si>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</si>
  <si>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</si>
  <si>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</si>
  <si>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</si>
  <si>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</si>
  <si>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</si>
  <si>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</si>
  <si>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</si>
  <si>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</si>
  <si>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</si>
  <si>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</si>
  <si>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</si>
  <si>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</si>
  <si>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</si>
  <si>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</si>
  <si>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</si>
  <si>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</si>
  <si>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</si>
  <si>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</si>
  <si>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</si>
  <si>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</si>
  <si>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</si>
  <si>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</si>
  <si>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</si>
  <si>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</si>
  <si>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</si>
  <si>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</si>
  <si>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</si>
  <si>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</si>
  <si>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</si>
  <si>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</si>
  <si>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</si>
  <si>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</si>
  <si>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</si>
  <si>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</si>
  <si>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</si>
  <si>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</si>
  <si>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</si>
  <si>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</si>
  <si>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</si>
  <si>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</si>
  <si>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</si>
  <si>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</si>
  <si>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</si>
  <si>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</si>
  <si>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</si>
  <si>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</si>
  <si>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</si>
  <si>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</si>
  <si>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</si>
  <si>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</si>
  <si>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</si>
  <si>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</si>
  <si>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</si>
  <si>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</si>
  <si>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</si>
  <si>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</si>
  <si>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</si>
  <si>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</si>
  <si>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</si>
  <si>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</si>
  <si>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</si>
  <si>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</si>
  <si>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</si>
  <si>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</si>
  <si>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</si>
  <si>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</si>
  <si>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</si>
  <si>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</si>
  <si>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</si>
  <si>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</si>
  <si>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</si>
  <si>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</si>
  <si>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</si>
  <si>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</si>
  <si>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</si>
  <si>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</si>
  <si>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</si>
  <si>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</si>
  <si>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</si>
  <si>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</si>
  <si>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</si>
  <si>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</si>
  <si>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</si>
  <si>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</si>
  <si>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</si>
  <si>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</si>
  <si>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</si>
  <si>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</si>
  <si>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</si>
  <si>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</si>
  <si>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</si>
  <si>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</si>
  <si>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</si>
  <si>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</si>
  <si>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</si>
  <si>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</si>
  <si>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</si>
  <si>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</si>
  <si>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</si>
  <si>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</si>
  <si>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</si>
  <si>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</si>
  <si>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</si>
  <si>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</si>
  <si>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</si>
  <si>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</si>
  <si>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</si>
  <si>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</si>
  <si>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</si>
  <si>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</si>
  <si>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</si>
  <si>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</si>
  <si>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</si>
  <si>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</si>
  <si>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</si>
  <si>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</si>
  <si>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</si>
  <si>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</si>
  <si>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</si>
  <si>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</si>
  <si>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</si>
  <si>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</si>
  <si>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</si>
  <si>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</si>
  <si>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</si>
  <si>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</si>
  <si>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</si>
  <si>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</si>
  <si>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</si>
  <si>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</si>
  <si>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</si>
  <si>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</si>
  <si>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</si>
  <si>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</si>
  <si>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</si>
  <si>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</si>
  <si>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</si>
  <si>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</si>
  <si>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</si>
  <si>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</si>
  <si>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</si>
  <si>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</si>
  <si>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</si>
  <si>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</si>
  <si>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</si>
  <si>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</si>
  <si>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</si>
  <si>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</si>
  <si>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</si>
  <si>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</si>
  <si>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</si>
  <si>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</si>
  <si>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</si>
  <si>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</si>
  <si>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</si>
  <si>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</si>
  <si>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</si>
  <si>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</si>
  <si>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</si>
  <si>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</si>
  <si>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</si>
  <si>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</si>
  <si>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</si>
  <si>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</si>
  <si>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</si>
  <si>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</si>
  <si>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</si>
  <si>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</si>
  <si>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</si>
  <si>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</si>
  <si>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</si>
  <si>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</si>
  <si>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</si>
  <si>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</si>
  <si>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</si>
  <si>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</si>
  <si>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</si>
  <si>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</si>
  <si>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</si>
  <si>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</si>
  <si>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</si>
  <si>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</si>
  <si>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</si>
  <si>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</si>
  <si>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</si>
  <si>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</si>
  <si>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</si>
  <si>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</si>
  <si>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</si>
  <si>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</si>
  <si>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</si>
  <si>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</si>
  <si>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</si>
  <si>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</si>
  <si>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</si>
  <si>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</si>
  <si>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</si>
  <si>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</si>
  <si>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</si>
  <si>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</si>
  <si>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</si>
  <si>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</si>
  <si>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</si>
  <si>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</si>
  <si>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</si>
  <si>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</si>
  <si>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</si>
  <si>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</si>
  <si>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</si>
  <si>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</si>
  <si>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</si>
  <si>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</si>
  <si>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</si>
  <si>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</si>
  <si>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</si>
  <si>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</si>
  <si>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</si>
  <si>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</si>
  <si>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</si>
  <si>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</si>
  <si>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</si>
  <si>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</si>
  <si>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</si>
  <si>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</si>
  <si>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</si>
  <si>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</si>
  <si>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</si>
  <si>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</si>
  <si>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</si>
  <si>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</si>
  <si>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</si>
  <si>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</si>
  <si>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</si>
  <si>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</si>
  <si>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</si>
  <si>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</si>
  <si>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</si>
  <si>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</si>
  <si>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</si>
  <si>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</si>
  <si>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</si>
  <si>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</si>
  <si>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</si>
  <si>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</si>
  <si>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</si>
  <si>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</si>
  <si>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</si>
  <si>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</si>
  <si>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</si>
  <si>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</si>
  <si>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</si>
  <si>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</si>
  <si>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</si>
  <si>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</si>
  <si>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</si>
  <si>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</si>
  <si>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</si>
  <si>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</si>
  <si>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</si>
  <si>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</si>
  <si>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</si>
  <si>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</si>
  <si>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</si>
  <si>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</si>
  <si>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</si>
  <si>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</si>
  <si>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</si>
  <si>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</si>
  <si>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</si>
  <si>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</si>
  <si>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</si>
  <si>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</si>
  <si>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</si>
  <si>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</si>
  <si>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</si>
  <si>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</si>
  <si>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</si>
  <si>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</si>
  <si>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</si>
  <si>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</si>
  <si>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</si>
  <si>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</si>
  <si>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</si>
  <si>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</si>
  <si>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</si>
  <si>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</si>
  <si>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</si>
  <si>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</si>
  <si>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</si>
  <si>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</si>
  <si>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</si>
  <si>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</si>
  <si>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</si>
  <si>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</si>
  <si>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</si>
  <si>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</si>
  <si>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</si>
  <si>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</si>
  <si>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</si>
  <si>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</si>
  <si>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</si>
  <si>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</si>
  <si>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</si>
  <si>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</si>
  <si>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</si>
  <si>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</si>
  <si>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</si>
  <si>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</si>
  <si>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</si>
  <si>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</si>
  <si>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</si>
  <si>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</si>
  <si>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</si>
  <si>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</si>
  <si>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</si>
  <si>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</si>
  <si>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</si>
  <si>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</si>
  <si>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</si>
  <si>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</si>
  <si>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</si>
  <si>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</si>
  <si>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</si>
  <si>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</si>
  <si>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</si>
  <si>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rPr>
        <b/>
        <u/>
        <sz val="10"/>
        <rFont val="Calibri"/>
        <family val="2"/>
        <scheme val="minor"/>
      </rPr>
      <t>Open Date</t>
    </r>
    <r>
      <rPr>
        <b/>
        <sz val="10"/>
        <rFont val="Calibri"/>
        <family val="2"/>
        <scheme val="minor"/>
      </rPr>
      <t xml:space="preserve">:  </t>
    </r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</si>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</sst>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29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166" fontId="3" fillId="3" borderId="158" xfId="0" applyNumberFormat="1" applyFont="1" applyFill="1" applyBorder="1" applyAlignment="1">
      <alignment horizontal="center" vertical="center"/>
    </xf>
    <xf numFmtId="49" fontId="3" fillId="3" borderId="161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right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center"/>
    </xf>
    <xf numFmtId="0" fontId="16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32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31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right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75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B2" sqref="B2"/>
      <selection pane="topRight" activeCell="F2" sqref="F2"/>
      <selection pane="bottomLeft" activeCell="B4" sqref="B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56" customWidth="1"/>
    <col min="69" max="69" width="5.7109375" style="56" customWidth="1"/>
    <col min="70" max="75" width="6.7109375" style="5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 ca="1"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389" t="str">
        <f ca="1">TRIM(RIGHT(CELL("filename",$A$1),2))</f>
        <v>1</v>
      </c>
      <c r="D2" s="131" t="str">
        <f ca="1">IF(COUNTIF(B4:B19,"")=ROWS(B4:B19),"",IF(COUNTBLANK(B4:B19)=COUNTBLANK(E4:E19)," Final"," Preliminary"))</f>
        <v xml:space="preserve"> Final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0</v>
      </c>
      <c r="AS2" s="345" t="s">
        <v>27</v>
      </c>
      <c r="AT2" s="398" t="s">
        <v>11</v>
      </c>
      <c r="AU2" s="399" t="s">
        <v>11</v>
      </c>
      <c r="AV2" s="400"/>
      <c r="AW2" s="3"/>
      <c r="BE2" s="395" t="str">
        <f ca="1">CONCATENATE("Week ",$C$2," Scores")</f>
        <v>Week 1 Scores</v>
      </c>
      <c r="BF2" s="396"/>
      <c r="BG2" s="397"/>
      <c r="BH2" s="347"/>
      <c r="BI2" s="395" t="s">
        <v>65</v>
      </c>
      <c r="BJ2" s="396"/>
      <c r="BK2" s="396"/>
      <c r="BL2" s="397"/>
      <c r="BM2" s="169"/>
      <c r="BN2" s="395" t="s">
        <v>74</v>
      </c>
      <c r="BO2" s="396"/>
      <c r="BP2" s="397"/>
      <c r="BQ2" s="395" t="s">
        <v>70</v>
      </c>
      <c r="BR2" s="396"/>
      <c r="BS2" s="396"/>
      <c r="BT2" s="396"/>
      <c r="BU2" s="396"/>
      <c r="BV2" s="396"/>
      <c r="BW2" s="397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348" t="s">
        <v>1</v>
      </c>
      <c r="BF3" s="349" t="s">
        <v>12</v>
      </c>
      <c r="BG3" s="350" t="s">
        <v>16</v>
      </c>
      <c r="BH3" s="171"/>
      <c r="BI3" s="348" t="s">
        <v>1</v>
      </c>
      <c r="BJ3" s="349" t="s">
        <v>12</v>
      </c>
      <c r="BK3" s="351" t="s">
        <v>14</v>
      </c>
      <c r="BL3" s="350" t="s">
        <v>15</v>
      </c>
      <c r="BM3" s="169"/>
      <c r="BN3" s="352" t="s">
        <v>1</v>
      </c>
      <c r="BO3" s="353" t="s">
        <v>12</v>
      </c>
      <c r="BP3" s="354" t="s">
        <v>13</v>
      </c>
      <c r="BQ3" s="355" t="s">
        <v>66</v>
      </c>
      <c r="BR3" s="393" t="s">
        <v>67</v>
      </c>
      <c r="BS3" s="401"/>
      <c r="BT3" s="393" t="s">
        <v>68</v>
      </c>
      <c r="BU3" s="401"/>
      <c r="BV3" s="393" t="s">
        <v>69</v>
      </c>
      <c r="BW3" s="394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Cowboys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Buccaneers</v>
      </c>
      <c r="E4" s="390" t="s">
        <v>38</v>
      </c>
      <c r="F4" s="224" t="s">
        <v>38</v>
      </c>
      <c r="G4" s="193">
        <v>14</v>
      </c>
      <c r="H4" s="189" t="str">
        <f>IF(G4&gt;0,IF(ISTEXT($E4),IF($E4&lt;&gt;F4,G4-2*G4,""),""),"")</f>
        <v/>
      </c>
      <c r="I4" s="227" t="s">
        <v>38</v>
      </c>
      <c r="J4" s="193">
        <v>10</v>
      </c>
      <c r="K4" s="189" t="str">
        <f t="shared" ref="K4:K19" si="0">IF(J4&gt;0,IF(ISTEXT($E4),IF($E4&lt;&gt;I4,J4-2*J4,""),""),"")</f>
        <v/>
      </c>
      <c r="L4" s="227" t="s">
        <v>38</v>
      </c>
      <c r="M4" s="193">
        <v>16</v>
      </c>
      <c r="N4" s="189" t="str">
        <f t="shared" ref="N4:N19" si="1">IF(M4&gt;0,IF(ISTEXT($E4),IF($E4&lt;&gt;L4,M4-2*M4,""),""),"")</f>
        <v/>
      </c>
      <c r="O4" s="227" t="s">
        <v>38</v>
      </c>
      <c r="P4" s="193">
        <v>1</v>
      </c>
      <c r="Q4" s="189" t="str">
        <f t="shared" ref="Q4:Q19" si="2">IF(P4&gt;0,IF(ISTEXT($E4),IF($E4&lt;&gt;O4,P4-2*P4,""),""),"")</f>
        <v/>
      </c>
      <c r="R4" s="227" t="s">
        <v>38</v>
      </c>
      <c r="S4" s="193">
        <v>6</v>
      </c>
      <c r="T4" s="189" t="str">
        <f t="shared" ref="T4:T19" si="3">IF(S4&gt;0,IF(ISTEXT($E4),IF($E4&lt;&gt;R4,S4-2*S4,""),""),"")</f>
        <v/>
      </c>
      <c r="U4" s="227" t="s">
        <v>38</v>
      </c>
      <c r="V4" s="193">
        <v>9</v>
      </c>
      <c r="W4" s="189" t="str">
        <f t="shared" ref="W4:W19" si="4">IF(V4&gt;0,IF(ISTEXT($E4),IF($E4&lt;&gt;U4,V4-2*V4,""),""),"")</f>
        <v/>
      </c>
      <c r="X4" s="227" t="s">
        <v>38</v>
      </c>
      <c r="Y4" s="193">
        <v>16</v>
      </c>
      <c r="Z4" s="189" t="str">
        <f t="shared" ref="Z4:Z19" si="5">IF(Y4&gt;0,IF(ISTEXT($E4),IF($E4&lt;&gt;X4,Y4-2*Y4,""),""),"")</f>
        <v/>
      </c>
      <c r="AA4" s="227" t="s">
        <v>38</v>
      </c>
      <c r="AB4" s="193">
        <v>16</v>
      </c>
      <c r="AC4" s="189" t="str">
        <f t="shared" ref="AC4:AC19" si="6">IF(AB4&gt;0,IF(ISTEXT($E4),IF($E4&lt;&gt;AA4,AB4-2*AB4,""),""),"")</f>
        <v/>
      </c>
      <c r="AD4" s="227" t="s">
        <v>39</v>
      </c>
      <c r="AE4" s="193">
        <v>2</v>
      </c>
      <c r="AF4" s="189">
        <f t="shared" ref="AF4:AF19" si="7">IF(AE4&gt;0,IF(ISTEXT($E4),IF($E4&lt;&gt;AD4,AE4-2*AE4,""),""),"")</f>
        <v>-2</v>
      </c>
      <c r="AG4" s="227" t="s">
        <v>38</v>
      </c>
      <c r="AH4" s="193">
        <v>14</v>
      </c>
      <c r="AI4" s="189" t="str">
        <f t="shared" ref="AI4:AI19" si="8">IF(AH4&gt;0,IF(ISTEXT($E4),IF($E4&lt;&gt;AG4,AH4-2*AH4,""),""),"")</f>
        <v/>
      </c>
      <c r="AJ4" s="227" t="s">
        <v>38</v>
      </c>
      <c r="AK4" s="193">
        <v>7</v>
      </c>
      <c r="AL4" s="189" t="str">
        <f t="shared" ref="AL4:AL19" si="9">IF(AK4&gt;0,IF(ISTEXT($E4),IF($E4&lt;&gt;AJ4,AK4-2*AK4,""),""),"")</f>
        <v/>
      </c>
      <c r="AM4" s="227" t="s">
        <v>38</v>
      </c>
      <c r="AN4" s="193">
        <v>10</v>
      </c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56">
        <f ca="1">$AE$21</f>
        <v>1</v>
      </c>
      <c r="BF4" s="94" t="str">
        <f>$AD$2</f>
        <v>KC</v>
      </c>
      <c r="BG4" s="95">
        <f ca="1">$AF$21</f>
        <v>93</v>
      </c>
      <c r="BH4" s="172"/>
      <c r="BI4" s="357">
        <f t="shared" ref="BI4:BI15" ca="1" si="17">RANK(BK4,BK$4:BK$15,0)</f>
        <v>1</v>
      </c>
      <c r="BJ4" s="87" t="str">
        <f>$AD$2</f>
        <v>KC</v>
      </c>
      <c r="BK4" s="88">
        <f ca="1">$AF$22</f>
        <v>93</v>
      </c>
      <c r="BL4" s="89">
        <f ca="1">$AF$23</f>
        <v>93</v>
      </c>
      <c r="BM4" s="169"/>
      <c r="BN4" s="358">
        <f t="shared" ref="BN4:BN15" ca="1" si="18">RANK(BP4,BP$4:BP$15,0)</f>
        <v>1</v>
      </c>
      <c r="BO4" s="80" t="str">
        <f>$AD$2</f>
        <v>KC</v>
      </c>
      <c r="BP4" s="359">
        <f t="shared" ref="BP4:BP15" ca="1" si="19">SUM(BQ4,BS4,BU4,BW4)</f>
        <v>31</v>
      </c>
      <c r="BQ4" s="360">
        <f ca="1">-$AR$3*'Season Summary'!$AO$3</f>
        <v>-3</v>
      </c>
      <c r="BR4" s="361">
        <f ca="1">IF(COUNTIF('Season Summary'!AC$3:OFFSET('Season Summary'!AC$3,$C$2+$AR$2,0),"=1")&gt;0,COUNTIF('Season Summary'!AC$3:OFFSET('Season Summary'!AC$3,$C$2+$AR$2,0),"=1"),"")</f>
        <v>1</v>
      </c>
      <c r="BS4" s="362">
        <f ca="1">IF(BR4="","",BR4*'Season Summary'!$AO$6)</f>
        <v>31</v>
      </c>
      <c r="BT4" s="363" t="str">
        <f ca="1">IF($AE$22=1,"✓","")</f>
        <v>✓</v>
      </c>
      <c r="BU4" s="362">
        <f t="shared" ref="BU4:BU15" ca="1" si="20">IF(BT4="✓",IF(COUNTIF(BT$4:BT$15,"✓")&gt;1,($Y$27+$AH$27)/COUNTIF(BT$4:BT$15,"✓"),$Y$27  ),"")</f>
        <v>3</v>
      </c>
      <c r="BV4" s="363" t="str">
        <f ca="1">IF($AE$22=2,"✓","")</f>
        <v/>
      </c>
      <c r="BW4" s="364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Eagles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Falcons</v>
      </c>
      <c r="E5" s="391" t="s">
        <v>39</v>
      </c>
      <c r="F5" s="233" t="s">
        <v>38</v>
      </c>
      <c r="G5" s="204">
        <v>8</v>
      </c>
      <c r="H5" s="200">
        <f>IF(G5&gt;0,IF(ISTEXT($E5),IF($E5&lt;&gt;F5,G5-2*G5,""),""),"")</f>
        <v>-8</v>
      </c>
      <c r="I5" s="236" t="s">
        <v>38</v>
      </c>
      <c r="J5" s="204">
        <v>6</v>
      </c>
      <c r="K5" s="200">
        <f>IF(J5&gt;0,IF(ISTEXT($E5),IF($E5&lt;&gt;I5,J5-2*J5,""),""),"")</f>
        <v>-6</v>
      </c>
      <c r="L5" s="236" t="s">
        <v>38</v>
      </c>
      <c r="M5" s="204">
        <v>5</v>
      </c>
      <c r="N5" s="200">
        <f>IF(M5&gt;0,IF(ISTEXT($E5),IF($E5&lt;&gt;L5,M5-2*M5,""),""),"")</f>
        <v>-5</v>
      </c>
      <c r="O5" s="236" t="s">
        <v>38</v>
      </c>
      <c r="P5" s="204">
        <v>9</v>
      </c>
      <c r="Q5" s="200">
        <f>IF(P5&gt;0,IF(ISTEXT($E5),IF($E5&lt;&gt;O5,P5-2*P5,""),""),"")</f>
        <v>-9</v>
      </c>
      <c r="R5" s="236" t="s">
        <v>38</v>
      </c>
      <c r="S5" s="204">
        <v>5</v>
      </c>
      <c r="T5" s="200">
        <f>IF(S5&gt;0,IF(ISTEXT($E5),IF($E5&lt;&gt;R5,S5-2*S5,""),""),"")</f>
        <v>-5</v>
      </c>
      <c r="U5" s="236" t="s">
        <v>39</v>
      </c>
      <c r="V5" s="204">
        <v>2</v>
      </c>
      <c r="W5" s="200" t="str">
        <f>IF(V5&gt;0,IF(ISTEXT($E5),IF($E5&lt;&gt;U5,V5-2*V5,""),""),"")</f>
        <v/>
      </c>
      <c r="X5" s="236" t="s">
        <v>39</v>
      </c>
      <c r="Y5" s="204">
        <v>12</v>
      </c>
      <c r="Z5" s="200" t="str">
        <f>IF(Y5&gt;0,IF(ISTEXT($E5),IF($E5&lt;&gt;X5,Y5-2*Y5,""),""),"")</f>
        <v/>
      </c>
      <c r="AA5" s="236" t="s">
        <v>38</v>
      </c>
      <c r="AB5" s="204">
        <v>9</v>
      </c>
      <c r="AC5" s="200">
        <f>IF(AB5&gt;0,IF(ISTEXT($E5),IF($E5&lt;&gt;AA5,AB5-2*AB5,""),""),"")</f>
        <v>-9</v>
      </c>
      <c r="AD5" s="236" t="s">
        <v>39</v>
      </c>
      <c r="AE5" s="204">
        <v>12</v>
      </c>
      <c r="AF5" s="200" t="str">
        <f>IF(AE5&gt;0,IF(ISTEXT($E5),IF($E5&lt;&gt;AD5,AE5-2*AE5,""),""),"")</f>
        <v/>
      </c>
      <c r="AG5" s="236" t="s">
        <v>38</v>
      </c>
      <c r="AH5" s="204">
        <v>8</v>
      </c>
      <c r="AI5" s="200">
        <f>IF(AH5&gt;0,IF(ISTEXT($E5),IF($E5&lt;&gt;AG5,AH5-2*AH5,""),""),"")</f>
        <v>-8</v>
      </c>
      <c r="AJ5" s="236" t="s">
        <v>38</v>
      </c>
      <c r="AK5" s="204">
        <v>9</v>
      </c>
      <c r="AL5" s="200">
        <f>IF(AK5&gt;0,IF(ISTEXT($E5),IF($E5&lt;&gt;AJ5,AK5-2*AK5,""),""),"")</f>
        <v>-9</v>
      </c>
      <c r="AM5" s="236" t="s">
        <v>38</v>
      </c>
      <c r="AN5" s="204">
        <v>2</v>
      </c>
      <c r="AO5" s="202">
        <f>IF(AN5&gt;0,IF(ISTEXT($E5),IF($E5&lt;&gt;AM5,AN5-2*AN5,""),""),"")</f>
        <v>-2</v>
      </c>
      <c r="AR5" s="8"/>
      <c r="AS5" s="365" t="str">
        <f ca="1">MID(CELL("filename",A1),FIND("]",CELL("filename",A1))+1,255)</f>
        <v>Week 1</v>
      </c>
      <c r="AT5" s="203" t="str">
        <f ca="1">IF($B5="","",IF(AX5&lt;0,"V","H"))</f>
        <v>H</v>
      </c>
      <c r="AU5" s="204">
        <f ca="1">IF($B5="","",RANK(BA5,BA$4:BA$19,1))</f>
        <v>2</v>
      </c>
      <c r="AV5" s="202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66">
        <f ca="1">$V$21</f>
        <v>2</v>
      </c>
      <c r="BF5" s="96" t="str">
        <f>$U$2</f>
        <v>JG</v>
      </c>
      <c r="BG5" s="97">
        <f ca="1">$W$21</f>
        <v>92</v>
      </c>
      <c r="BH5" s="172"/>
      <c r="BI5" s="367">
        <f t="shared" ca="1" si="17"/>
        <v>2</v>
      </c>
      <c r="BJ5" s="81" t="str">
        <f>$U$2</f>
        <v>JG</v>
      </c>
      <c r="BK5" s="90">
        <f ca="1">$W$22</f>
        <v>92</v>
      </c>
      <c r="BL5" s="91">
        <f ca="1">$W$23</f>
        <v>92</v>
      </c>
      <c r="BM5" s="169"/>
      <c r="BN5" s="367">
        <f t="shared" ca="1" si="18"/>
        <v>2</v>
      </c>
      <c r="BO5" s="81" t="str">
        <f>$U$2</f>
        <v>JG</v>
      </c>
      <c r="BP5" s="368">
        <f t="shared" ca="1" si="19"/>
        <v>-1</v>
      </c>
      <c r="BQ5" s="369">
        <f ca="1">-$AR$3*'Season Summary'!$AO$3</f>
        <v>-3</v>
      </c>
      <c r="BR5" s="370" t="str">
        <f ca="1">IF(COUNTIF('Season Summary'!T$3:OFFSET('Season Summary'!T$3,$C$2+$AR$2,0),"=1")&gt;0,COUNTIF('Season Summary'!T$3:OFFSET('Season Summary'!T$3,$C$2+$AR$2,0),"=1"),"")</f>
        <v/>
      </c>
      <c r="BS5" s="371" t="str">
        <f ca="1">IF(BR5="","",BR5*'Season Summary'!$AO$6)</f>
        <v/>
      </c>
      <c r="BT5" s="372" t="str">
        <f ca="1">IF($V$22=1,"✓","")</f>
        <v/>
      </c>
      <c r="BU5" s="371" t="str">
        <f t="shared" ca="1" si="20"/>
        <v/>
      </c>
      <c r="BV5" s="372" t="str">
        <f ca="1">IF($V$22=2,"✓","")</f>
        <v>✓</v>
      </c>
      <c r="BW5" s="373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Steelers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Bills</v>
      </c>
      <c r="E6" s="391" t="s">
        <v>39</v>
      </c>
      <c r="F6" s="233" t="s">
        <v>38</v>
      </c>
      <c r="G6" s="204">
        <v>11</v>
      </c>
      <c r="H6" s="200">
        <f t="shared" ref="H6:H19" si="23">IF(G6&gt;0,IF(ISTEXT($E6),IF($E6&lt;&gt;F6,G6-2*G6,""),""),"")</f>
        <v>-11</v>
      </c>
      <c r="I6" s="236" t="s">
        <v>38</v>
      </c>
      <c r="J6" s="204">
        <v>9</v>
      </c>
      <c r="K6" s="200">
        <f t="shared" si="0"/>
        <v>-9</v>
      </c>
      <c r="L6" s="236" t="s">
        <v>38</v>
      </c>
      <c r="M6" s="204">
        <v>6</v>
      </c>
      <c r="N6" s="200">
        <f t="shared" si="1"/>
        <v>-6</v>
      </c>
      <c r="O6" s="236" t="s">
        <v>38</v>
      </c>
      <c r="P6" s="204">
        <v>4</v>
      </c>
      <c r="Q6" s="200">
        <f t="shared" si="2"/>
        <v>-4</v>
      </c>
      <c r="R6" s="236" t="s">
        <v>38</v>
      </c>
      <c r="S6" s="204">
        <v>1</v>
      </c>
      <c r="T6" s="200">
        <f t="shared" si="3"/>
        <v>-1</v>
      </c>
      <c r="U6" s="236" t="s">
        <v>39</v>
      </c>
      <c r="V6" s="204">
        <v>16</v>
      </c>
      <c r="W6" s="200" t="str">
        <f t="shared" si="4"/>
        <v/>
      </c>
      <c r="X6" s="236" t="s">
        <v>38</v>
      </c>
      <c r="Y6" s="204">
        <v>8</v>
      </c>
      <c r="Z6" s="200">
        <f t="shared" si="5"/>
        <v>-8</v>
      </c>
      <c r="AA6" s="236" t="s">
        <v>38</v>
      </c>
      <c r="AB6" s="204">
        <v>12</v>
      </c>
      <c r="AC6" s="200">
        <f t="shared" si="6"/>
        <v>-12</v>
      </c>
      <c r="AD6" s="236" t="s">
        <v>39</v>
      </c>
      <c r="AE6" s="204">
        <v>9</v>
      </c>
      <c r="AF6" s="200" t="str">
        <f t="shared" si="7"/>
        <v/>
      </c>
      <c r="AG6" s="236" t="s">
        <v>38</v>
      </c>
      <c r="AH6" s="204">
        <v>12</v>
      </c>
      <c r="AI6" s="200">
        <f t="shared" si="8"/>
        <v>-12</v>
      </c>
      <c r="AJ6" s="236" t="s">
        <v>38</v>
      </c>
      <c r="AK6" s="204">
        <v>10</v>
      </c>
      <c r="AL6" s="200">
        <f t="shared" si="9"/>
        <v>-10</v>
      </c>
      <c r="AM6" s="236" t="s">
        <v>38</v>
      </c>
      <c r="AN6" s="204">
        <v>11</v>
      </c>
      <c r="AO6" s="202">
        <f t="shared" si="10"/>
        <v>-11</v>
      </c>
      <c r="AR6" s="8"/>
      <c r="AS6" s="365" t="str">
        <f ca="1">RIGHT($AS$5,LEN($AS$5)-SEARCH(" ",$AS$5))</f>
        <v>1</v>
      </c>
      <c r="AT6" s="203" t="str">
        <f t="shared" ca="1" si="11"/>
        <v>H</v>
      </c>
      <c r="AU6" s="204">
        <f t="shared" ca="1" si="12"/>
        <v>8</v>
      </c>
      <c r="AV6" s="202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66">
        <f ca="1">$AN$21</f>
        <v>3</v>
      </c>
      <c r="BF6" s="96" t="str">
        <f>$AM$2</f>
        <v>RR</v>
      </c>
      <c r="BG6" s="97">
        <f ca="1">$AO$21</f>
        <v>90</v>
      </c>
      <c r="BH6" s="172"/>
      <c r="BI6" s="367">
        <f t="shared" ca="1" si="17"/>
        <v>3</v>
      </c>
      <c r="BJ6" s="81" t="str">
        <f>$AM$2</f>
        <v>RR</v>
      </c>
      <c r="BK6" s="90">
        <f ca="1">$AO$22</f>
        <v>90</v>
      </c>
      <c r="BL6" s="91">
        <f ca="1">$AO$23</f>
        <v>90</v>
      </c>
      <c r="BM6" s="169"/>
      <c r="BN6" s="367">
        <f t="shared" ca="1" si="18"/>
        <v>3</v>
      </c>
      <c r="BO6" s="81" t="str">
        <f>$F$2</f>
        <v>BM</v>
      </c>
      <c r="BP6" s="368">
        <f t="shared" ca="1" si="19"/>
        <v>-3</v>
      </c>
      <c r="BQ6" s="369">
        <f ca="1">-$AR$3*'Season Summary'!$AO$3</f>
        <v>-3</v>
      </c>
      <c r="BR6" s="370" t="str">
        <f ca="1">IF(COUNTIF('Season Summary'!E$3:OFFSET('Season Summary'!E$3,$C$2+$AR$2,0),"=1")&gt;0,COUNTIF('Season Summary'!E$3:OFFSET('Season Summary'!E$3,$C$2+$AR$2,0),"=1"),"")</f>
        <v/>
      </c>
      <c r="BS6" s="371" t="str">
        <f ca="1">IF(BR6="","",BR6*'Season Summary'!$AO$6)</f>
        <v/>
      </c>
      <c r="BT6" s="372" t="str">
        <f ca="1">IF($G$22=1,"✓","")</f>
        <v/>
      </c>
      <c r="BU6" s="371" t="str">
        <f t="shared" ca="1" si="20"/>
        <v/>
      </c>
      <c r="BV6" s="372" t="str">
        <f ca="1">IF($G$22=2,"✓","")</f>
        <v/>
      </c>
      <c r="BW6" s="373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Jets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Panthers</v>
      </c>
      <c r="E7" s="391" t="s">
        <v>38</v>
      </c>
      <c r="F7" s="233" t="s">
        <v>38</v>
      </c>
      <c r="G7" s="204">
        <v>10</v>
      </c>
      <c r="H7" s="200" t="str">
        <f t="shared" si="23"/>
        <v/>
      </c>
      <c r="I7" s="236" t="s">
        <v>38</v>
      </c>
      <c r="J7" s="204">
        <v>7</v>
      </c>
      <c r="K7" s="200" t="str">
        <f t="shared" si="0"/>
        <v/>
      </c>
      <c r="L7" s="236" t="s">
        <v>38</v>
      </c>
      <c r="M7" s="204">
        <v>4</v>
      </c>
      <c r="N7" s="200" t="str">
        <f t="shared" si="1"/>
        <v/>
      </c>
      <c r="O7" s="236" t="s">
        <v>38</v>
      </c>
      <c r="P7" s="204">
        <v>6</v>
      </c>
      <c r="Q7" s="200" t="str">
        <f t="shared" si="2"/>
        <v/>
      </c>
      <c r="R7" s="236" t="s">
        <v>38</v>
      </c>
      <c r="S7" s="204">
        <v>7</v>
      </c>
      <c r="T7" s="200" t="str">
        <f t="shared" si="3"/>
        <v/>
      </c>
      <c r="U7" s="236" t="s">
        <v>38</v>
      </c>
      <c r="V7" s="204">
        <v>3</v>
      </c>
      <c r="W7" s="200" t="str">
        <f t="shared" si="4"/>
        <v/>
      </c>
      <c r="X7" s="236" t="s">
        <v>38</v>
      </c>
      <c r="Y7" s="204">
        <v>5</v>
      </c>
      <c r="Z7" s="200" t="str">
        <f t="shared" si="5"/>
        <v/>
      </c>
      <c r="AA7" s="236" t="s">
        <v>38</v>
      </c>
      <c r="AB7" s="204">
        <v>10</v>
      </c>
      <c r="AC7" s="200" t="str">
        <f t="shared" si="6"/>
        <v/>
      </c>
      <c r="AD7" s="236" t="s">
        <v>39</v>
      </c>
      <c r="AE7" s="204">
        <v>11</v>
      </c>
      <c r="AF7" s="200">
        <f t="shared" si="7"/>
        <v>-11</v>
      </c>
      <c r="AG7" s="236" t="s">
        <v>38</v>
      </c>
      <c r="AH7" s="204">
        <v>10</v>
      </c>
      <c r="AI7" s="200" t="str">
        <f t="shared" si="8"/>
        <v/>
      </c>
      <c r="AJ7" s="236" t="s">
        <v>38</v>
      </c>
      <c r="AK7" s="204">
        <v>11</v>
      </c>
      <c r="AL7" s="200" t="str">
        <f t="shared" si="9"/>
        <v/>
      </c>
      <c r="AM7" s="236" t="s">
        <v>38</v>
      </c>
      <c r="AN7" s="204">
        <v>1</v>
      </c>
      <c r="AO7" s="202" t="str">
        <f t="shared" si="10"/>
        <v/>
      </c>
      <c r="AS7" s="365" t="str">
        <f ca="1">"week_"&amp;$AS$6&amp;"_schedule"</f>
        <v>week_1_schedule</v>
      </c>
      <c r="AT7" s="203" t="str">
        <f t="shared" ca="1" si="11"/>
        <v>H</v>
      </c>
      <c r="AU7" s="204">
        <f t="shared" ca="1" si="12"/>
        <v>9</v>
      </c>
      <c r="AV7" s="202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66">
        <f ca="1">$P$21</f>
        <v>4</v>
      </c>
      <c r="BF7" s="96" t="str">
        <f>$O$2</f>
        <v>DC</v>
      </c>
      <c r="BG7" s="97">
        <f ca="1">$Q$21</f>
        <v>85</v>
      </c>
      <c r="BH7" s="172"/>
      <c r="BI7" s="367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367">
        <f t="shared" ca="1" si="18"/>
        <v>3</v>
      </c>
      <c r="BO7" s="81" t="str">
        <f>$I$2</f>
        <v>CK</v>
      </c>
      <c r="BP7" s="368">
        <f t="shared" ca="1" si="19"/>
        <v>-3</v>
      </c>
      <c r="BQ7" s="369">
        <f ca="1">-$AR$3*'Season Summary'!$AO$3</f>
        <v>-3</v>
      </c>
      <c r="BR7" s="370" t="str">
        <f ca="1">IF(COUNTIF('Season Summary'!H$3:OFFSET('Season Summary'!H$3,$C$2+$AR$2,0),"=1")&gt;0,COUNTIF('Season Summary'!H$3:OFFSET('Season Summary'!H$3,$C$2+$AR$2,0),"=1"),"")</f>
        <v/>
      </c>
      <c r="BS7" s="371" t="str">
        <f ca="1">IF(BR7="","",BR7*'Season Summary'!$AO$6)</f>
        <v/>
      </c>
      <c r="BT7" s="372" t="str">
        <f ca="1">IF($J$22=1,"✓","")</f>
        <v/>
      </c>
      <c r="BU7" s="371" t="str">
        <f t="shared" ca="1" si="20"/>
        <v/>
      </c>
      <c r="BV7" s="372" t="str">
        <f ca="1">IF($J$22=2,"✓","")</f>
        <v/>
      </c>
      <c r="BW7" s="373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Vikings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Bengals</v>
      </c>
      <c r="E8" s="391" t="s">
        <v>38</v>
      </c>
      <c r="F8" s="233" t="s">
        <v>39</v>
      </c>
      <c r="G8" s="204">
        <v>13</v>
      </c>
      <c r="H8" s="200">
        <f t="shared" si="23"/>
        <v>-13</v>
      </c>
      <c r="I8" s="236" t="s">
        <v>38</v>
      </c>
      <c r="J8" s="204">
        <v>2</v>
      </c>
      <c r="K8" s="200" t="str">
        <f t="shared" si="0"/>
        <v/>
      </c>
      <c r="L8" s="236" t="s">
        <v>39</v>
      </c>
      <c r="M8" s="204">
        <v>7</v>
      </c>
      <c r="N8" s="200">
        <f t="shared" si="1"/>
        <v>-7</v>
      </c>
      <c r="O8" s="236" t="s">
        <v>39</v>
      </c>
      <c r="P8" s="204">
        <v>12</v>
      </c>
      <c r="Q8" s="200">
        <f t="shared" si="2"/>
        <v>-12</v>
      </c>
      <c r="R8" s="236" t="s">
        <v>39</v>
      </c>
      <c r="S8" s="204">
        <v>8</v>
      </c>
      <c r="T8" s="200">
        <f t="shared" si="3"/>
        <v>-8</v>
      </c>
      <c r="U8" s="236" t="s">
        <v>39</v>
      </c>
      <c r="V8" s="204">
        <v>5</v>
      </c>
      <c r="W8" s="200">
        <f t="shared" si="4"/>
        <v>-5</v>
      </c>
      <c r="X8" s="236" t="s">
        <v>38</v>
      </c>
      <c r="Y8" s="204">
        <v>7</v>
      </c>
      <c r="Z8" s="200" t="str">
        <f t="shared" si="5"/>
        <v/>
      </c>
      <c r="AA8" s="236" t="s">
        <v>39</v>
      </c>
      <c r="AB8" s="204">
        <v>6</v>
      </c>
      <c r="AC8" s="200">
        <f t="shared" si="6"/>
        <v>-6</v>
      </c>
      <c r="AD8" s="236" t="s">
        <v>38</v>
      </c>
      <c r="AE8" s="204">
        <v>14</v>
      </c>
      <c r="AF8" s="200" t="str">
        <f t="shared" si="7"/>
        <v/>
      </c>
      <c r="AG8" s="236" t="s">
        <v>39</v>
      </c>
      <c r="AH8" s="204">
        <v>4</v>
      </c>
      <c r="AI8" s="200">
        <f t="shared" si="8"/>
        <v>-4</v>
      </c>
      <c r="AJ8" s="236" t="s">
        <v>39</v>
      </c>
      <c r="AK8" s="204">
        <v>12</v>
      </c>
      <c r="AL8" s="200">
        <f t="shared" si="9"/>
        <v>-12</v>
      </c>
      <c r="AM8" s="236" t="s">
        <v>39</v>
      </c>
      <c r="AN8" s="204">
        <v>7</v>
      </c>
      <c r="AO8" s="202">
        <f t="shared" si="10"/>
        <v>-7</v>
      </c>
      <c r="AS8" s="365" t="str">
        <f ca="1">"week_"&amp;$AS$6&amp;"_byes"</f>
        <v>week_1_byes</v>
      </c>
      <c r="AT8" s="203" t="str">
        <f t="shared" ca="1" si="11"/>
        <v>V</v>
      </c>
      <c r="AU8" s="204">
        <f t="shared" ca="1" si="12"/>
        <v>6</v>
      </c>
      <c r="AV8" s="202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66">
        <f ca="1">$AH$21</f>
        <v>4</v>
      </c>
      <c r="BF8" s="96" t="str">
        <f>$AG$2</f>
        <v>KK</v>
      </c>
      <c r="BG8" s="97">
        <f ca="1">$AI$21</f>
        <v>85</v>
      </c>
      <c r="BH8" s="172"/>
      <c r="BI8" s="367">
        <f t="shared" ca="1" si="17"/>
        <v>4</v>
      </c>
      <c r="BJ8" s="81" t="str">
        <f>$AG$2</f>
        <v>KK</v>
      </c>
      <c r="BK8" s="90">
        <f ca="1">$AI$22</f>
        <v>85</v>
      </c>
      <c r="BL8" s="91">
        <f ca="1">$AI$23</f>
        <v>85</v>
      </c>
      <c r="BM8" s="169"/>
      <c r="BN8" s="367">
        <f t="shared" ca="1" si="18"/>
        <v>3</v>
      </c>
      <c r="BO8" s="81" t="str">
        <f>$L$2</f>
        <v>CP</v>
      </c>
      <c r="BP8" s="368">
        <f t="shared" ca="1" si="19"/>
        <v>-3</v>
      </c>
      <c r="BQ8" s="369">
        <f ca="1">-$AR$3*'Season Summary'!$AO$3</f>
        <v>-3</v>
      </c>
      <c r="BR8" s="370" t="str">
        <f ca="1">IF(COUNTIF('Season Summary'!K$3:OFFSET('Season Summary'!K$3,$C$2+$AR$2,0),"=1")&gt;0,COUNTIF('Season Summary'!K$3:OFFSET('Season Summary'!K$3,$C$2+$AR$2,0),"=1"),"")</f>
        <v/>
      </c>
      <c r="BS8" s="371" t="str">
        <f ca="1">IF(BR8="","",BR8*'Season Summary'!$AO$6)</f>
        <v/>
      </c>
      <c r="BT8" s="372" t="str">
        <f ca="1">IF($M$22=1,"✓","")</f>
        <v/>
      </c>
      <c r="BU8" s="371" t="str">
        <f t="shared" ca="1" si="20"/>
        <v/>
      </c>
      <c r="BV8" s="372" t="str">
        <f ca="1">IF($M$22=2,"✓","")</f>
        <v/>
      </c>
      <c r="BW8" s="373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49ers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Lions</v>
      </c>
      <c r="E9" s="391" t="s">
        <v>39</v>
      </c>
      <c r="F9" s="233" t="s">
        <v>39</v>
      </c>
      <c r="G9" s="204">
        <v>15</v>
      </c>
      <c r="H9" s="200" t="str">
        <f t="shared" si="23"/>
        <v/>
      </c>
      <c r="I9" s="236" t="s">
        <v>39</v>
      </c>
      <c r="J9" s="204">
        <v>16</v>
      </c>
      <c r="K9" s="200" t="str">
        <f t="shared" si="0"/>
        <v/>
      </c>
      <c r="L9" s="236" t="s">
        <v>39</v>
      </c>
      <c r="M9" s="204">
        <v>12</v>
      </c>
      <c r="N9" s="200" t="str">
        <f t="shared" si="1"/>
        <v/>
      </c>
      <c r="O9" s="236" t="s">
        <v>39</v>
      </c>
      <c r="P9" s="204">
        <v>2</v>
      </c>
      <c r="Q9" s="200" t="str">
        <f t="shared" si="2"/>
        <v/>
      </c>
      <c r="R9" s="236" t="s">
        <v>39</v>
      </c>
      <c r="S9" s="204">
        <v>10</v>
      </c>
      <c r="T9" s="200" t="str">
        <f t="shared" si="3"/>
        <v/>
      </c>
      <c r="U9" s="236" t="s">
        <v>39</v>
      </c>
      <c r="V9" s="204">
        <v>14</v>
      </c>
      <c r="W9" s="200" t="str">
        <f t="shared" si="4"/>
        <v/>
      </c>
      <c r="X9" s="236" t="s">
        <v>39</v>
      </c>
      <c r="Y9" s="204">
        <v>6</v>
      </c>
      <c r="Z9" s="200" t="str">
        <f t="shared" si="5"/>
        <v/>
      </c>
      <c r="AA9" s="236" t="s">
        <v>39</v>
      </c>
      <c r="AB9" s="204">
        <v>14</v>
      </c>
      <c r="AC9" s="200" t="str">
        <f t="shared" si="6"/>
        <v/>
      </c>
      <c r="AD9" s="236" t="s">
        <v>39</v>
      </c>
      <c r="AE9" s="204">
        <v>13</v>
      </c>
      <c r="AF9" s="200" t="str">
        <f t="shared" si="7"/>
        <v/>
      </c>
      <c r="AG9" s="236" t="s">
        <v>39</v>
      </c>
      <c r="AH9" s="204">
        <v>13</v>
      </c>
      <c r="AI9" s="200" t="str">
        <f t="shared" si="8"/>
        <v/>
      </c>
      <c r="AJ9" s="236" t="s">
        <v>39</v>
      </c>
      <c r="AK9" s="204">
        <v>13</v>
      </c>
      <c r="AL9" s="200" t="str">
        <f t="shared" si="9"/>
        <v/>
      </c>
      <c r="AM9" s="236" t="s">
        <v>39</v>
      </c>
      <c r="AN9" s="204">
        <v>12</v>
      </c>
      <c r="AO9" s="202" t="str">
        <f t="shared" si="10"/>
        <v/>
      </c>
      <c r="AT9" s="203" t="str">
        <f t="shared" ca="1" si="11"/>
        <v>V</v>
      </c>
      <c r="AU9" s="204">
        <f t="shared" ca="1" si="12"/>
        <v>16</v>
      </c>
      <c r="AV9" s="202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66">
        <f ca="1">$AB$21</f>
        <v>6</v>
      </c>
      <c r="BF9" s="96" t="str">
        <f>$AA$2</f>
        <v>JL</v>
      </c>
      <c r="BG9" s="97">
        <f ca="1">$AC$21</f>
        <v>78</v>
      </c>
      <c r="BH9" s="172"/>
      <c r="BI9" s="367">
        <f t="shared" ca="1" si="17"/>
        <v>6</v>
      </c>
      <c r="BJ9" s="81" t="str">
        <f>$AA$2</f>
        <v>JL</v>
      </c>
      <c r="BK9" s="90">
        <f ca="1">$AC$22</f>
        <v>78</v>
      </c>
      <c r="BL9" s="91">
        <f ca="1">$AC$23</f>
        <v>78</v>
      </c>
      <c r="BM9" s="169"/>
      <c r="BN9" s="367">
        <f t="shared" ca="1" si="18"/>
        <v>3</v>
      </c>
      <c r="BO9" s="81" t="str">
        <f>$O$2</f>
        <v>DC</v>
      </c>
      <c r="BP9" s="368">
        <f t="shared" ca="1" si="19"/>
        <v>-3</v>
      </c>
      <c r="BQ9" s="369">
        <f ca="1">-$AR$3*'Season Summary'!$AO$3</f>
        <v>-3</v>
      </c>
      <c r="BR9" s="370" t="str">
        <f ca="1">IF(COUNTIF('Season Summary'!N$3:OFFSET('Season Summary'!N$3,$C$2+$AR$2,0),"=1")&gt;0,COUNTIF('Season Summary'!N$3:OFFSET('Season Summary'!N$3,$C$2+$AR$2,0),"=1"),"")</f>
        <v/>
      </c>
      <c r="BS9" s="371" t="str">
        <f ca="1">IF(BR9="","",BR9*'Season Summary'!$AO$6)</f>
        <v/>
      </c>
      <c r="BT9" s="372" t="str">
        <f ca="1">IF($P$22=1,"✓","")</f>
        <v/>
      </c>
      <c r="BU9" s="371" t="str">
        <f t="shared" ca="1" si="20"/>
        <v/>
      </c>
      <c r="BV9" s="372" t="str">
        <f ca="1">IF($P$22=2,"✓","")</f>
        <v/>
      </c>
      <c r="BW9" s="373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Jaguars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Texans</v>
      </c>
      <c r="E10" s="391" t="s">
        <v>38</v>
      </c>
      <c r="F10" s="233" t="s">
        <v>39</v>
      </c>
      <c r="G10" s="204">
        <v>3</v>
      </c>
      <c r="H10" s="200">
        <f t="shared" si="23"/>
        <v>-3</v>
      </c>
      <c r="I10" s="236" t="s">
        <v>38</v>
      </c>
      <c r="J10" s="204">
        <v>3</v>
      </c>
      <c r="K10" s="200" t="str">
        <f t="shared" si="0"/>
        <v/>
      </c>
      <c r="L10" s="236" t="s">
        <v>39</v>
      </c>
      <c r="M10" s="204">
        <v>3</v>
      </c>
      <c r="N10" s="200">
        <f t="shared" si="1"/>
        <v>-3</v>
      </c>
      <c r="O10" s="236" t="s">
        <v>39</v>
      </c>
      <c r="P10" s="204">
        <v>11</v>
      </c>
      <c r="Q10" s="200">
        <f t="shared" si="2"/>
        <v>-11</v>
      </c>
      <c r="R10" s="236" t="s">
        <v>39</v>
      </c>
      <c r="S10" s="204">
        <v>16</v>
      </c>
      <c r="T10" s="200">
        <f t="shared" si="3"/>
        <v>-16</v>
      </c>
      <c r="U10" s="236" t="s">
        <v>39</v>
      </c>
      <c r="V10" s="204">
        <v>13</v>
      </c>
      <c r="W10" s="200">
        <f t="shared" si="4"/>
        <v>-13</v>
      </c>
      <c r="X10" s="236" t="s">
        <v>38</v>
      </c>
      <c r="Y10" s="204">
        <v>2</v>
      </c>
      <c r="Z10" s="200" t="str">
        <f t="shared" si="5"/>
        <v/>
      </c>
      <c r="AA10" s="236" t="s">
        <v>39</v>
      </c>
      <c r="AB10" s="204">
        <v>5</v>
      </c>
      <c r="AC10" s="200">
        <f t="shared" si="6"/>
        <v>-5</v>
      </c>
      <c r="AD10" s="236" t="s">
        <v>39</v>
      </c>
      <c r="AE10" s="204">
        <v>1</v>
      </c>
      <c r="AF10" s="200">
        <f t="shared" si="7"/>
        <v>-1</v>
      </c>
      <c r="AG10" s="236" t="s">
        <v>39</v>
      </c>
      <c r="AH10" s="204">
        <v>1</v>
      </c>
      <c r="AI10" s="200">
        <f t="shared" si="8"/>
        <v>-1</v>
      </c>
      <c r="AJ10" s="236" t="s">
        <v>39</v>
      </c>
      <c r="AK10" s="204">
        <v>3</v>
      </c>
      <c r="AL10" s="200">
        <f t="shared" si="9"/>
        <v>-3</v>
      </c>
      <c r="AM10" s="236" t="s">
        <v>39</v>
      </c>
      <c r="AN10" s="204">
        <v>3</v>
      </c>
      <c r="AO10" s="202">
        <f t="shared" si="10"/>
        <v>-3</v>
      </c>
      <c r="AT10" s="203" t="str">
        <f t="shared" ca="1" si="11"/>
        <v>V</v>
      </c>
      <c r="AU10" s="204">
        <f t="shared" ca="1" si="12"/>
        <v>7</v>
      </c>
      <c r="AV10" s="202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66">
        <f ca="1">$Y$21</f>
        <v>7</v>
      </c>
      <c r="BF10" s="96" t="str">
        <f>$X$2</f>
        <v>JH</v>
      </c>
      <c r="BG10" s="97">
        <f ca="1">$Z$21</f>
        <v>74</v>
      </c>
      <c r="BH10" s="172"/>
      <c r="BI10" s="367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367">
        <f t="shared" ca="1" si="18"/>
        <v>3</v>
      </c>
      <c r="BO10" s="81" t="str">
        <f>$R$2</f>
        <v>DH</v>
      </c>
      <c r="BP10" s="368">
        <f t="shared" ca="1" si="19"/>
        <v>-3</v>
      </c>
      <c r="BQ10" s="369">
        <f ca="1">-$AR$3*'Season Summary'!$AO$3</f>
        <v>-3</v>
      </c>
      <c r="BR10" s="370" t="str">
        <f ca="1">IF(COUNTIF('Season Summary'!Q$3:OFFSET('Season Summary'!Q$3,$C$2+$AR$2,0),"=1")&gt;0,COUNTIF('Season Summary'!Q$3:OFFSET('Season Summary'!Q$3,$C$2+$AR$2,0),"=1"),"")</f>
        <v/>
      </c>
      <c r="BS10" s="371" t="str">
        <f ca="1">IF(BR10="","",BR10*'Season Summary'!$AO$6)</f>
        <v/>
      </c>
      <c r="BT10" s="372" t="str">
        <f ca="1">IF($S$22=1,"✓","")</f>
        <v/>
      </c>
      <c r="BU10" s="371" t="str">
        <f t="shared" ca="1" si="20"/>
        <v/>
      </c>
      <c r="BV10" s="372" t="str">
        <f ca="1">IF($S$22=2,"✓","")</f>
        <v/>
      </c>
      <c r="BW10" s="373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Seahawks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Colts</v>
      </c>
      <c r="E11" s="391" t="s">
        <v>39</v>
      </c>
      <c r="F11" s="233" t="s">
        <v>38</v>
      </c>
      <c r="G11" s="204">
        <v>5</v>
      </c>
      <c r="H11" s="200">
        <f t="shared" si="23"/>
        <v>-5</v>
      </c>
      <c r="I11" s="236" t="s">
        <v>39</v>
      </c>
      <c r="J11" s="204">
        <v>5</v>
      </c>
      <c r="K11" s="200" t="str">
        <f t="shared" si="0"/>
        <v/>
      </c>
      <c r="L11" s="236" t="s">
        <v>39</v>
      </c>
      <c r="M11" s="204">
        <v>11</v>
      </c>
      <c r="N11" s="200" t="str">
        <f t="shared" si="1"/>
        <v/>
      </c>
      <c r="O11" s="236" t="s">
        <v>39</v>
      </c>
      <c r="P11" s="204">
        <v>13</v>
      </c>
      <c r="Q11" s="200" t="str">
        <f t="shared" si="2"/>
        <v/>
      </c>
      <c r="R11" s="236" t="s">
        <v>39</v>
      </c>
      <c r="S11" s="204">
        <v>9</v>
      </c>
      <c r="T11" s="200" t="str">
        <f t="shared" si="3"/>
        <v/>
      </c>
      <c r="U11" s="236" t="s">
        <v>39</v>
      </c>
      <c r="V11" s="204">
        <v>12</v>
      </c>
      <c r="W11" s="200" t="str">
        <f t="shared" si="4"/>
        <v/>
      </c>
      <c r="X11" s="236" t="s">
        <v>39</v>
      </c>
      <c r="Y11" s="204">
        <v>11</v>
      </c>
      <c r="Z11" s="200" t="str">
        <f t="shared" si="5"/>
        <v/>
      </c>
      <c r="AA11" s="236" t="s">
        <v>39</v>
      </c>
      <c r="AB11" s="204">
        <v>4</v>
      </c>
      <c r="AC11" s="200" t="str">
        <f t="shared" si="6"/>
        <v/>
      </c>
      <c r="AD11" s="236" t="s">
        <v>39</v>
      </c>
      <c r="AE11" s="204">
        <v>5</v>
      </c>
      <c r="AF11" s="200" t="str">
        <f t="shared" si="7"/>
        <v/>
      </c>
      <c r="AG11" s="236" t="s">
        <v>39</v>
      </c>
      <c r="AH11" s="204">
        <v>3</v>
      </c>
      <c r="AI11" s="200" t="str">
        <f t="shared" si="8"/>
        <v/>
      </c>
      <c r="AJ11" s="236" t="s">
        <v>39</v>
      </c>
      <c r="AK11" s="204">
        <v>14</v>
      </c>
      <c r="AL11" s="200" t="str">
        <f t="shared" si="9"/>
        <v/>
      </c>
      <c r="AM11" s="236" t="s">
        <v>39</v>
      </c>
      <c r="AN11" s="204">
        <v>14</v>
      </c>
      <c r="AO11" s="202" t="str">
        <f t="shared" si="10"/>
        <v/>
      </c>
      <c r="AT11" s="203" t="str">
        <f t="shared" ca="1" si="11"/>
        <v>V</v>
      </c>
      <c r="AU11" s="204">
        <f t="shared" ca="1" si="12"/>
        <v>11</v>
      </c>
      <c r="AV11" s="202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66">
        <f ca="1">$AK$21</f>
        <v>8</v>
      </c>
      <c r="BF11" s="96" t="str">
        <f>$AJ$2</f>
        <v>MB</v>
      </c>
      <c r="BG11" s="97">
        <f ca="1">$AL$21</f>
        <v>72</v>
      </c>
      <c r="BH11" s="172"/>
      <c r="BI11" s="367">
        <f t="shared" ca="1" si="17"/>
        <v>8</v>
      </c>
      <c r="BJ11" s="81" t="str">
        <f>$AJ$2</f>
        <v>MB</v>
      </c>
      <c r="BK11" s="90">
        <f ca="1">$AL$22</f>
        <v>72</v>
      </c>
      <c r="BL11" s="91">
        <f ca="1">$AL$23</f>
        <v>72</v>
      </c>
      <c r="BM11" s="169"/>
      <c r="BN11" s="367">
        <f t="shared" ca="1" si="18"/>
        <v>3</v>
      </c>
      <c r="BO11" s="81" t="str">
        <f>$X$2</f>
        <v>JH</v>
      </c>
      <c r="BP11" s="368">
        <f t="shared" ca="1" si="19"/>
        <v>-3</v>
      </c>
      <c r="BQ11" s="369">
        <f ca="1">-$AR$3*'Season Summary'!$AO$3</f>
        <v>-3</v>
      </c>
      <c r="BR11" s="370" t="str">
        <f ca="1">IF(COUNTIF('Season Summary'!W$3:OFFSET('Season Summary'!W$3,$C$2+$AR$2,0),"=1")&gt;0,COUNTIF('Season Summary'!W$3:OFFSET('Season Summary'!W$3,$C$2+$AR$2,0),"=1"),"")</f>
        <v/>
      </c>
      <c r="BS11" s="371" t="str">
        <f ca="1">IF(BR11="","",BR11*'Season Summary'!$AO$6)</f>
        <v/>
      </c>
      <c r="BT11" s="372" t="str">
        <f ca="1">IF($Y$22=1,"✓","")</f>
        <v/>
      </c>
      <c r="BU11" s="371" t="str">
        <f t="shared" ca="1" si="20"/>
        <v/>
      </c>
      <c r="BV11" s="372" t="str">
        <f ca="1">IF($Y$22=2,"✓","")</f>
        <v/>
      </c>
      <c r="BW11" s="373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Cardinals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Titans</v>
      </c>
      <c r="E12" s="391" t="s">
        <v>39</v>
      </c>
      <c r="F12" s="233" t="s">
        <v>38</v>
      </c>
      <c r="G12" s="204">
        <v>7</v>
      </c>
      <c r="H12" s="200">
        <f t="shared" si="23"/>
        <v>-7</v>
      </c>
      <c r="I12" s="236" t="s">
        <v>38</v>
      </c>
      <c r="J12" s="204">
        <v>13</v>
      </c>
      <c r="K12" s="200">
        <f t="shared" si="0"/>
        <v>-13</v>
      </c>
      <c r="L12" s="236" t="s">
        <v>38</v>
      </c>
      <c r="M12" s="204">
        <v>8</v>
      </c>
      <c r="N12" s="200">
        <f t="shared" si="1"/>
        <v>-8</v>
      </c>
      <c r="O12" s="236" t="s">
        <v>39</v>
      </c>
      <c r="P12" s="204">
        <v>10</v>
      </c>
      <c r="Q12" s="200" t="str">
        <f t="shared" si="2"/>
        <v/>
      </c>
      <c r="R12" s="236" t="s">
        <v>38</v>
      </c>
      <c r="S12" s="204">
        <v>11</v>
      </c>
      <c r="T12" s="200">
        <f t="shared" si="3"/>
        <v>-11</v>
      </c>
      <c r="U12" s="236" t="s">
        <v>38</v>
      </c>
      <c r="V12" s="204">
        <v>7</v>
      </c>
      <c r="W12" s="200">
        <f t="shared" si="4"/>
        <v>-7</v>
      </c>
      <c r="X12" s="236" t="s">
        <v>38</v>
      </c>
      <c r="Y12" s="204">
        <v>13</v>
      </c>
      <c r="Z12" s="200">
        <f t="shared" si="5"/>
        <v>-13</v>
      </c>
      <c r="AA12" s="236" t="s">
        <v>38</v>
      </c>
      <c r="AB12" s="204">
        <v>8</v>
      </c>
      <c r="AC12" s="200">
        <f t="shared" si="6"/>
        <v>-8</v>
      </c>
      <c r="AD12" s="236" t="s">
        <v>39</v>
      </c>
      <c r="AE12" s="204">
        <v>7</v>
      </c>
      <c r="AF12" s="200" t="str">
        <f t="shared" si="7"/>
        <v/>
      </c>
      <c r="AG12" s="236" t="s">
        <v>38</v>
      </c>
      <c r="AH12" s="204">
        <v>7</v>
      </c>
      <c r="AI12" s="200">
        <f t="shared" si="8"/>
        <v>-7</v>
      </c>
      <c r="AJ12" s="236" t="s">
        <v>38</v>
      </c>
      <c r="AK12" s="204">
        <v>1</v>
      </c>
      <c r="AL12" s="200">
        <f t="shared" si="9"/>
        <v>-1</v>
      </c>
      <c r="AM12" s="236" t="s">
        <v>39</v>
      </c>
      <c r="AN12" s="204">
        <v>13</v>
      </c>
      <c r="AO12" s="202" t="str">
        <f t="shared" si="10"/>
        <v/>
      </c>
      <c r="AT12" s="203" t="str">
        <f t="shared" ca="1" si="11"/>
        <v>H</v>
      </c>
      <c r="AU12" s="204">
        <f t="shared" ca="1" si="12"/>
        <v>5</v>
      </c>
      <c r="AV12" s="202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66">
        <f ca="1">$M$21</f>
        <v>9</v>
      </c>
      <c r="BF12" s="96" t="str">
        <f>$L$2</f>
        <v>CP</v>
      </c>
      <c r="BG12" s="97">
        <f ca="1">$N$21</f>
        <v>69</v>
      </c>
      <c r="BH12" s="172"/>
      <c r="BI12" s="367">
        <f t="shared" ca="1" si="17"/>
        <v>9</v>
      </c>
      <c r="BJ12" s="81" t="str">
        <f>$L$2</f>
        <v>CP</v>
      </c>
      <c r="BK12" s="90">
        <f ca="1">$N$22</f>
        <v>69</v>
      </c>
      <c r="BL12" s="91">
        <f ca="1">$N$23</f>
        <v>69</v>
      </c>
      <c r="BM12" s="169"/>
      <c r="BN12" s="367">
        <f t="shared" ca="1" si="18"/>
        <v>3</v>
      </c>
      <c r="BO12" s="81" t="str">
        <f>$AA$2</f>
        <v>JL</v>
      </c>
      <c r="BP12" s="368">
        <f t="shared" ca="1" si="19"/>
        <v>-3</v>
      </c>
      <c r="BQ12" s="369">
        <f ca="1">-$AR$3*'Season Summary'!$AO$3</f>
        <v>-3</v>
      </c>
      <c r="BR12" s="370" t="str">
        <f ca="1">IF(COUNTIF('Season Summary'!Z$3:OFFSET('Season Summary'!Z$3,$C$2+$AR$2,0),"=1")&gt;0,COUNTIF('Season Summary'!Z$3:OFFSET('Season Summary'!Z$3,$C$2+$AR$2,0),"=1"),"")</f>
        <v/>
      </c>
      <c r="BS12" s="371" t="str">
        <f ca="1">IF(BR12="","",BR12*'Season Summary'!$AO$6)</f>
        <v/>
      </c>
      <c r="BT12" s="372" t="str">
        <f ca="1">IF($AB$22=1,"✓","")</f>
        <v/>
      </c>
      <c r="BU12" s="371" t="str">
        <f t="shared" ca="1" si="20"/>
        <v/>
      </c>
      <c r="BV12" s="372" t="str">
        <f ca="1">IF($AB$22=2,"✓","")</f>
        <v/>
      </c>
      <c r="BW12" s="373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Chargers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Football Team</v>
      </c>
      <c r="E13" s="391" t="s">
        <v>39</v>
      </c>
      <c r="F13" s="233" t="s">
        <v>38</v>
      </c>
      <c r="G13" s="204">
        <v>1</v>
      </c>
      <c r="H13" s="200">
        <f t="shared" si="23"/>
        <v>-1</v>
      </c>
      <c r="I13" s="236" t="s">
        <v>39</v>
      </c>
      <c r="J13" s="204">
        <v>4</v>
      </c>
      <c r="K13" s="200" t="str">
        <f t="shared" si="0"/>
        <v/>
      </c>
      <c r="L13" s="236" t="s">
        <v>39</v>
      </c>
      <c r="M13" s="204">
        <v>1</v>
      </c>
      <c r="N13" s="200" t="str">
        <f t="shared" si="1"/>
        <v/>
      </c>
      <c r="O13" s="236" t="s">
        <v>39</v>
      </c>
      <c r="P13" s="204">
        <v>16</v>
      </c>
      <c r="Q13" s="200" t="str">
        <f t="shared" si="2"/>
        <v/>
      </c>
      <c r="R13" s="236" t="s">
        <v>38</v>
      </c>
      <c r="S13" s="204">
        <v>4</v>
      </c>
      <c r="T13" s="200">
        <f t="shared" si="3"/>
        <v>-4</v>
      </c>
      <c r="U13" s="236" t="s">
        <v>39</v>
      </c>
      <c r="V13" s="204">
        <v>8</v>
      </c>
      <c r="W13" s="200" t="str">
        <f t="shared" si="4"/>
        <v/>
      </c>
      <c r="X13" s="236" t="s">
        <v>38</v>
      </c>
      <c r="Y13" s="204">
        <v>9</v>
      </c>
      <c r="Z13" s="200">
        <f t="shared" si="5"/>
        <v>-9</v>
      </c>
      <c r="AA13" s="236" t="s">
        <v>39</v>
      </c>
      <c r="AB13" s="204">
        <v>2</v>
      </c>
      <c r="AC13" s="200" t="str">
        <f t="shared" si="6"/>
        <v/>
      </c>
      <c r="AD13" s="236" t="s">
        <v>39</v>
      </c>
      <c r="AE13" s="204">
        <v>16</v>
      </c>
      <c r="AF13" s="200" t="str">
        <f t="shared" si="7"/>
        <v/>
      </c>
      <c r="AG13" s="236" t="s">
        <v>39</v>
      </c>
      <c r="AH13" s="204">
        <v>5</v>
      </c>
      <c r="AI13" s="200" t="str">
        <f t="shared" si="8"/>
        <v/>
      </c>
      <c r="AJ13" s="236" t="s">
        <v>38</v>
      </c>
      <c r="AK13" s="204">
        <v>2</v>
      </c>
      <c r="AL13" s="200">
        <f t="shared" si="9"/>
        <v>-2</v>
      </c>
      <c r="AM13" s="236" t="s">
        <v>39</v>
      </c>
      <c r="AN13" s="204">
        <v>4</v>
      </c>
      <c r="AO13" s="202" t="str">
        <f t="shared" si="10"/>
        <v/>
      </c>
      <c r="AT13" s="203" t="str">
        <f t="shared" ca="1" si="11"/>
        <v>V</v>
      </c>
      <c r="AU13" s="204">
        <f t="shared" ca="1" si="12"/>
        <v>3</v>
      </c>
      <c r="AV13" s="202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66">
        <f ca="1">$S$21</f>
        <v>10</v>
      </c>
      <c r="BF13" s="96" t="str">
        <f>$R$2</f>
        <v>DH</v>
      </c>
      <c r="BG13" s="97">
        <f ca="1">$T$21</f>
        <v>63</v>
      </c>
      <c r="BH13" s="172"/>
      <c r="BI13" s="367">
        <f t="shared" ca="1" si="17"/>
        <v>10</v>
      </c>
      <c r="BJ13" s="81" t="str">
        <f>$R$2</f>
        <v>DH</v>
      </c>
      <c r="BK13" s="90">
        <f ca="1">$T$22</f>
        <v>63</v>
      </c>
      <c r="BL13" s="91">
        <f ca="1">$T$23</f>
        <v>63</v>
      </c>
      <c r="BM13" s="169"/>
      <c r="BN13" s="367">
        <f t="shared" ca="1" si="18"/>
        <v>3</v>
      </c>
      <c r="BO13" s="81" t="str">
        <f>$AG$2</f>
        <v>KK</v>
      </c>
      <c r="BP13" s="368">
        <f t="shared" ca="1" si="19"/>
        <v>-3</v>
      </c>
      <c r="BQ13" s="369">
        <f ca="1">-$AR$3*'Season Summary'!$AO$3</f>
        <v>-3</v>
      </c>
      <c r="BR13" s="370" t="str">
        <f ca="1">IF(COUNTIF('Season Summary'!AF$3:OFFSET('Season Summary'!AF$3,$C$2+$AR$2,0),"=1")&gt;0,COUNTIF('Season Summary'!AF$3:OFFSET('Season Summary'!AF$3,$C$2+$AR$2,0),"=1"),"")</f>
        <v/>
      </c>
      <c r="BS13" s="371" t="str">
        <f ca="1">IF(BR13="","",BR13*'Season Summary'!$AO$6)</f>
        <v/>
      </c>
      <c r="BT13" s="372" t="str">
        <f ca="1">IF($AH$22=1,"✓","")</f>
        <v/>
      </c>
      <c r="BU13" s="371" t="str">
        <f t="shared" ca="1" si="20"/>
        <v/>
      </c>
      <c r="BV13" s="372" t="str">
        <f ca="1">IF($AH$22=2,"✓","")</f>
        <v/>
      </c>
      <c r="BW13" s="373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Browns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Chiefs</v>
      </c>
      <c r="E14" s="391" t="s">
        <v>38</v>
      </c>
      <c r="F14" s="233" t="s">
        <v>38</v>
      </c>
      <c r="G14" s="204">
        <v>9</v>
      </c>
      <c r="H14" s="200" t="str">
        <f t="shared" si="23"/>
        <v/>
      </c>
      <c r="I14" s="236" t="s">
        <v>38</v>
      </c>
      <c r="J14" s="204">
        <v>1</v>
      </c>
      <c r="K14" s="200" t="str">
        <f t="shared" si="0"/>
        <v/>
      </c>
      <c r="L14" s="236" t="s">
        <v>38</v>
      </c>
      <c r="M14" s="204">
        <v>13</v>
      </c>
      <c r="N14" s="200" t="str">
        <f t="shared" si="1"/>
        <v/>
      </c>
      <c r="O14" s="236" t="s">
        <v>38</v>
      </c>
      <c r="P14" s="204">
        <v>5</v>
      </c>
      <c r="Q14" s="200" t="str">
        <f t="shared" si="2"/>
        <v/>
      </c>
      <c r="R14" s="236" t="s">
        <v>38</v>
      </c>
      <c r="S14" s="204">
        <v>15</v>
      </c>
      <c r="T14" s="200" t="str">
        <f t="shared" si="3"/>
        <v/>
      </c>
      <c r="U14" s="236" t="s">
        <v>38</v>
      </c>
      <c r="V14" s="204">
        <v>10</v>
      </c>
      <c r="W14" s="200" t="str">
        <f t="shared" si="4"/>
        <v/>
      </c>
      <c r="X14" s="236" t="s">
        <v>39</v>
      </c>
      <c r="Y14" s="204">
        <v>4</v>
      </c>
      <c r="Z14" s="200">
        <f t="shared" si="5"/>
        <v>-4</v>
      </c>
      <c r="AA14" s="236" t="s">
        <v>38</v>
      </c>
      <c r="AB14" s="204">
        <v>13</v>
      </c>
      <c r="AC14" s="200" t="str">
        <f t="shared" si="6"/>
        <v/>
      </c>
      <c r="AD14" s="236" t="s">
        <v>38</v>
      </c>
      <c r="AE14" s="204">
        <v>10</v>
      </c>
      <c r="AF14" s="200" t="str">
        <f t="shared" si="7"/>
        <v/>
      </c>
      <c r="AG14" s="236" t="s">
        <v>38</v>
      </c>
      <c r="AH14" s="204">
        <v>16</v>
      </c>
      <c r="AI14" s="200" t="str">
        <f t="shared" si="8"/>
        <v/>
      </c>
      <c r="AJ14" s="236" t="s">
        <v>38</v>
      </c>
      <c r="AK14" s="204">
        <v>8</v>
      </c>
      <c r="AL14" s="200" t="str">
        <f t="shared" si="9"/>
        <v/>
      </c>
      <c r="AM14" s="236" t="s">
        <v>38</v>
      </c>
      <c r="AN14" s="204">
        <v>16</v>
      </c>
      <c r="AO14" s="202" t="str">
        <f t="shared" si="10"/>
        <v/>
      </c>
      <c r="AT14" s="203" t="str">
        <f t="shared" ca="1" si="11"/>
        <v>H</v>
      </c>
      <c r="AU14" s="204">
        <f t="shared" ca="1" si="12"/>
        <v>12</v>
      </c>
      <c r="AV14" s="202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66">
        <f ca="1">$G$21</f>
        <v>11</v>
      </c>
      <c r="BF14" s="96" t="str">
        <f>$F$2</f>
        <v>BM</v>
      </c>
      <c r="BG14" s="97">
        <f ca="1">$H$21</f>
        <v>62</v>
      </c>
      <c r="BH14" s="172"/>
      <c r="BI14" s="367">
        <f t="shared" ca="1" si="17"/>
        <v>11</v>
      </c>
      <c r="BJ14" s="81" t="str">
        <f>$F$2</f>
        <v>BM</v>
      </c>
      <c r="BK14" s="90">
        <f ca="1">$H$22</f>
        <v>62</v>
      </c>
      <c r="BL14" s="91">
        <f ca="1">$H$23</f>
        <v>62</v>
      </c>
      <c r="BM14" s="169"/>
      <c r="BN14" s="367">
        <f t="shared" ca="1" si="18"/>
        <v>3</v>
      </c>
      <c r="BO14" s="81" t="str">
        <f>$AJ$2</f>
        <v>MB</v>
      </c>
      <c r="BP14" s="368">
        <f t="shared" ca="1" si="19"/>
        <v>-3</v>
      </c>
      <c r="BQ14" s="369">
        <f ca="1">-$AR$3*'Season Summary'!$AO$3</f>
        <v>-3</v>
      </c>
      <c r="BR14" s="370" t="str">
        <f ca="1">IF(COUNTIF('Season Summary'!AI$3:OFFSET('Season Summary'!AI$3,$C$2+$AR$2,0),"=1")&gt;0,COUNTIF('Season Summary'!AI$3:OFFSET('Season Summary'!AI$3,$C$2+$AR$2,0),"=1"),"")</f>
        <v/>
      </c>
      <c r="BS14" s="371" t="str">
        <f ca="1">IF(BR14="","",BR14*'Season Summary'!$AO$6)</f>
        <v/>
      </c>
      <c r="BT14" s="372" t="str">
        <f ca="1">IF($AK$22=1,"✓","")</f>
        <v/>
      </c>
      <c r="BU14" s="371" t="str">
        <f t="shared" ca="1" si="20"/>
        <v/>
      </c>
      <c r="BV14" s="372" t="str">
        <f ca="1">IF($AK$22=2,"✓","")</f>
        <v/>
      </c>
      <c r="BW14" s="373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Dolphins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Patriots</v>
      </c>
      <c r="E15" s="391" t="s">
        <v>39</v>
      </c>
      <c r="F15" s="233" t="s">
        <v>38</v>
      </c>
      <c r="G15" s="204">
        <v>6</v>
      </c>
      <c r="H15" s="200">
        <f t="shared" si="23"/>
        <v>-6</v>
      </c>
      <c r="I15" s="236" t="s">
        <v>38</v>
      </c>
      <c r="J15" s="204">
        <v>8</v>
      </c>
      <c r="K15" s="200">
        <f t="shared" si="0"/>
        <v>-8</v>
      </c>
      <c r="L15" s="236" t="s">
        <v>38</v>
      </c>
      <c r="M15" s="204">
        <v>9</v>
      </c>
      <c r="N15" s="200">
        <f t="shared" si="1"/>
        <v>-9</v>
      </c>
      <c r="O15" s="236" t="s">
        <v>39</v>
      </c>
      <c r="P15" s="204">
        <v>15</v>
      </c>
      <c r="Q15" s="200" t="str">
        <f t="shared" si="2"/>
        <v/>
      </c>
      <c r="R15" s="236" t="s">
        <v>39</v>
      </c>
      <c r="S15" s="204">
        <v>2</v>
      </c>
      <c r="T15" s="200" t="str">
        <f t="shared" si="3"/>
        <v/>
      </c>
      <c r="U15" s="236" t="s">
        <v>38</v>
      </c>
      <c r="V15" s="204">
        <v>4</v>
      </c>
      <c r="W15" s="200">
        <f t="shared" si="4"/>
        <v>-4</v>
      </c>
      <c r="X15" s="236" t="s">
        <v>38</v>
      </c>
      <c r="Y15" s="204">
        <v>10</v>
      </c>
      <c r="Z15" s="200">
        <f t="shared" si="5"/>
        <v>-10</v>
      </c>
      <c r="AA15" s="236" t="s">
        <v>38</v>
      </c>
      <c r="AB15" s="204">
        <v>7</v>
      </c>
      <c r="AC15" s="200">
        <f t="shared" si="6"/>
        <v>-7</v>
      </c>
      <c r="AD15" s="236" t="s">
        <v>39</v>
      </c>
      <c r="AE15" s="204">
        <v>4</v>
      </c>
      <c r="AF15" s="200" t="str">
        <f t="shared" si="7"/>
        <v/>
      </c>
      <c r="AG15" s="236" t="s">
        <v>38</v>
      </c>
      <c r="AH15" s="204">
        <v>6</v>
      </c>
      <c r="AI15" s="200">
        <f t="shared" si="8"/>
        <v>-6</v>
      </c>
      <c r="AJ15" s="236" t="s">
        <v>38</v>
      </c>
      <c r="AK15" s="204">
        <v>6</v>
      </c>
      <c r="AL15" s="200">
        <f t="shared" si="9"/>
        <v>-6</v>
      </c>
      <c r="AM15" s="236" t="s">
        <v>38</v>
      </c>
      <c r="AN15" s="204">
        <v>6</v>
      </c>
      <c r="AO15" s="202">
        <f t="shared" si="10"/>
        <v>-6</v>
      </c>
      <c r="AT15" s="203" t="str">
        <f t="shared" ca="1" si="11"/>
        <v>H</v>
      </c>
      <c r="AU15" s="204">
        <f t="shared" ca="1" si="12"/>
        <v>4</v>
      </c>
      <c r="AV15" s="202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74">
        <f ca="1">$J$21</f>
        <v>12</v>
      </c>
      <c r="BF15" s="98" t="str">
        <f>$I$2</f>
        <v>CK</v>
      </c>
      <c r="BG15" s="99">
        <f ca="1">$K$21</f>
        <v>60</v>
      </c>
      <c r="BH15" s="172"/>
      <c r="BI15" s="375">
        <f t="shared" ca="1" si="17"/>
        <v>12</v>
      </c>
      <c r="BJ15" s="82" t="str">
        <f>$I$2</f>
        <v>CK</v>
      </c>
      <c r="BK15" s="92">
        <f ca="1">$K$22</f>
        <v>60</v>
      </c>
      <c r="BL15" s="93">
        <f ca="1">$K$23</f>
        <v>60</v>
      </c>
      <c r="BM15" s="169"/>
      <c r="BN15" s="375">
        <f t="shared" ca="1" si="18"/>
        <v>3</v>
      </c>
      <c r="BO15" s="82" t="str">
        <f>$AM$2</f>
        <v>RR</v>
      </c>
      <c r="BP15" s="376">
        <f t="shared" ca="1" si="19"/>
        <v>-3</v>
      </c>
      <c r="BQ15" s="377">
        <f ca="1">-$AR$3*'Season Summary'!$AO$3</f>
        <v>-3</v>
      </c>
      <c r="BR15" s="378" t="str">
        <f ca="1">IF(COUNTIF('Season Summary'!AL$3:OFFSET('Season Summary'!AL$3,$C$2+$AR$2,0),"=1")&gt;0,COUNTIF('Season Summary'!AL$3:OFFSET('Season Summary'!AL$3,$C$2+$AR$2,0),"=1"),"")</f>
        <v/>
      </c>
      <c r="BS15" s="379" t="str">
        <f ca="1">IF(BR15="","",BR15*'Season Summary'!$AO$6)</f>
        <v/>
      </c>
      <c r="BT15" s="380" t="str">
        <f ca="1">IF($AN$22=1,"✓","")</f>
        <v/>
      </c>
      <c r="BU15" s="379" t="str">
        <f t="shared" ca="1" si="20"/>
        <v/>
      </c>
      <c r="BV15" s="380" t="str">
        <f ca="1">IF($AN$22=2,"✓","")</f>
        <v/>
      </c>
      <c r="BW15" s="38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Packers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Saints</v>
      </c>
      <c r="E16" s="391" t="s">
        <v>38</v>
      </c>
      <c r="F16" s="233" t="s">
        <v>39</v>
      </c>
      <c r="G16" s="204">
        <v>4</v>
      </c>
      <c r="H16" s="200">
        <f t="shared" si="23"/>
        <v>-4</v>
      </c>
      <c r="I16" s="236" t="s">
        <v>39</v>
      </c>
      <c r="J16" s="204">
        <v>15</v>
      </c>
      <c r="K16" s="200">
        <f t="shared" si="0"/>
        <v>-15</v>
      </c>
      <c r="L16" s="236" t="s">
        <v>39</v>
      </c>
      <c r="M16" s="204">
        <v>14</v>
      </c>
      <c r="N16" s="200">
        <f t="shared" si="1"/>
        <v>-14</v>
      </c>
      <c r="O16" s="236" t="s">
        <v>39</v>
      </c>
      <c r="P16" s="204">
        <v>8</v>
      </c>
      <c r="Q16" s="200">
        <f t="shared" si="2"/>
        <v>-8</v>
      </c>
      <c r="R16" s="236" t="s">
        <v>39</v>
      </c>
      <c r="S16" s="204">
        <v>12</v>
      </c>
      <c r="T16" s="200">
        <f t="shared" si="3"/>
        <v>-12</v>
      </c>
      <c r="U16" s="236" t="s">
        <v>39</v>
      </c>
      <c r="V16" s="204">
        <v>15</v>
      </c>
      <c r="W16" s="200">
        <f t="shared" si="4"/>
        <v>-15</v>
      </c>
      <c r="X16" s="236" t="s">
        <v>39</v>
      </c>
      <c r="Y16" s="204">
        <v>14</v>
      </c>
      <c r="Z16" s="200">
        <f t="shared" si="5"/>
        <v>-14</v>
      </c>
      <c r="AA16" s="236" t="s">
        <v>39</v>
      </c>
      <c r="AB16" s="204">
        <v>11</v>
      </c>
      <c r="AC16" s="200">
        <f t="shared" si="6"/>
        <v>-11</v>
      </c>
      <c r="AD16" s="236" t="s">
        <v>38</v>
      </c>
      <c r="AE16" s="204">
        <v>3</v>
      </c>
      <c r="AF16" s="200" t="str">
        <f t="shared" si="7"/>
        <v/>
      </c>
      <c r="AG16" s="236" t="s">
        <v>39</v>
      </c>
      <c r="AH16" s="204">
        <v>2</v>
      </c>
      <c r="AI16" s="200">
        <f t="shared" si="8"/>
        <v>-2</v>
      </c>
      <c r="AJ16" s="236" t="s">
        <v>39</v>
      </c>
      <c r="AK16" s="204">
        <v>16</v>
      </c>
      <c r="AL16" s="200">
        <f t="shared" si="9"/>
        <v>-16</v>
      </c>
      <c r="AM16" s="236" t="s">
        <v>39</v>
      </c>
      <c r="AN16" s="204">
        <v>9</v>
      </c>
      <c r="AO16" s="202">
        <f t="shared" si="10"/>
        <v>-9</v>
      </c>
      <c r="AT16" s="203" t="str">
        <f t="shared" ca="1" si="11"/>
        <v>V</v>
      </c>
      <c r="AU16" s="204">
        <f t="shared" ca="1" si="12"/>
        <v>14</v>
      </c>
      <c r="AV16" s="202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Broncos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Giants</v>
      </c>
      <c r="E17" s="391" t="s">
        <v>39</v>
      </c>
      <c r="F17" s="233" t="s">
        <v>39</v>
      </c>
      <c r="G17" s="204">
        <v>2</v>
      </c>
      <c r="H17" s="200" t="str">
        <f t="shared" si="23"/>
        <v/>
      </c>
      <c r="I17" s="236" t="s">
        <v>38</v>
      </c>
      <c r="J17" s="204">
        <v>14</v>
      </c>
      <c r="K17" s="200">
        <f t="shared" si="0"/>
        <v>-14</v>
      </c>
      <c r="L17" s="236" t="s">
        <v>39</v>
      </c>
      <c r="M17" s="204">
        <v>2</v>
      </c>
      <c r="N17" s="200" t="str">
        <f t="shared" si="1"/>
        <v/>
      </c>
      <c r="O17" s="236" t="s">
        <v>39</v>
      </c>
      <c r="P17" s="204">
        <v>14</v>
      </c>
      <c r="Q17" s="200" t="str">
        <f t="shared" si="2"/>
        <v/>
      </c>
      <c r="R17" s="236" t="s">
        <v>38</v>
      </c>
      <c r="S17" s="204">
        <v>3</v>
      </c>
      <c r="T17" s="200">
        <f t="shared" si="3"/>
        <v>-3</v>
      </c>
      <c r="U17" s="236" t="s">
        <v>39</v>
      </c>
      <c r="V17" s="204">
        <v>1</v>
      </c>
      <c r="W17" s="200" t="str">
        <f t="shared" si="4"/>
        <v/>
      </c>
      <c r="X17" s="236" t="s">
        <v>38</v>
      </c>
      <c r="Y17" s="204">
        <v>3</v>
      </c>
      <c r="Z17" s="200">
        <f t="shared" si="5"/>
        <v>-3</v>
      </c>
      <c r="AA17" s="236" t="s">
        <v>39</v>
      </c>
      <c r="AB17" s="204">
        <v>3</v>
      </c>
      <c r="AC17" s="200" t="str">
        <f t="shared" si="6"/>
        <v/>
      </c>
      <c r="AD17" s="236" t="s">
        <v>38</v>
      </c>
      <c r="AE17" s="204">
        <v>8</v>
      </c>
      <c r="AF17" s="200">
        <f t="shared" si="7"/>
        <v>-8</v>
      </c>
      <c r="AG17" s="236" t="s">
        <v>39</v>
      </c>
      <c r="AH17" s="204">
        <v>9</v>
      </c>
      <c r="AI17" s="200" t="str">
        <f t="shared" si="8"/>
        <v/>
      </c>
      <c r="AJ17" s="236" t="s">
        <v>39</v>
      </c>
      <c r="AK17" s="204">
        <v>4</v>
      </c>
      <c r="AL17" s="200" t="str">
        <f t="shared" si="9"/>
        <v/>
      </c>
      <c r="AM17" s="236" t="s">
        <v>39</v>
      </c>
      <c r="AN17" s="204">
        <v>5</v>
      </c>
      <c r="AO17" s="202" t="str">
        <f t="shared" si="10"/>
        <v/>
      </c>
      <c r="AT17" s="203" t="str">
        <f t="shared" ca="1" si="11"/>
        <v>V</v>
      </c>
      <c r="AU17" s="204">
        <f t="shared" ca="1" si="12"/>
        <v>1</v>
      </c>
      <c r="AV17" s="202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Bears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Rams</v>
      </c>
      <c r="E18" s="391" t="s">
        <v>38</v>
      </c>
      <c r="F18" s="233" t="s">
        <v>38</v>
      </c>
      <c r="G18" s="204">
        <v>12</v>
      </c>
      <c r="H18" s="200" t="str">
        <f t="shared" si="23"/>
        <v/>
      </c>
      <c r="I18" s="236" t="s">
        <v>38</v>
      </c>
      <c r="J18" s="204">
        <v>12</v>
      </c>
      <c r="K18" s="200" t="str">
        <f t="shared" si="0"/>
        <v/>
      </c>
      <c r="L18" s="236" t="s">
        <v>38</v>
      </c>
      <c r="M18" s="204">
        <v>10</v>
      </c>
      <c r="N18" s="200" t="str">
        <f t="shared" si="1"/>
        <v/>
      </c>
      <c r="O18" s="236" t="s">
        <v>38</v>
      </c>
      <c r="P18" s="204">
        <v>3</v>
      </c>
      <c r="Q18" s="200" t="str">
        <f t="shared" si="2"/>
        <v/>
      </c>
      <c r="R18" s="236" t="s">
        <v>38</v>
      </c>
      <c r="S18" s="204">
        <v>14</v>
      </c>
      <c r="T18" s="200" t="str">
        <f t="shared" si="3"/>
        <v/>
      </c>
      <c r="U18" s="236" t="s">
        <v>38</v>
      </c>
      <c r="V18" s="204">
        <v>11</v>
      </c>
      <c r="W18" s="200" t="str">
        <f t="shared" si="4"/>
        <v/>
      </c>
      <c r="X18" s="236" t="s">
        <v>38</v>
      </c>
      <c r="Y18" s="204">
        <v>15</v>
      </c>
      <c r="Z18" s="200" t="str">
        <f t="shared" si="5"/>
        <v/>
      </c>
      <c r="AA18" s="236" t="s">
        <v>38</v>
      </c>
      <c r="AB18" s="204">
        <v>15</v>
      </c>
      <c r="AC18" s="200" t="str">
        <f t="shared" si="6"/>
        <v/>
      </c>
      <c r="AD18" s="236" t="s">
        <v>39</v>
      </c>
      <c r="AE18" s="204">
        <v>15</v>
      </c>
      <c r="AF18" s="200">
        <f t="shared" si="7"/>
        <v>-15</v>
      </c>
      <c r="AG18" s="236" t="s">
        <v>38</v>
      </c>
      <c r="AH18" s="204">
        <v>15</v>
      </c>
      <c r="AI18" s="200" t="str">
        <f t="shared" si="8"/>
        <v/>
      </c>
      <c r="AJ18" s="236" t="s">
        <v>38</v>
      </c>
      <c r="AK18" s="204">
        <v>15</v>
      </c>
      <c r="AL18" s="200" t="str">
        <f t="shared" si="9"/>
        <v/>
      </c>
      <c r="AM18" s="236" t="s">
        <v>38</v>
      </c>
      <c r="AN18" s="204">
        <v>15</v>
      </c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Ravens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Raiders</v>
      </c>
      <c r="E19" s="391" t="s">
        <v>38</v>
      </c>
      <c r="F19" s="233" t="s">
        <v>39</v>
      </c>
      <c r="G19" s="204">
        <v>16</v>
      </c>
      <c r="H19" s="200">
        <f t="shared" si="23"/>
        <v>-16</v>
      </c>
      <c r="I19" s="236" t="s">
        <v>39</v>
      </c>
      <c r="J19" s="204">
        <v>11</v>
      </c>
      <c r="K19" s="200">
        <f t="shared" si="0"/>
        <v>-11</v>
      </c>
      <c r="L19" s="236" t="s">
        <v>39</v>
      </c>
      <c r="M19" s="204">
        <v>15</v>
      </c>
      <c r="N19" s="200">
        <f t="shared" si="1"/>
        <v>-15</v>
      </c>
      <c r="O19" s="236" t="s">
        <v>39</v>
      </c>
      <c r="P19" s="204">
        <v>7</v>
      </c>
      <c r="Q19" s="200">
        <f t="shared" si="2"/>
        <v>-7</v>
      </c>
      <c r="R19" s="236" t="s">
        <v>39</v>
      </c>
      <c r="S19" s="204">
        <v>13</v>
      </c>
      <c r="T19" s="200">
        <f t="shared" si="3"/>
        <v>-13</v>
      </c>
      <c r="U19" s="236" t="s">
        <v>38</v>
      </c>
      <c r="V19" s="204">
        <v>6</v>
      </c>
      <c r="W19" s="200" t="str">
        <f t="shared" si="4"/>
        <v/>
      </c>
      <c r="X19" s="236" t="s">
        <v>39</v>
      </c>
      <c r="Y19" s="204">
        <v>1</v>
      </c>
      <c r="Z19" s="200">
        <f t="shared" si="5"/>
        <v>-1</v>
      </c>
      <c r="AA19" s="236" t="s">
        <v>38</v>
      </c>
      <c r="AB19" s="204">
        <v>1</v>
      </c>
      <c r="AC19" s="200" t="str">
        <f t="shared" si="6"/>
        <v/>
      </c>
      <c r="AD19" s="236" t="s">
        <v>39</v>
      </c>
      <c r="AE19" s="204">
        <v>6</v>
      </c>
      <c r="AF19" s="200">
        <f t="shared" si="7"/>
        <v>-6</v>
      </c>
      <c r="AG19" s="236" t="s">
        <v>39</v>
      </c>
      <c r="AH19" s="204">
        <v>11</v>
      </c>
      <c r="AI19" s="200">
        <f t="shared" si="8"/>
        <v>-11</v>
      </c>
      <c r="AJ19" s="236" t="s">
        <v>39</v>
      </c>
      <c r="AK19" s="204">
        <v>5</v>
      </c>
      <c r="AL19" s="200">
        <f t="shared" si="9"/>
        <v>-5</v>
      </c>
      <c r="AM19" s="236" t="s">
        <v>39</v>
      </c>
      <c r="AN19" s="204">
        <v>8</v>
      </c>
      <c r="AO19" s="202">
        <f t="shared" si="10"/>
        <v>-8</v>
      </c>
      <c r="AT19" s="203" t="str">
        <f ca="1">IF($B19="","",IF(AX19&lt;0,"V","H"))</f>
        <v>V</v>
      </c>
      <c r="AU19" s="204">
        <f ca="1">IF($B19="","",RANK(BA19,BA$4:BA$19,1))</f>
        <v>10</v>
      </c>
      <c r="AV19" s="202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82" t="s">
        <v>783</v>
      </c>
      <c r="G20" s="106">
        <v>51</v>
      </c>
      <c r="H20" s="342" t="str">
        <f ca="1"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83" t="s">
        <v>783</v>
      </c>
      <c r="J20" s="106">
        <v>49</v>
      </c>
      <c r="K20" s="342" t="str">
        <f ca="1"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83" t="s">
        <v>783</v>
      </c>
      <c r="M20" s="106">
        <v>46</v>
      </c>
      <c r="N20" s="342" t="str">
        <f ca="1"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83" t="s">
        <v>783</v>
      </c>
      <c r="P20" s="106">
        <v>42</v>
      </c>
      <c r="Q20" s="342" t="str">
        <f ca="1"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83" t="s">
        <v>783</v>
      </c>
      <c r="S20" s="106">
        <v>52</v>
      </c>
      <c r="T20" s="342" t="str">
        <f ca="1"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83" t="s">
        <v>783</v>
      </c>
      <c r="V20" s="106">
        <v>38</v>
      </c>
      <c r="W20" s="342" t="str">
        <f ca="1"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83" t="s">
        <v>783</v>
      </c>
      <c r="Y20" s="106">
        <v>44</v>
      </c>
      <c r="Z20" s="342" t="str">
        <f ca="1"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83" t="s">
        <v>783</v>
      </c>
      <c r="AB20" s="106">
        <v>47</v>
      </c>
      <c r="AC20" s="342" t="str">
        <f ca="1"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83" t="s">
        <v>783</v>
      </c>
      <c r="AE20" s="106">
        <v>66</v>
      </c>
      <c r="AF20" s="342" t="str">
        <f ca="1"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83" t="s">
        <v>783</v>
      </c>
      <c r="AH20" s="106">
        <v>54</v>
      </c>
      <c r="AI20" s="342" t="str">
        <f ca="1"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83" t="s">
        <v>783</v>
      </c>
      <c r="AK20" s="106">
        <v>48</v>
      </c>
      <c r="AL20" s="342" t="str">
        <f ca="1"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83" t="s">
        <v>783</v>
      </c>
      <c r="AN20" s="106">
        <v>35</v>
      </c>
      <c r="AO20" s="343" t="str">
        <f ca="1"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 ca="1">RANK(H21,$H34:$AO34,0)+G52</f>
        <v>11</v>
      </c>
      <c r="H21" s="213">
        <f ca="1">IF(SUM(G4:G19)&gt;0,SUM(H4:H19)+$F$31,0)</f>
        <v>62</v>
      </c>
      <c r="I21" s="214"/>
      <c r="J21" s="212">
        <f ca="1">RANK(K21,$H34:$AO34,0)+J52</f>
        <v>12</v>
      </c>
      <c r="K21" s="213">
        <f ca="1">IF(SUM(J4:J19)&gt;0,SUM(K4:K19)+$F$31,0)</f>
        <v>60</v>
      </c>
      <c r="L21" s="214"/>
      <c r="M21" s="212">
        <f ca="1">RANK(N21,$H34:$AO34,0)+M52</f>
        <v>9</v>
      </c>
      <c r="N21" s="213">
        <f ca="1">IF(SUM(M4:M19)&gt;0,SUM(N4:N19)+$F$31,0)</f>
        <v>69</v>
      </c>
      <c r="O21" s="214"/>
      <c r="P21" s="212">
        <f ca="1">RANK(Q21,$H34:$AO34,0)+P52</f>
        <v>4</v>
      </c>
      <c r="Q21" s="213">
        <f ca="1">IF(SUM(P4:P19)&gt;0,SUM(Q4:Q19)+$F$31,0)</f>
        <v>85</v>
      </c>
      <c r="R21" s="214"/>
      <c r="S21" s="212">
        <f ca="1">RANK(T21,$H34:$AO34,0)+S52</f>
        <v>10</v>
      </c>
      <c r="T21" s="213">
        <f ca="1">IF(SUM(S4:S19)&gt;0,SUM(T4:T19)+$F$31,0)</f>
        <v>63</v>
      </c>
      <c r="U21" s="214"/>
      <c r="V21" s="212">
        <f ca="1">RANK(W21,$H34:$AO34,0)+V52</f>
        <v>2</v>
      </c>
      <c r="W21" s="213">
        <f ca="1">IF(SUM(V4:V19)&gt;0,SUM(W4:W19)+$F$31,0)</f>
        <v>92</v>
      </c>
      <c r="X21" s="214"/>
      <c r="Y21" s="212">
        <f ca="1">RANK(Z21,$H34:$AO34,0)+Y52</f>
        <v>7</v>
      </c>
      <c r="Z21" s="213">
        <f ca="1">IF(SUM(Y4:Y19)&gt;0,SUM(Z4:Z19)+$F$31,0)</f>
        <v>74</v>
      </c>
      <c r="AA21" s="214"/>
      <c r="AB21" s="212">
        <f ca="1">RANK(AC21,$H34:$AO34,0)+AB52</f>
        <v>6</v>
      </c>
      <c r="AC21" s="213">
        <f ca="1">IF(SUM(AB4:AB19)&gt;0,SUM(AC4:AC19)+$F$31,0)</f>
        <v>78</v>
      </c>
      <c r="AD21" s="214"/>
      <c r="AE21" s="212">
        <f ca="1">RANK(AF21,$H34:$AO34,0)+AE52</f>
        <v>1</v>
      </c>
      <c r="AF21" s="213">
        <f ca="1">IF(SUM(AE4:AE19)&gt;0,SUM(AF4:AF19)+$F$31,0)</f>
        <v>93</v>
      </c>
      <c r="AG21" s="214"/>
      <c r="AH21" s="212">
        <f ca="1">RANK(AI21,$H34:$AO34,0)+AH52</f>
        <v>4</v>
      </c>
      <c r="AI21" s="213">
        <f ca="1">IF(SUM(AH4:AH19)&gt;0,SUM(AI4:AI19)+$F$31,0)</f>
        <v>85</v>
      </c>
      <c r="AJ21" s="214"/>
      <c r="AK21" s="212">
        <f ca="1">RANK(AL21,$H34:$AO34,0)+AK52</f>
        <v>8</v>
      </c>
      <c r="AL21" s="213">
        <f ca="1">IF(SUM(AK4:AK19)&gt;0,SUM(AL4:AL19)+$F$31,0)</f>
        <v>72</v>
      </c>
      <c r="AM21" s="214"/>
      <c r="AN21" s="212">
        <f ca="1">RANK(AO21,$H34:$AO34,0)+AN52</f>
        <v>3</v>
      </c>
      <c r="AO21" s="215">
        <f ca="1">IF(SUM(AN4:AN19)&gt;0,SUM(AO4:AO19)+$F$31,0)</f>
        <v>90</v>
      </c>
      <c r="AP21" s="3"/>
      <c r="AT21" s="216"/>
      <c r="AU21" s="217">
        <f ca="1">RANK(AV34,$H34:$AV34,0)</f>
        <v>6</v>
      </c>
      <c r="AV21" s="218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56"/>
      <c r="BP21" s="56"/>
      <c r="BQ21" s="56"/>
      <c r="BR21" s="56"/>
      <c r="BS21" s="56"/>
      <c r="BT21" s="56"/>
      <c r="BU21" s="56"/>
      <c r="BV21" s="56"/>
      <c r="BW21" s="5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56"/>
      <c r="BP22" s="56"/>
      <c r="BQ22" s="56"/>
      <c r="BR22" s="56"/>
      <c r="BS22" s="56"/>
      <c r="BT22" s="56"/>
      <c r="BU22" s="56"/>
      <c r="BV22" s="56"/>
      <c r="BW22" s="5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56"/>
      <c r="BP23" s="56"/>
      <c r="BQ23" s="56"/>
      <c r="BR23" s="56"/>
      <c r="BS23" s="56"/>
      <c r="BT23" s="56"/>
      <c r="BU23" s="56"/>
      <c r="BV23" s="56"/>
      <c r="BW23" s="5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56"/>
      <c r="BP24" s="56"/>
      <c r="BQ24" s="56"/>
      <c r="BR24" s="56"/>
      <c r="BS24" s="56"/>
      <c r="BT24" s="56"/>
      <c r="BU24" s="56"/>
      <c r="BV24" s="56"/>
      <c r="BW24" s="5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0.375</v>
      </c>
      <c r="H25" s="157">
        <f>IF(SUM(G4:G19)&gt;0,COUNTBLANK(H4:H19)-COUNTBLANK($E4:$E19),0)</f>
        <v>6</v>
      </c>
      <c r="I25" s="158"/>
      <c r="J25" s="160">
        <f ca="1">IF($AR$2=0,K25/OFFSET('Season Summary'!$D$3,$C$2,0),0)</f>
        <v>0.5625</v>
      </c>
      <c r="K25" s="157">
        <f>IF(SUM(J4:J19)&gt;0,COUNTBLANK(K4:K19)-COUNTBLANK($E4:$E19),0)</f>
        <v>9</v>
      </c>
      <c r="L25" s="158"/>
      <c r="M25" s="160">
        <f ca="1">IF($AR$2=0,N25/OFFSET('Season Summary'!$D$3,$C$2,0),0)</f>
        <v>0.5</v>
      </c>
      <c r="N25" s="157">
        <f>IF(SUM(M4:M19)&gt;0,COUNTBLANK(N4:N19)-COUNTBLANK($E4:$E19),0)</f>
        <v>8</v>
      </c>
      <c r="O25" s="158"/>
      <c r="P25" s="160">
        <f ca="1">IF($AR$2=0,Q25/OFFSET('Season Summary'!$D$3,$C$2,0),0)</f>
        <v>0.625</v>
      </c>
      <c r="Q25" s="157">
        <f>IF(SUM(P4:P19)&gt;0,COUNTBLANK(Q4:Q19)-COUNTBLANK($E4:$E19),0)</f>
        <v>10</v>
      </c>
      <c r="R25" s="158"/>
      <c r="S25" s="160">
        <f ca="1">IF($AR$2=0,T25/OFFSET('Season Summary'!$D$3,$C$2,0),0)</f>
        <v>0.4375</v>
      </c>
      <c r="T25" s="157">
        <f>IF(SUM(S4:S19)&gt;0,COUNTBLANK(T4:T19)-COUNTBLANK($E4:$E19),0)</f>
        <v>7</v>
      </c>
      <c r="U25" s="158"/>
      <c r="V25" s="160">
        <f ca="1">IF($AR$2=0,W25/OFFSET('Season Summary'!$D$3,$C$2,0),0)</f>
        <v>0.6875</v>
      </c>
      <c r="W25" s="157">
        <f>IF(SUM(V4:V19)&gt;0,COUNTBLANK(W4:W19)-COUNTBLANK($E4:$E19),0)</f>
        <v>11</v>
      </c>
      <c r="X25" s="158"/>
      <c r="Y25" s="160">
        <f ca="1">IF($AR$2=0,Z25/OFFSET('Season Summary'!$D$3,$C$2,0),0)</f>
        <v>0.5</v>
      </c>
      <c r="Z25" s="157">
        <f>IF(SUM(Y4:Y19)&gt;0,COUNTBLANK(Z4:Z19)-COUNTBLANK($E4:$E19),0)</f>
        <v>8</v>
      </c>
      <c r="AA25" s="158"/>
      <c r="AB25" s="160">
        <f ca="1">IF($AR$2=0,AC25/OFFSET('Season Summary'!$D$3,$C$2,0),0)</f>
        <v>0.5625</v>
      </c>
      <c r="AC25" s="157">
        <f>IF(SUM(AB4:AB19)&gt;0,COUNTBLANK(AC4:AC19)-COUNTBLANK($E4:$E19),0)</f>
        <v>9</v>
      </c>
      <c r="AD25" s="158"/>
      <c r="AE25" s="160">
        <f ca="1">IF($AR$2=0,AF25/OFFSET('Season Summary'!$D$3,$C$2,0),0)</f>
        <v>0.625</v>
      </c>
      <c r="AF25" s="157">
        <f>IF(SUM(AE4:AE19)&gt;0,COUNTBLANK(AF4:AF19)-COUNTBLANK($E4:$E19),0)</f>
        <v>10</v>
      </c>
      <c r="AG25" s="158"/>
      <c r="AH25" s="160">
        <f ca="1">IF($AR$2=0,AI25/OFFSET('Season Summary'!$D$3,$C$2,0),0)</f>
        <v>0.5</v>
      </c>
      <c r="AI25" s="157">
        <f>IF(SUM(AH4:AH19)&gt;0,COUNTBLANK(AI4:AI19)-COUNTBLANK($E4:$E19),0)</f>
        <v>8</v>
      </c>
      <c r="AJ25" s="158"/>
      <c r="AK25" s="160">
        <f ca="1">IF($AR$2=0,AL25/OFFSET('Season Summary'!$D$3,$C$2,0),0)</f>
        <v>0.4375</v>
      </c>
      <c r="AL25" s="157">
        <f>IF(SUM(AK4:AK19)&gt;0,COUNTBLANK(AL4:AL19)-COUNTBLANK($E4:$E19),0)</f>
        <v>7</v>
      </c>
      <c r="AM25" s="158"/>
      <c r="AN25" s="160">
        <f ca="1">IF($AR$2=0,AO25/OFFSET('Season Summary'!$D$3,$C$2,0),0)</f>
        <v>0.5625</v>
      </c>
      <c r="AO25" s="159">
        <f>IF(SUM(AN4:AN19)&gt;0,COUNTBLANK(AO4:AO19)-COUNTBLANK($E4:$E19),0)</f>
        <v>9</v>
      </c>
      <c r="AP25" s="3"/>
      <c r="AW25" s="3"/>
      <c r="BO25" s="56"/>
      <c r="BP25" s="56"/>
      <c r="BQ25" s="56"/>
      <c r="BR25" s="56"/>
      <c r="BS25" s="56"/>
      <c r="BT25" s="56"/>
      <c r="BU25" s="56"/>
      <c r="BV25" s="56"/>
      <c r="BW25" s="5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56"/>
      <c r="BP26" s="56"/>
      <c r="BQ26" s="56"/>
      <c r="BR26" s="56"/>
      <c r="BS26" s="56"/>
      <c r="BT26" s="56"/>
      <c r="BU26" s="56"/>
      <c r="BV26" s="56"/>
      <c r="BW26" s="5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56"/>
      <c r="BP27" s="56"/>
      <c r="BQ27" s="56"/>
      <c r="BR27" s="56"/>
      <c r="BS27" s="56"/>
      <c r="BT27" s="56"/>
      <c r="BU27" s="56"/>
      <c r="BV27" s="56"/>
      <c r="BW27" s="5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56"/>
      <c r="BP28" s="56"/>
      <c r="BQ28" s="56"/>
      <c r="BR28" s="56"/>
      <c r="BS28" s="56"/>
      <c r="BT28" s="56"/>
      <c r="BU28" s="56"/>
      <c r="BV28" s="56"/>
      <c r="BW28" s="5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7" customFormat="1" ht="21" customHeight="1" x14ac:dyDescent="0.2">
      <c r="A29" s="3"/>
      <c r="B29" s="18" t="s">
        <v>702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56"/>
      <c r="BP29" s="56"/>
      <c r="BQ29" s="56"/>
      <c r="BR29" s="56"/>
      <c r="BS29" s="56"/>
      <c r="BT29" s="56"/>
      <c r="BU29" s="56"/>
      <c r="BV29" s="56"/>
      <c r="BW29" s="5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56"/>
      <c r="BP30" s="56"/>
      <c r="BQ30" s="56"/>
      <c r="BR30" s="56"/>
      <c r="BS30" s="56"/>
      <c r="BT30" s="56"/>
      <c r="BU30" s="56"/>
      <c r="BV30" s="56"/>
      <c r="BW30" s="56"/>
      <c r="BY30" s="11" t="str">
        <f ca="1">CONCATENATE("   var w",$C$2,"_actual_mn_points = ",IF(current_week_mn_points="",0,current_week_mn_points),";")</f>
        <v xml:space="preserve">   var w1_actual_mn_points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56"/>
      <c r="BP31" s="56"/>
      <c r="BQ31" s="56"/>
      <c r="BR31" s="56"/>
      <c r="BS31" s="56"/>
      <c r="BT31" s="56"/>
      <c r="BU31" s="56"/>
      <c r="BV31" s="56"/>
      <c r="BW31" s="5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136</v>
      </c>
      <c r="H32" s="24"/>
      <c r="I32" s="24"/>
      <c r="J32" s="23">
        <f>SUM(J4:J19)</f>
        <v>136</v>
      </c>
      <c r="K32" s="24"/>
      <c r="L32" s="24"/>
      <c r="M32" s="23">
        <f>SUM(M4:M19)</f>
        <v>136</v>
      </c>
      <c r="P32" s="23">
        <f>SUM(P4:P19)</f>
        <v>136</v>
      </c>
      <c r="S32" s="23">
        <f>SUM(S4:S19)</f>
        <v>136</v>
      </c>
      <c r="V32" s="23">
        <f>SUM(V4:V19)</f>
        <v>136</v>
      </c>
      <c r="Y32" s="23">
        <f>SUM(Y4:Y19)</f>
        <v>136</v>
      </c>
      <c r="AB32" s="23">
        <f>SUM(AB4:AB19)</f>
        <v>136</v>
      </c>
      <c r="AE32" s="23">
        <f>SUM(AE4:AE19)</f>
        <v>136</v>
      </c>
      <c r="AH32" s="23">
        <f>SUM(AH4:AH19)</f>
        <v>136</v>
      </c>
      <c r="AK32" s="23">
        <f>SUM(AK4:AK19)</f>
        <v>136</v>
      </c>
      <c r="AN32" s="23">
        <f>SUM(AN4:AN19)</f>
        <v>136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ca="1" si="24">H21</f>
        <v>62</v>
      </c>
      <c r="I34" s="24"/>
      <c r="J34" s="24"/>
      <c r="K34" s="24">
        <f t="shared" ref="K34:K39" ca="1" si="25">K21</f>
        <v>60</v>
      </c>
      <c r="L34" s="24"/>
      <c r="M34" s="24"/>
      <c r="N34" s="24">
        <f t="shared" ref="N34:N39" ca="1" si="26">N21</f>
        <v>69</v>
      </c>
      <c r="Q34" s="24">
        <f t="shared" ref="Q34:Q39" ca="1" si="27">Q21</f>
        <v>85</v>
      </c>
      <c r="T34" s="24">
        <f t="shared" ref="T34:T39" ca="1" si="28">T21</f>
        <v>63</v>
      </c>
      <c r="W34" s="24">
        <f t="shared" ref="W34:W39" ca="1" si="29">W21</f>
        <v>92</v>
      </c>
      <c r="Z34" s="24">
        <f t="shared" ref="Z34:Z39" ca="1" si="30">Z21</f>
        <v>74</v>
      </c>
      <c r="AC34" s="24">
        <f t="shared" ref="AC34:AC39" ca="1" si="31">AC21</f>
        <v>78</v>
      </c>
      <c r="AF34" s="24">
        <f t="shared" ref="AF34:AF39" ca="1" si="32">AF21</f>
        <v>93</v>
      </c>
      <c r="AI34" s="24">
        <f t="shared" ref="AI34:AI39" ca="1" si="33">AI21</f>
        <v>85</v>
      </c>
      <c r="AL34" s="24">
        <f t="shared" ref="AL34:AL39" ca="1" si="34">AL21</f>
        <v>72</v>
      </c>
      <c r="AO34" s="24">
        <f t="shared" ref="AO34:AO39" ca="1" si="35">AO21</f>
        <v>90</v>
      </c>
      <c r="AV34" s="24">
        <f ca="1">AV21</f>
        <v>80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6</v>
      </c>
      <c r="I38" s="3"/>
      <c r="J38" s="3"/>
      <c r="K38" s="26">
        <f t="shared" si="25"/>
        <v>9</v>
      </c>
      <c r="L38" s="3"/>
      <c r="M38" s="3"/>
      <c r="N38" s="26">
        <f t="shared" si="26"/>
        <v>8</v>
      </c>
      <c r="Q38" s="26">
        <f t="shared" si="27"/>
        <v>10</v>
      </c>
      <c r="T38" s="26">
        <f t="shared" si="28"/>
        <v>7</v>
      </c>
      <c r="W38" s="26">
        <f t="shared" si="29"/>
        <v>11</v>
      </c>
      <c r="Z38" s="26">
        <f t="shared" si="30"/>
        <v>8</v>
      </c>
      <c r="AC38" s="26">
        <f t="shared" si="31"/>
        <v>9</v>
      </c>
      <c r="AF38" s="26">
        <f t="shared" si="32"/>
        <v>10</v>
      </c>
      <c r="AI38" s="26">
        <f t="shared" si="33"/>
        <v>8</v>
      </c>
      <c r="AL38" s="26">
        <f t="shared" si="34"/>
        <v>7</v>
      </c>
      <c r="AO38" s="26">
        <f t="shared" si="35"/>
        <v>9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0.375</v>
      </c>
      <c r="H41" s="3"/>
      <c r="I41" s="3"/>
      <c r="J41" s="25">
        <f ca="1">J25</f>
        <v>0.5625</v>
      </c>
      <c r="K41" s="3"/>
      <c r="L41" s="3"/>
      <c r="M41" s="25">
        <f ca="1">M25</f>
        <v>0.5</v>
      </c>
      <c r="P41" s="25">
        <f ca="1">P25</f>
        <v>0.625</v>
      </c>
      <c r="S41" s="25">
        <f ca="1">S25</f>
        <v>0.4375</v>
      </c>
      <c r="V41" s="25">
        <f ca="1">V25</f>
        <v>0.6875</v>
      </c>
      <c r="Y41" s="25">
        <f ca="1">Y25</f>
        <v>0.5</v>
      </c>
      <c r="AB41" s="25">
        <f ca="1">AB25</f>
        <v>0.5625</v>
      </c>
      <c r="AE41" s="25">
        <f ca="1">AE25</f>
        <v>0.625</v>
      </c>
      <c r="AH41" s="25">
        <f ca="1">AH25</f>
        <v>0.5</v>
      </c>
      <c r="AK41" s="25">
        <f ca="1">AK25</f>
        <v>0.4375</v>
      </c>
      <c r="AN41" s="25">
        <f ca="1">AN25</f>
        <v>0.5625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56" customFormat="1" ht="12.95" customHeight="1" x14ac:dyDescent="0.2">
      <c r="A44" s="3"/>
      <c r="B44" s="384" t="s">
        <v>704</v>
      </c>
      <c r="AP44" s="3"/>
      <c r="AW44" s="3"/>
      <c r="BY44" s="385"/>
    </row>
    <row r="45" spans="1:77" s="56" customFormat="1" ht="12.95" hidden="1" customHeight="1" x14ac:dyDescent="0.2">
      <c r="A45" s="3"/>
      <c r="E45" s="22" t="s">
        <v>28</v>
      </c>
      <c r="F45" s="56" t="str">
        <f ca="1">IF(COUNTIF($H34:$AO34,MAX($H34:$AO34))&gt;1,"Yes","No")</f>
        <v>No</v>
      </c>
      <c r="G45" s="5"/>
      <c r="AP45" s="3"/>
      <c r="AW45" s="3"/>
      <c r="BY45" s="385"/>
    </row>
    <row r="46" spans="1:77" s="56" customFormat="1" ht="12.95" customHeight="1" x14ac:dyDescent="0.2">
      <c r="A46" s="3"/>
      <c r="E46" s="386" t="str">
        <f ca="1">CONCATENATE(B19," at ",D19," Total Points:")</f>
        <v>Ravens at Raiders Total Points:</v>
      </c>
      <c r="F46" s="23"/>
      <c r="G46" s="5"/>
      <c r="H46" s="24"/>
      <c r="I46" s="24"/>
      <c r="J46" s="24"/>
      <c r="K46" s="24"/>
      <c r="L46" s="24"/>
      <c r="M46" s="24"/>
      <c r="AP46" s="3"/>
      <c r="AW46" s="3"/>
      <c r="BY46" s="385"/>
    </row>
    <row r="47" spans="1:77" s="56" customFormat="1" ht="12.95" hidden="1" customHeight="1" x14ac:dyDescent="0.2">
      <c r="A47" s="3"/>
      <c r="D47" s="3"/>
      <c r="E47" s="22" t="s">
        <v>34</v>
      </c>
      <c r="F47" s="23" t="str">
        <f>IF(ISNUMBER(current_week_mn_points),MAX($H34:$AO34),"")</f>
        <v/>
      </c>
      <c r="G47" s="5"/>
      <c r="H47" s="24"/>
      <c r="I47" s="24"/>
      <c r="J47" s="24"/>
      <c r="K47" s="24"/>
      <c r="L47" s="24"/>
      <c r="M47" s="24"/>
      <c r="AP47" s="3"/>
      <c r="AW47" s="3"/>
      <c r="BY47" s="385"/>
    </row>
    <row r="48" spans="1:77" s="56" customFormat="1" ht="12.95" hidden="1" customHeight="1" x14ac:dyDescent="0.2">
      <c r="A48" s="3"/>
      <c r="D48" s="3"/>
      <c r="E48" s="22" t="s">
        <v>29</v>
      </c>
      <c r="F48" s="23" t="str">
        <f>IF(ISNUMBER(current_week_mn_points),COUNTIF($H34:$AO34,$F$47),"")</f>
        <v/>
      </c>
      <c r="G48" s="5"/>
      <c r="H48" s="24"/>
      <c r="I48" s="24"/>
      <c r="J48" s="24"/>
      <c r="K48" s="24"/>
      <c r="L48" s="24"/>
      <c r="M48" s="24"/>
      <c r="AP48" s="3"/>
      <c r="AW48" s="3"/>
      <c r="BY48" s="385"/>
    </row>
    <row r="49" spans="1:77" s="56" customFormat="1" ht="12.95" hidden="1" customHeight="1" x14ac:dyDescent="0.2">
      <c r="A49" s="3"/>
      <c r="D49" s="3"/>
      <c r="E49" s="387" t="s">
        <v>737</v>
      </c>
      <c r="F49" s="23" t="str">
        <f>IF(ISNUMBER(current_week_mn_points),IF(COUNTIF(G58:AN58,"&gt;1")&gt;0,"No","Yes"),"")</f>
        <v/>
      </c>
      <c r="G49" s="5"/>
      <c r="H49" s="24"/>
      <c r="I49" s="24"/>
      <c r="J49" s="24"/>
      <c r="K49" s="24"/>
      <c r="L49" s="24"/>
      <c r="M49" s="24"/>
      <c r="AP49" s="3"/>
      <c r="AW49" s="3"/>
      <c r="BY49" s="385"/>
    </row>
    <row r="50" spans="1:77" s="56" customFormat="1" ht="12.95" hidden="1" customHeight="1" x14ac:dyDescent="0.2">
      <c r="A50" s="3"/>
      <c r="D50" s="3"/>
      <c r="E50" s="387"/>
      <c r="F50" s="23"/>
      <c r="H50" s="24"/>
      <c r="I50" s="24"/>
      <c r="J50" s="24"/>
      <c r="K50" s="24"/>
      <c r="L50" s="24"/>
      <c r="M50" s="24"/>
      <c r="AP50" s="3"/>
      <c r="AW50" s="3"/>
      <c r="BY50" s="385"/>
    </row>
    <row r="51" spans="1:77" s="56" customFormat="1" ht="12.95" hidden="1" customHeight="1" x14ac:dyDescent="0.2">
      <c r="A51" s="3"/>
      <c r="D51" s="3"/>
      <c r="E51" s="388" t="s">
        <v>30</v>
      </c>
      <c r="G51" s="23"/>
      <c r="H51" s="24"/>
      <c r="I51" s="24"/>
      <c r="J51" s="24"/>
      <c r="K51" s="24"/>
      <c r="L51" s="24"/>
      <c r="M51" s="24"/>
      <c r="AP51" s="3"/>
      <c r="AW51" s="3"/>
      <c r="BY51" s="385"/>
    </row>
    <row r="52" spans="1:77" s="56" customFormat="1" ht="12.95" hidden="1" customHeight="1" x14ac:dyDescent="0.2">
      <c r="A52" s="3"/>
      <c r="D52" s="3"/>
      <c r="E52" s="22" t="s">
        <v>31</v>
      </c>
      <c r="G52" s="23">
        <f ca="1">IF(AND(ISNUMBER(current_week_mn_points),G56="Yes",G55&gt;1),1,0)</f>
        <v>0</v>
      </c>
      <c r="H52" s="24"/>
      <c r="I52" s="24"/>
      <c r="J52" s="23">
        <f ca="1">IF(AND(ISNUMBER(current_week_mn_points),J56="Yes",J55&gt;1),1,0)</f>
        <v>0</v>
      </c>
      <c r="K52" s="24"/>
      <c r="L52" s="24"/>
      <c r="M52" s="23">
        <f ca="1">IF(AND(ISNUMBER(current_week_mn_points),M56="Yes",M55&gt;1),1,0)</f>
        <v>0</v>
      </c>
      <c r="P52" s="23">
        <f ca="1">IF(AND(ISNUMBER(current_week_mn_points),P56="Yes",P55&gt;1),1,0)</f>
        <v>0</v>
      </c>
      <c r="S52" s="23">
        <f ca="1">IF(AND(ISNUMBER(current_week_mn_points),S56="Yes",S55&gt;1),1,0)</f>
        <v>0</v>
      </c>
      <c r="V52" s="23">
        <f ca="1">IF(AND(ISNUMBER(current_week_mn_points),V56="Yes",V55&gt;1),1,0)</f>
        <v>0</v>
      </c>
      <c r="Y52" s="23">
        <f ca="1">IF(AND(ISNUMBER(current_week_mn_points),Y56="Yes",Y55&gt;1),1,0)</f>
        <v>0</v>
      </c>
      <c r="AB52" s="23">
        <f ca="1">IF(AND(ISNUMBER(current_week_mn_points),AB56="Yes",AB55&gt;1),1,0)</f>
        <v>0</v>
      </c>
      <c r="AE52" s="23">
        <f ca="1">IF(AND(ISNUMBER(current_week_mn_points),AE56="Yes",AE55&gt;1),1,0)</f>
        <v>0</v>
      </c>
      <c r="AH52" s="23">
        <f ca="1">IF(AND(ISNUMBER(current_week_mn_points),AH56="Yes",AH55&gt;1),1,0)</f>
        <v>0</v>
      </c>
      <c r="AK52" s="23">
        <f ca="1">IF(AND(ISNUMBER(current_week_mn_points),AK56="Yes",AK55&gt;1),1,0)</f>
        <v>0</v>
      </c>
      <c r="AN52" s="23">
        <f ca="1">IF(AND(ISNUMBER(current_week_mn_points),AN56="Yes",AN55&gt;1),1,0)</f>
        <v>0</v>
      </c>
      <c r="AP52" s="3"/>
      <c r="AW52" s="3"/>
      <c r="BY52" s="385"/>
    </row>
    <row r="53" spans="1:77" s="56" customFormat="1" ht="12.95" hidden="1" customHeight="1" x14ac:dyDescent="0.2">
      <c r="A53" s="3"/>
      <c r="D53" s="3"/>
      <c r="E53" s="22" t="s">
        <v>738</v>
      </c>
      <c r="G53" s="23" t="str">
        <f ca="1">IF(G56="Yes",ABS(current_week_mn_points-G20)+IF(G54="Over",0.25,0),"")</f>
        <v/>
      </c>
      <c r="H53" s="23"/>
      <c r="I53" s="23"/>
      <c r="J53" s="23" t="str">
        <f ca="1">IF(J56="Yes",ABS(current_week_mn_points-J20)+IF(J54="Over",0.25,0),"")</f>
        <v/>
      </c>
      <c r="K53" s="23"/>
      <c r="L53" s="23"/>
      <c r="M53" s="23" t="str">
        <f ca="1">IF(M56="Yes",ABS(current_week_mn_points-M20)+IF(M54="Over",0.25,0),"")</f>
        <v/>
      </c>
      <c r="N53" s="5"/>
      <c r="O53" s="5"/>
      <c r="P53" s="23" t="str">
        <f ca="1">IF(P56="Yes",ABS(current_week_mn_points-P20)+IF(P54="Over",0.25,0),"")</f>
        <v/>
      </c>
      <c r="Q53" s="5"/>
      <c r="R53" s="5"/>
      <c r="S53" s="23" t="str">
        <f ca="1">IF(S56="Yes",ABS(current_week_mn_points-S20)+IF(S54="Over",0.25,0),"")</f>
        <v/>
      </c>
      <c r="T53" s="5"/>
      <c r="U53" s="5"/>
      <c r="V53" s="23" t="str">
        <f ca="1">IF(V56="Yes",ABS(current_week_mn_points-V20)+IF(V54="Over",0.25,0),"")</f>
        <v/>
      </c>
      <c r="W53" s="5"/>
      <c r="X53" s="5"/>
      <c r="Y53" s="23" t="str">
        <f ca="1">IF(Y56="Yes",ABS(current_week_mn_points-Y20)+IF(Y54="Over",0.25,0),"")</f>
        <v/>
      </c>
      <c r="Z53" s="5"/>
      <c r="AA53" s="5"/>
      <c r="AB53" s="23" t="str">
        <f ca="1">IF(AB56="Yes",ABS(current_week_mn_points-AB20)+IF(AB54="Over",0.25,0),"")</f>
        <v/>
      </c>
      <c r="AC53" s="5"/>
      <c r="AD53" s="5"/>
      <c r="AE53" s="23" t="str">
        <f ca="1">IF(AE56="Yes",ABS(current_week_mn_points-AE20)+IF(AE54="Over",0.25,0),"")</f>
        <v/>
      </c>
      <c r="AF53" s="5"/>
      <c r="AG53" s="5"/>
      <c r="AH53" s="23" t="str">
        <f ca="1">IF(AH56="Yes",ABS(current_week_mn_points-AH20)+IF(AH54="Over",0.25,0),"")</f>
        <v/>
      </c>
      <c r="AI53" s="5"/>
      <c r="AJ53" s="5"/>
      <c r="AK53" s="23" t="str">
        <f ca="1">IF(AK56="Yes",ABS(current_week_mn_points-AK20)+IF(AK54="Over",0.25,0),"")</f>
        <v/>
      </c>
      <c r="AL53" s="5"/>
      <c r="AM53" s="5"/>
      <c r="AN53" s="23" t="str">
        <f ca="1">IF(AN56="Yes",ABS(current_week_mn_points-AN20)+IF(AN54="Over",0.25,0),"")</f>
        <v/>
      </c>
      <c r="AP53" s="3"/>
      <c r="AW53" s="3"/>
      <c r="BY53" s="385"/>
    </row>
    <row r="54" spans="1:77" s="56" customFormat="1" ht="12.95" hidden="1" customHeight="1" x14ac:dyDescent="0.2">
      <c r="A54" s="3"/>
      <c r="D54" s="3"/>
      <c r="E54" s="387" t="s">
        <v>739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3"/>
      <c r="AW54" s="3"/>
      <c r="BY54" s="385"/>
    </row>
    <row r="55" spans="1:77" s="56" customFormat="1" ht="12.95" hidden="1" customHeight="1" x14ac:dyDescent="0.2">
      <c r="A55" s="3"/>
      <c r="D55" s="3"/>
      <c r="E55" s="387" t="s">
        <v>740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3"/>
      <c r="AW55" s="3"/>
      <c r="BY55" s="385"/>
    </row>
    <row r="56" spans="1:77" s="56" customFormat="1" ht="12.95" hidden="1" customHeight="1" x14ac:dyDescent="0.2">
      <c r="A56" s="3"/>
      <c r="D56" s="3"/>
      <c r="E56" s="387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3"/>
      <c r="AW56" s="3"/>
      <c r="BY56" s="385"/>
    </row>
    <row r="57" spans="1:77" s="56" customFormat="1" ht="12.95" hidden="1" customHeight="1" x14ac:dyDescent="0.2">
      <c r="A57" s="3"/>
      <c r="D57" s="3"/>
      <c r="E57" s="3"/>
      <c r="F57" s="387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3"/>
      <c r="AW57" s="3"/>
      <c r="BY57" s="385"/>
    </row>
    <row r="58" spans="1:77" s="56" customFormat="1" ht="12.95" hidden="1" customHeight="1" x14ac:dyDescent="0.2">
      <c r="A58" s="3"/>
      <c r="C58" s="387" t="s">
        <v>40</v>
      </c>
      <c r="D58" s="365">
        <f ca="1">COUNTA(B4:B19)</f>
        <v>16</v>
      </c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3"/>
      <c r="AW58" s="3"/>
      <c r="BY58" s="385"/>
    </row>
    <row r="59" spans="1:77" s="56" customFormat="1" ht="12.95" hidden="1" customHeight="1" x14ac:dyDescent="0.2">
      <c r="A59" s="3"/>
      <c r="B59" s="56" t="s">
        <v>38</v>
      </c>
      <c r="C59" s="24" t="s">
        <v>39</v>
      </c>
      <c r="D59" s="24" t="s">
        <v>41</v>
      </c>
      <c r="AP59" s="3"/>
      <c r="AV59" s="24"/>
      <c r="BY59" s="385"/>
    </row>
    <row r="60" spans="1:77" s="56" customFormat="1" ht="12.95" hidden="1" customHeight="1" x14ac:dyDescent="0.2">
      <c r="A60" s="3"/>
      <c r="B60" s="56">
        <v>1</v>
      </c>
      <c r="C60" s="56">
        <v>2</v>
      </c>
      <c r="D60" s="56">
        <v>3</v>
      </c>
      <c r="E60" s="56">
        <v>4</v>
      </c>
      <c r="F60" s="56">
        <v>5</v>
      </c>
      <c r="G60" s="56">
        <v>6</v>
      </c>
      <c r="H60" s="56">
        <v>7</v>
      </c>
      <c r="I60" s="56">
        <v>8</v>
      </c>
      <c r="J60" s="56">
        <v>9</v>
      </c>
      <c r="K60" s="56">
        <v>10</v>
      </c>
      <c r="L60" s="56">
        <v>11</v>
      </c>
      <c r="M60" s="56">
        <v>12</v>
      </c>
      <c r="N60" s="56">
        <v>13</v>
      </c>
      <c r="O60" s="56">
        <v>14</v>
      </c>
      <c r="P60" s="56">
        <v>15</v>
      </c>
      <c r="Q60" s="56">
        <v>16</v>
      </c>
      <c r="AP60" s="3"/>
      <c r="AV60" s="24"/>
      <c r="BY60" s="385"/>
    </row>
    <row r="61" spans="1:77" s="56" customFormat="1" ht="12.95" customHeight="1" x14ac:dyDescent="0.2">
      <c r="A61" s="3"/>
      <c r="F61" s="387"/>
      <c r="AP61" s="3"/>
      <c r="AW61" s="3"/>
      <c r="BY61" s="385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4" priority="8" stopIfTrue="1">
      <formula>H24=MIN($H24:$AO24)</formula>
    </cfRule>
  </conditionalFormatting>
  <conditionalFormatting sqref="AO21 H21 AC21 Z21 W21 T21 Q21 N21 K21 AF21 AI21 AL21 AV21">
    <cfRule type="expression" dxfId="273" priority="9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2" priority="10" stopIfTrue="1">
      <formula>H22=MAX($H35:$AO35)</formula>
    </cfRule>
  </conditionalFormatting>
  <conditionalFormatting sqref="H23 K23 N23 Q23 T23 W23 Z23 AC23 AF23 AI23 AL23 AO23">
    <cfRule type="expression" dxfId="271" priority="11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0" priority="12" stopIfTrue="1">
      <formula>G25=MAX($G41:$AN41)</formula>
    </cfRule>
  </conditionalFormatting>
  <conditionalFormatting sqref="B4:B19">
    <cfRule type="expression" dxfId="269" priority="13" stopIfTrue="1">
      <formula>$E4="V"</formula>
    </cfRule>
  </conditionalFormatting>
  <conditionalFormatting sqref="D4:D19">
    <cfRule type="expression" dxfId="268" priority="14" stopIfTrue="1">
      <formula>$E4="H"</formula>
    </cfRule>
  </conditionalFormatting>
  <conditionalFormatting sqref="G22 J22 M22 P22 S22 V22 Y22 AB22 AE22 AH22 AK22 AN22">
    <cfRule type="cellIs" dxfId="267" priority="15" stopIfTrue="1" operator="equal">
      <formula>1</formula>
    </cfRule>
  </conditionalFormatting>
  <conditionalFormatting sqref="F2 I2 L2 O2 R2 U2 X2 AA2 AD2 AG2 AJ2 AM2">
    <cfRule type="expression" dxfId="266" priority="6" stopIfTrue="1">
      <formula>AND(G32&lt;&gt;0,G32&lt;&gt;$F$31)</formula>
    </cfRule>
  </conditionalFormatting>
  <conditionalFormatting sqref="G2 J2 M2 P2 S2 V2 Y2 AB2 AE2 AH2 AK2 AN2">
    <cfRule type="expression" dxfId="265" priority="5">
      <formula>SUM($F$2:$AO$2)&lt;&gt;0</formula>
    </cfRule>
  </conditionalFormatting>
  <conditionalFormatting sqref="G2 J2 M2 P2 S2 V2 Y2 AB2 AE2 AH2 AK2 AN2 BP4:BQ15 BS4:BS15 BU4:BU15 BW4:BW15">
    <cfRule type="expression" dxfId="264" priority="7">
      <formula>MOD(G2,1)&gt;0</formula>
    </cfRule>
  </conditionalFormatting>
  <conditionalFormatting sqref="F49:F50">
    <cfRule type="cellIs" dxfId="263" priority="1" stopIfTrue="1" operator="equal">
      <formula>"Yes"</formula>
    </cfRule>
    <cfRule type="cellIs" dxfId="262" priority="2" stopIfTrue="1" operator="equal">
      <formula>"No"</formula>
    </cfRule>
  </conditionalFormatting>
  <conditionalFormatting sqref="E46 B44">
    <cfRule type="expression" dxfId="261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0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E39F35E-FCF3-48F5-8950-FC0608B5BB31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10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10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Ravens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Dolphins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Falcons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Cowboys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10</v>
      </c>
      <c r="AT5" s="203" t="str">
        <f ca="1">IF($B5="","",IF(AX5&lt;0,"V","H"))</f>
        <v>H</v>
      </c>
      <c r="AU5" s="204">
        <f ca="1">IF($B5="","",RANK(BA5,BA$4:BA$19,1))</f>
        <v>4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Jaguars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Colts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10</v>
      </c>
      <c r="AT6" s="203" t="str">
        <f t="shared" ca="1" si="11"/>
        <v>H</v>
      </c>
      <c r="AU6" s="204">
        <f t="shared" ca="1" si="12"/>
        <v>5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Browns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Patriots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week_10_schedule</v>
      </c>
      <c r="AT7" s="203" t="str">
        <f t="shared" ca="1" si="11"/>
        <v>H</v>
      </c>
      <c r="AU7" s="204">
        <f t="shared" ca="1" si="12"/>
        <v>6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Bills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Jets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week_10_byes</v>
      </c>
      <c r="AT8" s="203" t="str">
        <f t="shared" ca="1" si="11"/>
        <v>H</v>
      </c>
      <c r="AU8" s="204">
        <f t="shared" ca="1" si="12"/>
        <v>7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Lions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Steelers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8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Saints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Titans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9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Buccaneers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Football Team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10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Panthers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Cardinals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11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Vikings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Chargers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12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Eagles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Broncos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13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Seahawks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Packers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14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Chiefs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Raiders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15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Rams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49ers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Bears, Bengals, Giants, Texans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w10_actual_mn_points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133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133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133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Rams at 49ers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8" priority="9" stopIfTrue="1">
      <formula>H24=MIN($H24:$AO24)</formula>
    </cfRule>
  </conditionalFormatting>
  <conditionalFormatting sqref="AO21 H21 AC21 Z21 W21 T21 Q21 N21 K21 AF21 AI21 AL21 AV21">
    <cfRule type="expression" dxfId="147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6" priority="11" stopIfTrue="1">
      <formula>H22=MAX($H35:$AO35)</formula>
    </cfRule>
  </conditionalFormatting>
  <conditionalFormatting sqref="H23 K23 N23 Q23 T23 W23 Z23 AC23 AF23 AI23 AL23 AO23">
    <cfRule type="expression" dxfId="145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4" priority="13" stopIfTrue="1">
      <formula>G25=MAX($G41:$AN41)</formula>
    </cfRule>
  </conditionalFormatting>
  <conditionalFormatting sqref="B4:B19">
    <cfRule type="expression" dxfId="143" priority="14" stopIfTrue="1">
      <formula>$E4="V"</formula>
    </cfRule>
  </conditionalFormatting>
  <conditionalFormatting sqref="D4:D19">
    <cfRule type="expression" dxfId="142" priority="15" stopIfTrue="1">
      <formula>$E4="H"</formula>
    </cfRule>
  </conditionalFormatting>
  <conditionalFormatting sqref="G22 J22 M22 P22 S22 V22 Y22 AB22 AE22 AH22 AK22 AN22">
    <cfRule type="cellIs" dxfId="141" priority="16" stopIfTrue="1" operator="equal">
      <formula>1</formula>
    </cfRule>
  </conditionalFormatting>
  <conditionalFormatting sqref="F2 I2 L2 O2 R2 U2 X2 AA2 AD2 AG2 AJ2 AM2">
    <cfRule type="expression" dxfId="140" priority="7" stopIfTrue="1">
      <formula>AND(G32&lt;&gt;0,G32&lt;&gt;$F$31)</formula>
    </cfRule>
  </conditionalFormatting>
  <conditionalFormatting sqref="G2 J2 M2 P2 S2 V2 Y2 AB2 AE2 AH2 AK2 AN2">
    <cfRule type="expression" dxfId="139" priority="6">
      <formula>SUM($F$2:$AO$2)&lt;&gt;0</formula>
    </cfRule>
  </conditionalFormatting>
  <conditionalFormatting sqref="G2 J2 M2 P2 S2 V2 Y2 AB2 AE2 AH2 AK2 AN2 BP4:BQ15 BS4:BS15 BU4:BU15 BW4:BW15">
    <cfRule type="expression" dxfId="138" priority="8">
      <formula>MOD(G2,1)&gt;0</formula>
    </cfRule>
  </conditionalFormatting>
  <conditionalFormatting sqref="F49:F50">
    <cfRule type="cellIs" dxfId="137" priority="1" stopIfTrue="1" operator="equal">
      <formula>"Yes"</formula>
    </cfRule>
    <cfRule type="cellIs" dxfId="136" priority="2" stopIfTrue="1" operator="equal">
      <formula>"No"</formula>
    </cfRule>
  </conditionalFormatting>
  <conditionalFormatting sqref="E46 B44">
    <cfRule type="expression" dxfId="135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9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3605B3E-6F72-400D-8A3A-02DE8423A8AE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11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11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Patriots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Falcons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2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Colts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Bills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11</v>
      </c>
      <c r="AT5" s="203" t="str">
        <f ca="1">IF($B5="","",IF(AX5&lt;0,"V","H"))</f>
        <v>H</v>
      </c>
      <c r="AU5" s="204">
        <f ca="1">IF($B5="","",RANK(BA5,BA$4:BA$19,1))</f>
        <v>3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Football Team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Panthers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11</v>
      </c>
      <c r="AT6" s="203" t="str">
        <f t="shared" ca="1" si="11"/>
        <v>H</v>
      </c>
      <c r="AU6" s="204">
        <f t="shared" ca="1" si="12"/>
        <v>4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Ravens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Bears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week_11_schedule</v>
      </c>
      <c r="AT7" s="203" t="str">
        <f t="shared" ca="1" si="11"/>
        <v>H</v>
      </c>
      <c r="AU7" s="204">
        <f t="shared" ca="1" si="12"/>
        <v>5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Lions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Browns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week_11_byes</v>
      </c>
      <c r="AT8" s="203" t="str">
        <f t="shared" ca="1" si="11"/>
        <v>H</v>
      </c>
      <c r="AU8" s="204">
        <f t="shared" ca="1" si="12"/>
        <v>6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49ers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Jaguars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7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Packers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Vikings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8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Dolphins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Jets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9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Saints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Eagles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10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Texans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Titans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11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Bengals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Raiders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12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Cowboys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Chiefs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13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Cardinals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Seahawks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14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Steelers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Chargers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15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Giants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Buccaneers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Broncos, Rams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w11_actual_mn_points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135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135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135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Giants at Buccaneers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4" priority="9" stopIfTrue="1">
      <formula>H24=MIN($H24:$AO24)</formula>
    </cfRule>
  </conditionalFormatting>
  <conditionalFormatting sqref="AO21 H21 AC21 Z21 W21 T21 Q21 N21 K21 AF21 AI21 AL21 AV21">
    <cfRule type="expression" dxfId="133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2" priority="11" stopIfTrue="1">
      <formula>H22=MAX($H35:$AO35)</formula>
    </cfRule>
  </conditionalFormatting>
  <conditionalFormatting sqref="H23 K23 N23 Q23 T23 W23 Z23 AC23 AF23 AI23 AL23 AO23">
    <cfRule type="expression" dxfId="131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0" priority="13" stopIfTrue="1">
      <formula>G25=MAX($G41:$AN41)</formula>
    </cfRule>
  </conditionalFormatting>
  <conditionalFormatting sqref="B4:B19">
    <cfRule type="expression" dxfId="129" priority="14" stopIfTrue="1">
      <formula>$E4="V"</formula>
    </cfRule>
  </conditionalFormatting>
  <conditionalFormatting sqref="D4:D19">
    <cfRule type="expression" dxfId="128" priority="15" stopIfTrue="1">
      <formula>$E4="H"</formula>
    </cfRule>
  </conditionalFormatting>
  <conditionalFormatting sqref="G22 J22 M22 P22 S22 V22 Y22 AB22 AE22 AH22 AK22 AN22">
    <cfRule type="cellIs" dxfId="127" priority="16" stopIfTrue="1" operator="equal">
      <formula>1</formula>
    </cfRule>
  </conditionalFormatting>
  <conditionalFormatting sqref="F2 I2 L2 O2 R2 U2 X2 AA2 AD2 AG2 AJ2 AM2">
    <cfRule type="expression" dxfId="126" priority="7" stopIfTrue="1">
      <formula>AND(G32&lt;&gt;0,G32&lt;&gt;$F$31)</formula>
    </cfRule>
  </conditionalFormatting>
  <conditionalFormatting sqref="G2 J2 M2 P2 S2 V2 Y2 AB2 AE2 AH2 AK2 AN2">
    <cfRule type="expression" dxfId="125" priority="6">
      <formula>SUM($F$2:$AO$2)&lt;&gt;0</formula>
    </cfRule>
  </conditionalFormatting>
  <conditionalFormatting sqref="G2 J2 M2 P2 S2 V2 Y2 AB2 AE2 AH2 AK2 AN2 BP4:BQ15 BS4:BS15 BU4:BU15 BW4:BW15">
    <cfRule type="expression" dxfId="124" priority="8">
      <formula>MOD(G2,1)&gt;0</formula>
    </cfRule>
  </conditionalFormatting>
  <conditionalFormatting sqref="F49:F50">
    <cfRule type="cellIs" dxfId="123" priority="1" stopIfTrue="1" operator="equal">
      <formula>"Yes"</formula>
    </cfRule>
    <cfRule type="cellIs" dxfId="122" priority="2" stopIfTrue="1" operator="equal">
      <formula>"No"</formula>
    </cfRule>
  </conditionalFormatting>
  <conditionalFormatting sqref="E46 B44">
    <cfRule type="expression" dxfId="121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A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9377AD3-B0E9-4DAF-A08A-4C1A92872742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12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12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Bears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Lions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2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Raiders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Cowboys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12</v>
      </c>
      <c r="AT5" s="203" t="str">
        <f ca="1">IF($B5="","",IF(AX5&lt;0,"V","H"))</f>
        <v>H</v>
      </c>
      <c r="AU5" s="204">
        <f ca="1">IF($B5="","",RANK(BA5,BA$4:BA$19,1))</f>
        <v>3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ca="1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Bills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Saints</v>
      </c>
      <c r="E6" s="197"/>
      <c r="F6" s="198"/>
      <c r="G6" s="199"/>
      <c r="H6" s="200" t="str">
        <f t="shared" ref="H6:H19" si="22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12</v>
      </c>
      <c r="AT6" s="203" t="str">
        <f t="shared" ca="1" si="11"/>
        <v>H</v>
      </c>
      <c r="AU6" s="204">
        <f t="shared" ca="1" si="12"/>
        <v>4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ref="BW6:BW15" ca="1" si="23">IF(BV6="✓",$AH$27/COUNTIF(BV$4:BV$15,"✓"),"")</f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Steelers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Bengals</v>
      </c>
      <c r="E7" s="197"/>
      <c r="F7" s="198"/>
      <c r="G7" s="199"/>
      <c r="H7" s="200" t="str">
        <f t="shared" si="22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week_12_schedule</v>
      </c>
      <c r="AT7" s="203" t="str">
        <f t="shared" ca="1" si="11"/>
        <v>H</v>
      </c>
      <c r="AU7" s="204">
        <f t="shared" ca="1" si="12"/>
        <v>5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3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Jets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Texans</v>
      </c>
      <c r="E8" s="197"/>
      <c r="F8" s="198"/>
      <c r="G8" s="199"/>
      <c r="H8" s="200" t="str">
        <f t="shared" si="22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week_12_byes</v>
      </c>
      <c r="AT8" s="203" t="str">
        <f t="shared" ca="1" si="11"/>
        <v>H</v>
      </c>
      <c r="AU8" s="204">
        <f t="shared" ca="1" si="12"/>
        <v>6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3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Buccaneers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Colts</v>
      </c>
      <c r="E9" s="197"/>
      <c r="F9" s="198"/>
      <c r="G9" s="199"/>
      <c r="H9" s="200" t="str">
        <f t="shared" si="22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7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3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Falcons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Jaguars</v>
      </c>
      <c r="E10" s="197"/>
      <c r="F10" s="198"/>
      <c r="G10" s="199"/>
      <c r="H10" s="200" t="str">
        <f t="shared" si="22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8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3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Panthers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Dolphins</v>
      </c>
      <c r="E11" s="197"/>
      <c r="F11" s="198"/>
      <c r="G11" s="199"/>
      <c r="H11" s="200" t="str">
        <f t="shared" si="22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9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3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Titans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Patriots</v>
      </c>
      <c r="E12" s="197"/>
      <c r="F12" s="198"/>
      <c r="G12" s="199"/>
      <c r="H12" s="200" t="str">
        <f t="shared" si="22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10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3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Eagles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Giants</v>
      </c>
      <c r="E13" s="197"/>
      <c r="F13" s="198"/>
      <c r="G13" s="199"/>
      <c r="H13" s="200" t="str">
        <f t="shared" si="22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11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3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Chargers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Broncos</v>
      </c>
      <c r="E14" s="197"/>
      <c r="F14" s="198"/>
      <c r="G14" s="199"/>
      <c r="H14" s="200" t="str">
        <f t="shared" si="22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12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3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Rams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Packers</v>
      </c>
      <c r="E15" s="197"/>
      <c r="F15" s="198"/>
      <c r="G15" s="199"/>
      <c r="H15" s="200" t="str">
        <f t="shared" si="22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13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3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Vikings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49ers</v>
      </c>
      <c r="E16" s="197"/>
      <c r="F16" s="198"/>
      <c r="G16" s="199"/>
      <c r="H16" s="200" t="str">
        <f t="shared" si="22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14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Browns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Ravens</v>
      </c>
      <c r="E17" s="197"/>
      <c r="F17" s="198"/>
      <c r="G17" s="199"/>
      <c r="H17" s="200" t="str">
        <f t="shared" si="22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15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2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Seahawks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Football Team</v>
      </c>
      <c r="E19" s="197"/>
      <c r="F19" s="198"/>
      <c r="G19" s="199"/>
      <c r="H19" s="200" t="str">
        <f t="shared" si="22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Cardinals, Chiefs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w12_actual_mn_points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135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135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135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Seahawks at Football Team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0" priority="9" stopIfTrue="1">
      <formula>H24=MIN($H24:$AO24)</formula>
    </cfRule>
  </conditionalFormatting>
  <conditionalFormatting sqref="AO21 H21 AC21 Z21 W21 T21 Q21 N21 K21 AF21 AI21 AL21 AV21">
    <cfRule type="expression" dxfId="119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8" priority="11" stopIfTrue="1">
      <formula>H22=MAX($H35:$AO35)</formula>
    </cfRule>
  </conditionalFormatting>
  <conditionalFormatting sqref="H23 K23 N23 Q23 T23 W23 Z23 AC23 AF23 AI23 AL23 AO23">
    <cfRule type="expression" dxfId="117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6" priority="13" stopIfTrue="1">
      <formula>G25=MAX($G41:$AN41)</formula>
    </cfRule>
  </conditionalFormatting>
  <conditionalFormatting sqref="B4:B19">
    <cfRule type="expression" dxfId="115" priority="14" stopIfTrue="1">
      <formula>$E4="V"</formula>
    </cfRule>
  </conditionalFormatting>
  <conditionalFormatting sqref="D4:D19">
    <cfRule type="expression" dxfId="114" priority="15" stopIfTrue="1">
      <formula>$E4="H"</formula>
    </cfRule>
  </conditionalFormatting>
  <conditionalFormatting sqref="G22 J22 M22 P22 S22 V22 Y22 AB22 AE22 AH22 AK22 AN22">
    <cfRule type="cellIs" dxfId="113" priority="16" stopIfTrue="1" operator="equal">
      <formula>1</formula>
    </cfRule>
  </conditionalFormatting>
  <conditionalFormatting sqref="F2 I2 L2 O2 R2 U2 X2 AA2 AD2 AG2 AJ2 AM2">
    <cfRule type="expression" dxfId="112" priority="7" stopIfTrue="1">
      <formula>AND(G32&lt;&gt;0,G32&lt;&gt;$F$31)</formula>
    </cfRule>
  </conditionalFormatting>
  <conditionalFormatting sqref="G2 J2 M2 P2 S2 V2 Y2 AB2 AE2 AH2 AK2 AN2">
    <cfRule type="expression" dxfId="111" priority="6">
      <formula>SUM($F$2:$AO$2)&lt;&gt;0</formula>
    </cfRule>
  </conditionalFormatting>
  <conditionalFormatting sqref="G2 J2 M2 P2 S2 V2 Y2 AB2 AE2 AH2 AK2 AN2 BP4:BQ15 BS4:BS15 BU4:BU15 BW4:BW15">
    <cfRule type="expression" dxfId="110" priority="8">
      <formula>MOD(G2,1)&gt;0</formula>
    </cfRule>
  </conditionalFormatting>
  <conditionalFormatting sqref="F49:F50">
    <cfRule type="cellIs" dxfId="109" priority="1" stopIfTrue="1" operator="equal">
      <formula>"Yes"</formula>
    </cfRule>
    <cfRule type="cellIs" dxfId="108" priority="2" stopIfTrue="1" operator="equal">
      <formula>"No"</formula>
    </cfRule>
  </conditionalFormatting>
  <conditionalFormatting sqref="E46 B44">
    <cfRule type="expression" dxfId="107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B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CD15E23-B781-440B-8F4F-D47F57A91D3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13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13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Cowboys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Saints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Buccaneers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Falcons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13</v>
      </c>
      <c r="AT5" s="203" t="str">
        <f ca="1">IF($B5="","",IF(AX5&lt;0,"V","H"))</f>
        <v>H</v>
      </c>
      <c r="AU5" s="204">
        <f ca="1">IF($B5="","",RANK(BA5,BA$4:BA$19,1))</f>
        <v>4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Cardinals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Bears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13</v>
      </c>
      <c r="AT6" s="203" t="str">
        <f t="shared" ca="1" si="11"/>
        <v>H</v>
      </c>
      <c r="AU6" s="204">
        <f t="shared" ca="1" si="12"/>
        <v>5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Chargers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Bengals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week_13_schedule</v>
      </c>
      <c r="AT7" s="203" t="str">
        <f t="shared" ca="1" si="11"/>
        <v>H</v>
      </c>
      <c r="AU7" s="204">
        <f t="shared" ca="1" si="12"/>
        <v>6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Vikings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Lions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week_13_byes</v>
      </c>
      <c r="AT8" s="203" t="str">
        <f t="shared" ca="1" si="11"/>
        <v>H</v>
      </c>
      <c r="AU8" s="204">
        <f t="shared" ca="1" si="12"/>
        <v>7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Colts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Texans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8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Broncos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Chiefs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9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Giants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Dolphins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10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Eagles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Jets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11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Football Team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Raiders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12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Jaguars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Rams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13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Ravens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Steelers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14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49ers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Seahawks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15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Patriots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Bills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Browns, Packers, Panthers, Titans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w13_actual_mn_points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133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133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133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Patriots at Bills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9" stopIfTrue="1">
      <formula>H24=MIN($H24:$AO24)</formula>
    </cfRule>
  </conditionalFormatting>
  <conditionalFormatting sqref="AO21 H21 AC21 Z21 W21 T21 Q21 N21 K21 AF21 AI21 AL21 AV21">
    <cfRule type="expression" dxfId="105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11" stopIfTrue="1">
      <formula>H22=MAX($H35:$AO35)</formula>
    </cfRule>
  </conditionalFormatting>
  <conditionalFormatting sqref="H23 K23 N23 Q23 T23 W23 Z23 AC23 AF23 AI23 AL23 AO23">
    <cfRule type="expression" dxfId="103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13" stopIfTrue="1">
      <formula>G25=MAX($G41:$AN41)</formula>
    </cfRule>
  </conditionalFormatting>
  <conditionalFormatting sqref="B4:B19">
    <cfRule type="expression" dxfId="101" priority="14" stopIfTrue="1">
      <formula>$E4="V"</formula>
    </cfRule>
  </conditionalFormatting>
  <conditionalFormatting sqref="D4:D19">
    <cfRule type="expression" dxfId="100" priority="15" stopIfTrue="1">
      <formula>$E4="H"</formula>
    </cfRule>
  </conditionalFormatting>
  <conditionalFormatting sqref="G22 J22 M22 P22 S22 V22 Y22 AB22 AE22 AH22 AK22 AN22">
    <cfRule type="cellIs" dxfId="99" priority="16" stopIfTrue="1" operator="equal">
      <formula>1</formula>
    </cfRule>
  </conditionalFormatting>
  <conditionalFormatting sqref="F2 I2 L2 O2 R2 U2 X2 AA2 AD2 AG2 AJ2 AM2">
    <cfRule type="expression" dxfId="98" priority="7" stopIfTrue="1">
      <formula>AND(G32&lt;&gt;0,G32&lt;&gt;$F$31)</formula>
    </cfRule>
  </conditionalFormatting>
  <conditionalFormatting sqref="G2 J2 M2 P2 S2 V2 Y2 AB2 AE2 AH2 AK2 AN2">
    <cfRule type="expression" dxfId="97" priority="6">
      <formula>SUM($F$2:$AO$2)&lt;&gt;0</formula>
    </cfRule>
  </conditionalFormatting>
  <conditionalFormatting sqref="G2 J2 M2 P2 S2 V2 Y2 AB2 AE2 AH2 AK2 AN2 BP4:BQ15 BS4:BS15 BU4:BU15 BW4:BW15">
    <cfRule type="expression" dxfId="96" priority="8">
      <formula>MOD(G2,1)&gt;0</formula>
    </cfRule>
  </conditionalFormatting>
  <conditionalFormatting sqref="F49:F50">
    <cfRule type="cellIs" dxfId="95" priority="1" stopIfTrue="1" operator="equal">
      <formula>"Yes"</formula>
    </cfRule>
    <cfRule type="cellIs" dxfId="94" priority="2" stopIfTrue="1" operator="equal">
      <formula>"No"</formula>
    </cfRule>
  </conditionalFormatting>
  <conditionalFormatting sqref="E46 B44">
    <cfRule type="expression" dxfId="93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C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E7512CB-0A29-4498-BB9F-3FC842EA9EC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14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14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Steelers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Vikings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Falcons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Panthers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14</v>
      </c>
      <c r="AT5" s="203" t="str">
        <f ca="1">IF($B5="","",IF(AX5&lt;0,"V","H"))</f>
        <v>H</v>
      </c>
      <c r="AU5" s="204">
        <f ca="1">IF($B5="","",RANK(BA5,BA$4:BA$19,1))</f>
        <v>4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49ers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Bengals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14</v>
      </c>
      <c r="AT6" s="203" t="str">
        <f t="shared" ca="1" si="11"/>
        <v>H</v>
      </c>
      <c r="AU6" s="204">
        <f t="shared" ca="1" si="12"/>
        <v>5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Ravens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Browns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week_14_schedule</v>
      </c>
      <c r="AT7" s="203" t="str">
        <f t="shared" ca="1" si="11"/>
        <v>H</v>
      </c>
      <c r="AU7" s="204">
        <f t="shared" ca="1" si="12"/>
        <v>6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Seahawks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Texans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week_14_byes</v>
      </c>
      <c r="AT8" s="203" t="str">
        <f t="shared" ca="1" si="11"/>
        <v>H</v>
      </c>
      <c r="AU8" s="204">
        <f t="shared" ca="1" si="12"/>
        <v>7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Raiders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Chiefs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8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Saints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Jets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9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Jaguars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Titans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10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Cowboys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Football Team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11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Lions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Broncos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12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Giants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Chargers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13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Bills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Buccaneers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14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Bears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Packers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15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Rams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Cardinals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Colts, Dolphins, Eagles, Patriots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w14_actual_mn_points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133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133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133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Rams at Cardinals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2" priority="9" stopIfTrue="1">
      <formula>H24=MIN($H24:$AO24)</formula>
    </cfRule>
  </conditionalFormatting>
  <conditionalFormatting sqref="AO21 H21 AC21 Z21 W21 T21 Q21 N21 K21 AF21 AI21 AL21 AV21">
    <cfRule type="expression" dxfId="91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0" priority="11" stopIfTrue="1">
      <formula>H22=MAX($H35:$AO35)</formula>
    </cfRule>
  </conditionalFormatting>
  <conditionalFormatting sqref="H23 K23 N23 Q23 T23 W23 Z23 AC23 AF23 AI23 AL23 AO23">
    <cfRule type="expression" dxfId="89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8" priority="13" stopIfTrue="1">
      <formula>G25=MAX($G41:$AN41)</formula>
    </cfRule>
  </conditionalFormatting>
  <conditionalFormatting sqref="B4:B19">
    <cfRule type="expression" dxfId="87" priority="14" stopIfTrue="1">
      <formula>$E4="V"</formula>
    </cfRule>
  </conditionalFormatting>
  <conditionalFormatting sqref="D4:D19">
    <cfRule type="expression" dxfId="86" priority="15" stopIfTrue="1">
      <formula>$E4="H"</formula>
    </cfRule>
  </conditionalFormatting>
  <conditionalFormatting sqref="G22 J22 M22 P22 S22 V22 Y22 AB22 AE22 AH22 AK22 AN22">
    <cfRule type="cellIs" dxfId="85" priority="16" stopIfTrue="1" operator="equal">
      <formula>1</formula>
    </cfRule>
  </conditionalFormatting>
  <conditionalFormatting sqref="F2 I2 L2 O2 R2 U2 X2 AA2 AD2 AG2 AJ2 AM2">
    <cfRule type="expression" dxfId="84" priority="7" stopIfTrue="1">
      <formula>AND(G32&lt;&gt;0,G32&lt;&gt;$F$31)</formula>
    </cfRule>
  </conditionalFormatting>
  <conditionalFormatting sqref="G2 J2 M2 P2 S2 V2 Y2 AB2 AE2 AH2 AK2 AN2">
    <cfRule type="expression" dxfId="83" priority="6">
      <formula>SUM($F$2:$AO$2)&lt;&gt;0</formula>
    </cfRule>
  </conditionalFormatting>
  <conditionalFormatting sqref="G2 J2 M2 P2 S2 V2 Y2 AB2 AE2 AH2 AK2 AN2 BP4:BQ15 BS4:BS15 BU4:BU15 BW4:BW15">
    <cfRule type="expression" dxfId="82" priority="8">
      <formula>MOD(G2,1)&gt;0</formula>
    </cfRule>
  </conditionalFormatting>
  <conditionalFormatting sqref="F49:F50">
    <cfRule type="cellIs" dxfId="81" priority="1" stopIfTrue="1" operator="equal">
      <formula>"Yes"</formula>
    </cfRule>
    <cfRule type="cellIs" dxfId="80" priority="2" stopIfTrue="1" operator="equal">
      <formula>"No"</formula>
    </cfRule>
  </conditionalFormatting>
  <conditionalFormatting sqref="E46 B44">
    <cfRule type="expression" dxfId="79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D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CCC6A4D-8658-41F9-A007-9017E47F4491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15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15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Chiefs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Chargers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Panthers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Bills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15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Raiders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Browns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15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Patriots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Colts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week_15_schedule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Jets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Dolphins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week_15_byes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Football Team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Eagles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Packers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Ravens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Cardinals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Lions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Texans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Jaguars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Cowboys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Giants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Titans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Steelers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Bengals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Broncos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Falcons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49ers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Seahawks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Rams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Saints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Buccaneers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Vikings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Bears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w15_actual_mn_points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Vikings at Bears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78" priority="9" stopIfTrue="1">
      <formula>H24=MIN($H24:$AO24)</formula>
    </cfRule>
  </conditionalFormatting>
  <conditionalFormatting sqref="AO21 H21 AC21 Z21 W21 T21 Q21 N21 K21 AF21 AI21 AL21 AV21">
    <cfRule type="expression" dxfId="77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6" priority="11" stopIfTrue="1">
      <formula>H22=MAX($H35:$AO35)</formula>
    </cfRule>
  </conditionalFormatting>
  <conditionalFormatting sqref="H23 K23 N23 Q23 T23 W23 Z23 AC23 AF23 AI23 AL23 AO23">
    <cfRule type="expression" dxfId="75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4" priority="13" stopIfTrue="1">
      <formula>G25=MAX($G41:$AN41)</formula>
    </cfRule>
  </conditionalFormatting>
  <conditionalFormatting sqref="B4:B19">
    <cfRule type="expression" dxfId="73" priority="14" stopIfTrue="1">
      <formula>$E4="V"</formula>
    </cfRule>
  </conditionalFormatting>
  <conditionalFormatting sqref="D4:D19">
    <cfRule type="expression" dxfId="72" priority="15" stopIfTrue="1">
      <formula>$E4="H"</formula>
    </cfRule>
  </conditionalFormatting>
  <conditionalFormatting sqref="G22 J22 M22 P22 S22 V22 Y22 AB22 AE22 AH22 AK22 AN22">
    <cfRule type="cellIs" dxfId="71" priority="16" stopIfTrue="1" operator="equal">
      <formula>1</formula>
    </cfRule>
  </conditionalFormatting>
  <conditionalFormatting sqref="F2 I2 L2 O2 R2 U2 X2 AA2 AD2 AG2 AJ2 AM2">
    <cfRule type="expression" dxfId="70" priority="7" stopIfTrue="1">
      <formula>AND(G32&lt;&gt;0,G32&lt;&gt;$F$31)</formula>
    </cfRule>
  </conditionalFormatting>
  <conditionalFormatting sqref="G2 J2 M2 P2 S2 V2 Y2 AB2 AE2 AH2 AK2 AN2">
    <cfRule type="expression" dxfId="69" priority="6">
      <formula>SUM($F$2:$AO$2)&lt;&gt;0</formula>
    </cfRule>
  </conditionalFormatting>
  <conditionalFormatting sqref="G2 J2 M2 P2 S2 V2 Y2 AB2 AE2 AH2 AK2 AN2 BP4:BQ15 BS4:BS15 BU4:BU15 BW4:BW15">
    <cfRule type="expression" dxfId="68" priority="8">
      <formula>MOD(G2,1)&gt;0</formula>
    </cfRule>
  </conditionalFormatting>
  <conditionalFormatting sqref="F49:F50">
    <cfRule type="cellIs" dxfId="67" priority="1" stopIfTrue="1" operator="equal">
      <formula>"Yes"</formula>
    </cfRule>
    <cfRule type="cellIs" dxfId="66" priority="2" stopIfTrue="1" operator="equal">
      <formula>"No"</formula>
    </cfRule>
  </conditionalFormatting>
  <conditionalFormatting sqref="E46 B44">
    <cfRule type="expression" dxfId="65" priority="3">
      <formula>AND(TRIM($D$2)="Final",$F$45="Yes")</formula>
    </cfRule>
  </conditionalFormatting>
  <dataValidations disablePrompts="1"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E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75E014F-7B61-4DCC-90A1-CBBE20E33C7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16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16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49ers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Titans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Browns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Packers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16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Colts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Cardinals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16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Lions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Falcons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week_16_schedule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Buccaneers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Panthers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week_16_byes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Ravens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Bengals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Chargers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Texans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Rams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Vikings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Bills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Patriots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Jaguars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Jets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Giants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Eagles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Bears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Seahawks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Steelers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Chiefs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Broncos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Raiders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Football Team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Cowboys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Dolphins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Saints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w16_actual_mn_points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Dolphins at Saints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4" priority="9" stopIfTrue="1">
      <formula>H24=MIN($H24:$AO24)</formula>
    </cfRule>
  </conditionalFormatting>
  <conditionalFormatting sqref="AO21 H21 AC21 Z21 W21 T21 Q21 N21 K21 AF21 AI21 AL21 AV21">
    <cfRule type="expression" dxfId="63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2" priority="11" stopIfTrue="1">
      <formula>H22=MAX($H35:$AO35)</formula>
    </cfRule>
  </conditionalFormatting>
  <conditionalFormatting sqref="H23 K23 N23 Q23 T23 W23 Z23 AC23 AF23 AI23 AL23 AO23">
    <cfRule type="expression" dxfId="61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0" priority="13" stopIfTrue="1">
      <formula>G25=MAX($G41:$AN41)</formula>
    </cfRule>
  </conditionalFormatting>
  <conditionalFormatting sqref="B4:B19">
    <cfRule type="expression" dxfId="59" priority="14" stopIfTrue="1">
      <formula>$E4="V"</formula>
    </cfRule>
  </conditionalFormatting>
  <conditionalFormatting sqref="D4:D19">
    <cfRule type="expression" dxfId="58" priority="15" stopIfTrue="1">
      <formula>$E4="H"</formula>
    </cfRule>
  </conditionalFormatting>
  <conditionalFormatting sqref="G22 J22 M22 P22 S22 V22 Y22 AB22 AE22 AH22 AK22 AN22">
    <cfRule type="cellIs" dxfId="57" priority="16" stopIfTrue="1" operator="equal">
      <formula>1</formula>
    </cfRule>
  </conditionalFormatting>
  <conditionalFormatting sqref="F2 I2 L2 O2 R2 U2 X2 AA2 AD2 AG2 AJ2 AM2">
    <cfRule type="expression" dxfId="56" priority="7" stopIfTrue="1">
      <formula>AND(G32&lt;&gt;0,G32&lt;&gt;$F$31)</formula>
    </cfRule>
  </conditionalFormatting>
  <conditionalFormatting sqref="G2 J2 M2 P2 S2 V2 Y2 AB2 AE2 AH2 AK2 AN2">
    <cfRule type="expression" dxfId="55" priority="6">
      <formula>SUM($F$2:$AO$2)&lt;&gt;0</formula>
    </cfRule>
  </conditionalFormatting>
  <conditionalFormatting sqref="G2 J2 M2 P2 S2 V2 Y2 AB2 AE2 AH2 AK2 AN2 BP4:BQ15 BS4:BS15 BU4:BU15 BW4:BW15">
    <cfRule type="expression" dxfId="54" priority="8">
      <formula>MOD(G2,1)&gt;0</formula>
    </cfRule>
  </conditionalFormatting>
  <conditionalFormatting sqref="F49:F50">
    <cfRule type="cellIs" dxfId="53" priority="1" stopIfTrue="1" operator="equal">
      <formula>"Yes"</formula>
    </cfRule>
    <cfRule type="cellIs" dxfId="52" priority="2" stopIfTrue="1" operator="equal">
      <formula>"No"</formula>
    </cfRule>
  </conditionalFormatting>
  <conditionalFormatting sqref="E46 B44">
    <cfRule type="expression" dxfId="51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F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6D6F6AA-19B5-472E-8CE8-4ED08A49EC5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17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17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Falcons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Bills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Giants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Bears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17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Chiefs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Bengals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17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Cardinals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Cowboys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week_17_schedule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Raiders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Colts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week_17_byes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Jaguars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Patriots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Panthers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Saints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Buccaneers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Jets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Dolphins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Titans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Eagles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Football Team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Broncos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Chargers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Texans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49ers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Rams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Ravens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Lions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Seahawks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Vikings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Packers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Browns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Steelers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w17_actual_mn_points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Browns at Steelers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0" priority="9" stopIfTrue="1">
      <formula>H24=MIN($H24:$AO24)</formula>
    </cfRule>
  </conditionalFormatting>
  <conditionalFormatting sqref="AO21 H21 AC21 Z21 W21 T21 Q21 N21 K21 AF21 AI21 AL21 AV21">
    <cfRule type="expression" dxfId="49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48" priority="11" stopIfTrue="1">
      <formula>H22=MAX($H35:$AO35)</formula>
    </cfRule>
  </conditionalFormatting>
  <conditionalFormatting sqref="H23 K23 N23 Q23 T23 W23 Z23 AC23 AF23 AI23 AL23 AO23">
    <cfRule type="expression" dxfId="47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6" priority="13" stopIfTrue="1">
      <formula>G25=MAX($G41:$AN41)</formula>
    </cfRule>
  </conditionalFormatting>
  <conditionalFormatting sqref="B4:B19">
    <cfRule type="expression" dxfId="45" priority="14" stopIfTrue="1">
      <formula>$E4="V"</formula>
    </cfRule>
  </conditionalFormatting>
  <conditionalFormatting sqref="D4:D19">
    <cfRule type="expression" dxfId="44" priority="15" stopIfTrue="1">
      <formula>$E4="H"</formula>
    </cfRule>
  </conditionalFormatting>
  <conditionalFormatting sqref="G22 J22 M22 P22 S22 V22 Y22 AB22 AE22 AH22 AK22 AN22">
    <cfRule type="cellIs" dxfId="43" priority="16" stopIfTrue="1" operator="equal">
      <formula>1</formula>
    </cfRule>
  </conditionalFormatting>
  <conditionalFormatting sqref="F2 I2 L2 O2 R2 U2 X2 AA2 AD2 AG2 AJ2 AM2">
    <cfRule type="expression" dxfId="42" priority="7" stopIfTrue="1">
      <formula>AND(G32&lt;&gt;0,G32&lt;&gt;$F$31)</formula>
    </cfRule>
  </conditionalFormatting>
  <conditionalFormatting sqref="G2 J2 M2 P2 S2 V2 Y2 AB2 AE2 AH2 AK2 AN2">
    <cfRule type="expression" dxfId="41" priority="6">
      <formula>SUM($F$2:$AO$2)&lt;&gt;0</formula>
    </cfRule>
  </conditionalFormatting>
  <conditionalFormatting sqref="G2 J2 M2 P2 S2 V2 Y2 AB2 AE2 AH2 AK2 AN2 BP4:BQ15 BS4:BS15 BU4:BU15 BW4:BW15">
    <cfRule type="expression" dxfId="40" priority="8">
      <formula>MOD(G2,1)&gt;0</formula>
    </cfRule>
  </conditionalFormatting>
  <conditionalFormatting sqref="F49:F50">
    <cfRule type="cellIs" dxfId="39" priority="1" stopIfTrue="1" operator="equal">
      <formula>"Yes"</formula>
    </cfRule>
    <cfRule type="cellIs" dxfId="38" priority="2" stopIfTrue="1" operator="equal">
      <formula>"No"</formula>
    </cfRule>
  </conditionalFormatting>
  <conditionalFormatting sqref="E46 B44">
    <cfRule type="expression" dxfId="37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10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CDDE4E5-E010-4182-918B-58CE699744EE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325" t="str">
        <f ca="1">TRIM(RIGHT(CELL("filename",$A$1),2))</f>
        <v>18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18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Saints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Falcons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Steelers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Ravens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18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Jets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Bills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18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Bengals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Browns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week_18_schedule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Packers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Lions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week_18_byes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Titans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Texans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Colts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Jaguars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Patriots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Dolphins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Bears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Vikings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Football Team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Giants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Cowboys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Eagles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Panthers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Buccaneers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Seahawks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Cardinals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Chiefs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Broncos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49ers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Rams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Chargers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Raiders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w18_actual_mn_points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Chargers at Raiders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6" priority="9" stopIfTrue="1">
      <formula>H24=MIN($H24:$AO24)</formula>
    </cfRule>
  </conditionalFormatting>
  <conditionalFormatting sqref="AO21 H21 AC21 Z21 W21 T21 Q21 N21 K21 AF21 AI21 AL21 AV21">
    <cfRule type="expression" dxfId="35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4" priority="11" stopIfTrue="1">
      <formula>H22=MAX($H35:$AO35)</formula>
    </cfRule>
  </conditionalFormatting>
  <conditionalFormatting sqref="H23 K23 N23 Q23 T23 W23 Z23 AC23 AF23 AI23 AL23 AO23">
    <cfRule type="expression" dxfId="33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2" priority="13" stopIfTrue="1">
      <formula>G25=MAX($G41:$AN41)</formula>
    </cfRule>
  </conditionalFormatting>
  <conditionalFormatting sqref="B4:B19">
    <cfRule type="expression" dxfId="31" priority="14" stopIfTrue="1">
      <formula>$E4="V"</formula>
    </cfRule>
  </conditionalFormatting>
  <conditionalFormatting sqref="D4:D19">
    <cfRule type="expression" dxfId="30" priority="15" stopIfTrue="1">
      <formula>$E4="H"</formula>
    </cfRule>
  </conditionalFormatting>
  <conditionalFormatting sqref="G22 J22 M22 P22 S22 V22 Y22 AB22 AE22 AH22 AK22 AN22">
    <cfRule type="cellIs" dxfId="29" priority="16" stopIfTrue="1" operator="equal">
      <formula>1</formula>
    </cfRule>
  </conditionalFormatting>
  <conditionalFormatting sqref="F2 I2 L2 O2 R2 U2 X2 AA2 AD2 AG2 AJ2 AM2">
    <cfRule type="expression" dxfId="28" priority="7" stopIfTrue="1">
      <formula>AND(G32&lt;&gt;0,G32&lt;&gt;$F$31)</formula>
    </cfRule>
  </conditionalFormatting>
  <conditionalFormatting sqref="G2 J2 M2 P2 S2 V2 Y2 AB2 AE2 AH2 AK2 AN2">
    <cfRule type="expression" dxfId="27" priority="6">
      <formula>SUM($F$2:$AO$2)&lt;&gt;0</formula>
    </cfRule>
  </conditionalFormatting>
  <conditionalFormatting sqref="G2 J2 M2 P2 S2 V2 Y2 AB2 AE2 AH2 AK2 AN2 BP4:BQ15 BS4:BS15 BU4:BU15 BW4:BW15">
    <cfRule type="expression" dxfId="26" priority="8">
      <formula>MOD(G2,1)&gt;0</formula>
    </cfRule>
  </conditionalFormatting>
  <conditionalFormatting sqref="F49:F50">
    <cfRule type="cellIs" dxfId="25" priority="1" stopIfTrue="1" operator="equal">
      <formula>"Yes"</formula>
    </cfRule>
    <cfRule type="cellIs" dxfId="24" priority="2" stopIfTrue="1" operator="equal">
      <formula>"No"</formula>
    </cfRule>
  </conditionalFormatting>
  <conditionalFormatting sqref="E46 B44">
    <cfRule type="expression" dxfId="23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6903105B-B0DC-400E-8837-EC11B8681959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815101CE-9AFC-49C1-B003-1BF0F409054F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8E1251AD-AAC9-42EB-B62D-23388FD0FED2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4" customWidth="1"/>
    <col min="42" max="42" width="8.7109375" style="35" customWidth="1"/>
    <col min="43" max="43" width="8.7109375" style="34" hidden="1" customWidth="1"/>
    <col min="44" max="44" width="50.7109375" style="35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5" hidden="1" customWidth="1"/>
    <col min="101" max="16384" width="9.140625" style="3"/>
  </cols>
  <sheetData>
    <row r="1" spans="2:101" s="175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76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4"/>
      <c r="AP1" s="35"/>
      <c r="AQ1" s="34"/>
      <c r="AR1" s="35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19"/>
    </row>
    <row r="2" spans="2:101" ht="27" customHeight="1" thickTop="1" thickBot="1" x14ac:dyDescent="0.25">
      <c r="B2" s="408" t="str">
        <f ca="1">IF($AQ$2=0,"",CONCATENATE("Week ",AQ2," Final"))</f>
        <v>Week 2 Final</v>
      </c>
      <c r="C2" s="409">
        <f>$AR$12</f>
        <v>0</v>
      </c>
      <c r="D2" s="410"/>
      <c r="E2" s="118" t="s">
        <v>771</v>
      </c>
      <c r="F2" s="119">
        <f ca="1">INDIRECT("'"&amp;INDEX(worksheet_names,_xlfn.SHEET()-1)&amp;"'!G2")</f>
        <v>-6</v>
      </c>
      <c r="G2" s="120"/>
      <c r="H2" s="118" t="s">
        <v>772</v>
      </c>
      <c r="I2" s="119">
        <f ca="1">INDIRECT("'"&amp;INDEX(worksheet_names,_xlfn.SHEET()-1)&amp;"'!J2")</f>
        <v>-6</v>
      </c>
      <c r="J2" s="120"/>
      <c r="K2" s="118" t="s">
        <v>773</v>
      </c>
      <c r="L2" s="119">
        <f ca="1">INDIRECT("'"&amp;INDEX(worksheet_names,_xlfn.SHEET()-1)&amp;"'!M2")</f>
        <v>-2</v>
      </c>
      <c r="M2" s="120"/>
      <c r="N2" s="118" t="s">
        <v>774</v>
      </c>
      <c r="O2" s="119">
        <f ca="1">INDIRECT("'"&amp;INDEX(worksheet_names,_xlfn.SHEET()-1)&amp;"'!P2")</f>
        <v>31</v>
      </c>
      <c r="P2" s="120"/>
      <c r="Q2" s="118" t="s">
        <v>775</v>
      </c>
      <c r="R2" s="119">
        <f ca="1">INDIRECT("'"&amp;INDEX(worksheet_names,_xlfn.SHEET()-1)&amp;"'!S2")</f>
        <v>-6</v>
      </c>
      <c r="S2" s="120"/>
      <c r="T2" s="118" t="s">
        <v>776</v>
      </c>
      <c r="U2" s="119">
        <f ca="1">INDIRECT("'"&amp;INDEX(worksheet_names,_xlfn.SHEET()-1)&amp;"'!V2")</f>
        <v>-6</v>
      </c>
      <c r="V2" s="120"/>
      <c r="W2" s="118" t="s">
        <v>777</v>
      </c>
      <c r="X2" s="119">
        <f ca="1">INDIRECT("'"&amp;INDEX(worksheet_names,_xlfn.SHEET()-1)&amp;"'!Y2")</f>
        <v>-6</v>
      </c>
      <c r="Y2" s="120"/>
      <c r="Z2" s="118" t="s">
        <v>778</v>
      </c>
      <c r="AA2" s="119">
        <f ca="1">INDIRECT("'"&amp;INDEX(worksheet_names,_xlfn.SHEET()-1)&amp;"'!AB2")</f>
        <v>-6</v>
      </c>
      <c r="AB2" s="120"/>
      <c r="AC2" s="118" t="s">
        <v>779</v>
      </c>
      <c r="AD2" s="119">
        <f ca="1">INDIRECT("'"&amp;INDEX(worksheet_names,_xlfn.SHEET()-1)&amp;"'!AE2")</f>
        <v>25</v>
      </c>
      <c r="AE2" s="120"/>
      <c r="AF2" s="118" t="s">
        <v>780</v>
      </c>
      <c r="AG2" s="119">
        <f ca="1">INDIRECT("'"&amp;INDEX(worksheet_names,_xlfn.SHEET()-1)&amp;"'!AH2")</f>
        <v>-6</v>
      </c>
      <c r="AH2" s="120"/>
      <c r="AI2" s="118" t="s">
        <v>781</v>
      </c>
      <c r="AJ2" s="119">
        <f ca="1">INDIRECT("'"&amp;INDEX(worksheet_names,_xlfn.SHEET()-1)&amp;"'!AK2")</f>
        <v>-6</v>
      </c>
      <c r="AK2" s="120"/>
      <c r="AL2" s="118" t="s">
        <v>782</v>
      </c>
      <c r="AM2" s="119">
        <f ca="1">INDIRECT("'"&amp;INDEX(worksheet_names,_xlfn.SHEET()-1)&amp;"'!AN2")</f>
        <v>-6</v>
      </c>
      <c r="AN2" s="121"/>
      <c r="AO2" s="219">
        <f>COUNTA(E2,H2,K2,N2,Q2,T2,W2,Z2,AC2,AF2,AI2,AL2)</f>
        <v>12</v>
      </c>
      <c r="AP2" s="220" t="s">
        <v>4</v>
      </c>
      <c r="AQ2" s="36">
        <f ca="1">COUNTIF(D4:D21,"&gt;1")</f>
        <v>2</v>
      </c>
      <c r="AR2" s="37" t="s">
        <v>20</v>
      </c>
      <c r="AS2" s="10"/>
      <c r="CW2" s="3" t="s">
        <v>118</v>
      </c>
    </row>
    <row r="3" spans="2:101" ht="27" customHeight="1" x14ac:dyDescent="0.2">
      <c r="B3" s="122" t="s">
        <v>0</v>
      </c>
      <c r="C3" s="123" t="s">
        <v>21</v>
      </c>
      <c r="D3" s="124" t="s">
        <v>22</v>
      </c>
      <c r="E3" s="125" t="s">
        <v>1</v>
      </c>
      <c r="F3" s="123" t="s">
        <v>2</v>
      </c>
      <c r="G3" s="126" t="s">
        <v>16</v>
      </c>
      <c r="H3" s="127" t="s">
        <v>1</v>
      </c>
      <c r="I3" s="123" t="s">
        <v>2</v>
      </c>
      <c r="J3" s="126" t="s">
        <v>16</v>
      </c>
      <c r="K3" s="127" t="s">
        <v>1</v>
      </c>
      <c r="L3" s="123" t="s">
        <v>2</v>
      </c>
      <c r="M3" s="126" t="s">
        <v>16</v>
      </c>
      <c r="N3" s="127" t="s">
        <v>1</v>
      </c>
      <c r="O3" s="123" t="s">
        <v>2</v>
      </c>
      <c r="P3" s="126" t="s">
        <v>16</v>
      </c>
      <c r="Q3" s="127" t="s">
        <v>1</v>
      </c>
      <c r="R3" s="123" t="s">
        <v>2</v>
      </c>
      <c r="S3" s="126" t="s">
        <v>16</v>
      </c>
      <c r="T3" s="127" t="s">
        <v>1</v>
      </c>
      <c r="U3" s="123" t="s">
        <v>2</v>
      </c>
      <c r="V3" s="126" t="s">
        <v>16</v>
      </c>
      <c r="W3" s="127" t="s">
        <v>1</v>
      </c>
      <c r="X3" s="123" t="s">
        <v>2</v>
      </c>
      <c r="Y3" s="126" t="s">
        <v>16</v>
      </c>
      <c r="Z3" s="127" t="s">
        <v>1</v>
      </c>
      <c r="AA3" s="123" t="s">
        <v>2</v>
      </c>
      <c r="AB3" s="126" t="s">
        <v>16</v>
      </c>
      <c r="AC3" s="127" t="s">
        <v>1</v>
      </c>
      <c r="AD3" s="123" t="s">
        <v>2</v>
      </c>
      <c r="AE3" s="126" t="s">
        <v>16</v>
      </c>
      <c r="AF3" s="127" t="s">
        <v>1</v>
      </c>
      <c r="AG3" s="123" t="s">
        <v>2</v>
      </c>
      <c r="AH3" s="126" t="s">
        <v>16</v>
      </c>
      <c r="AI3" s="127" t="s">
        <v>1</v>
      </c>
      <c r="AJ3" s="123" t="s">
        <v>2</v>
      </c>
      <c r="AK3" s="126" t="s">
        <v>16</v>
      </c>
      <c r="AL3" s="127" t="s">
        <v>1</v>
      </c>
      <c r="AM3" s="123" t="s">
        <v>2</v>
      </c>
      <c r="AN3" s="128" t="s">
        <v>16</v>
      </c>
      <c r="AO3" s="221">
        <v>3</v>
      </c>
      <c r="AP3" s="220" t="s">
        <v>7</v>
      </c>
      <c r="AQ3" s="38">
        <f ca="1">AQ2+1</f>
        <v>3</v>
      </c>
      <c r="AR3" s="37" t="s">
        <v>33</v>
      </c>
      <c r="AS3" s="39"/>
    </row>
    <row r="4" spans="2:101" ht="18" customHeight="1" x14ac:dyDescent="0.2">
      <c r="B4" s="222">
        <v>1</v>
      </c>
      <c r="C4" s="185">
        <f ca="1">16-COUNTBLANK(INDIRECT("'Week "&amp;$B4&amp;"'!$B$4:$B$19"))</f>
        <v>16</v>
      </c>
      <c r="D4" s="223">
        <f ca="1">IF(INDIRECT("'Week "&amp;$B4&amp;"'!$AR$2")=0,C4,"")</f>
        <v>16</v>
      </c>
      <c r="E4" s="224">
        <f ca="1">IF(INDIRECT("'Week "&amp;$B4&amp;"'!$AR$2")=0,IF(INDIRECT("'Week "&amp;$B4&amp;"'!"&amp;CELL("address",F$4))="","",INDIRECT("'Week "&amp;$B4&amp;"'!"&amp;CELL("address",G$21))),"")</f>
        <v>11</v>
      </c>
      <c r="F4" s="225">
        <f ca="1">IF(INDIRECT("'Week "&amp;$B4&amp;"'!$AR$2")=0,IF(INDIRECT("'Week "&amp;$B4&amp;"'!"&amp;CELL("address",F$4))="",0,INDIRECT("'Week "&amp;$B4&amp;"'!"&amp;CELL("address",H$25))),"")</f>
        <v>6</v>
      </c>
      <c r="G4" s="226">
        <f ca="1">IF(INDIRECT("'Week "&amp;$B4&amp;"'!$AR$2")=0,IF(INDIRECT("'Week "&amp;$B4&amp;"'!"&amp;CELL("address",F$4))="",0,INDIRECT("'Week "&amp;$B4&amp;"'!"&amp;CELL("address",H$21))),"")</f>
        <v>62</v>
      </c>
      <c r="H4" s="227">
        <f ca="1">IF(INDIRECT("'Week "&amp;$B4&amp;"'!$AR$2")=0,IF(INDIRECT("'Week "&amp;$B4&amp;"'!"&amp;CELL("address",I$4))="","",INDIRECT("'Week "&amp;$B4&amp;"'!"&amp;CELL("address",J$21))),"")</f>
        <v>12</v>
      </c>
      <c r="I4" s="225">
        <f ca="1">IF(INDIRECT("'Week "&amp;$B4&amp;"'!$AR$2")=0,IF(INDIRECT("'Week "&amp;$B4&amp;"'!"&amp;CELL("address",I$4))="",0,INDIRECT("'Week "&amp;$B4&amp;"'!"&amp;CELL("address",K$25))),"")</f>
        <v>9</v>
      </c>
      <c r="J4" s="226">
        <f ca="1">IF(INDIRECT("'Week "&amp;$B4&amp;"'!$AR$2")=0,IF(INDIRECT("'Week "&amp;$B4&amp;"'!"&amp;CELL("address",I$4))="",0,INDIRECT("'Week "&amp;$B4&amp;"'!"&amp;CELL("address",K$21))),"")</f>
        <v>60</v>
      </c>
      <c r="K4" s="227">
        <f ca="1">IF(INDIRECT("'Week "&amp;$B4&amp;"'!$AR$2")=0,IF(INDIRECT("'Week "&amp;$B4&amp;"'!"&amp;CELL("address",L$4))="","",INDIRECT("'Week "&amp;$B4&amp;"'!"&amp;CELL("address",M$21))),"")</f>
        <v>9</v>
      </c>
      <c r="L4" s="225">
        <f ca="1">IF(INDIRECT("'Week "&amp;$B4&amp;"'!$AR$2")=0,IF(INDIRECT("'Week "&amp;$B4&amp;"'!"&amp;CELL("address",L$4))="",0,INDIRECT("'Week "&amp;$B4&amp;"'!"&amp;CELL("address",N$25))),"")</f>
        <v>8</v>
      </c>
      <c r="M4" s="226">
        <f ca="1">IF(INDIRECT("'Week "&amp;$B4&amp;"'!$AR$2")=0,IF(INDIRECT("'Week "&amp;$B4&amp;"'!"&amp;CELL("address",L$4))="",0,INDIRECT("'Week "&amp;$B4&amp;"'!"&amp;CELL("address",N$21))),"")</f>
        <v>69</v>
      </c>
      <c r="N4" s="227">
        <f ca="1">IF(INDIRECT("'Week "&amp;$B4&amp;"'!$AR$2")=0,IF(INDIRECT("'Week "&amp;$B4&amp;"'!"&amp;CELL("address",O$4))="","",INDIRECT("'Week "&amp;$B4&amp;"'!"&amp;CELL("address",P$21))),"")</f>
        <v>4</v>
      </c>
      <c r="O4" s="225">
        <f ca="1">IF(INDIRECT("'Week "&amp;$B4&amp;"'!$AR$2")=0,IF(INDIRECT("'Week "&amp;$B4&amp;"'!"&amp;CELL("address",O$4))="",0,INDIRECT("'Week "&amp;$B4&amp;"'!"&amp;CELL("address",Q$25))),"")</f>
        <v>10</v>
      </c>
      <c r="P4" s="226">
        <f ca="1">IF(INDIRECT("'Week "&amp;$B4&amp;"'!$AR$2")=0,IF(INDIRECT("'Week "&amp;$B4&amp;"'!"&amp;CELL("address",O$4))="",0,INDIRECT("'Week "&amp;$B4&amp;"'!"&amp;CELL("address",Q$21))),"")</f>
        <v>85</v>
      </c>
      <c r="Q4" s="227">
        <f ca="1">IF(INDIRECT("'Week "&amp;$B4&amp;"'!$AR$2")=0,IF(INDIRECT("'Week "&amp;$B4&amp;"'!"&amp;CELL("address",R$4))="","",INDIRECT("'Week "&amp;$B4&amp;"'!"&amp;CELL("address",S$21))),"")</f>
        <v>10</v>
      </c>
      <c r="R4" s="225">
        <f ca="1">IF(INDIRECT("'Week "&amp;$B4&amp;"'!$AR$2")=0,IF(INDIRECT("'Week "&amp;$B4&amp;"'!"&amp;CELL("address",R$4))="",0,INDIRECT("'Week "&amp;$B4&amp;"'!"&amp;CELL("address",T$25))),"")</f>
        <v>7</v>
      </c>
      <c r="S4" s="226">
        <f ca="1">IF(INDIRECT("'Week "&amp;$B4&amp;"'!$AR$2")=0,IF(INDIRECT("'Week "&amp;$B4&amp;"'!"&amp;CELL("address",R$4))="",0,INDIRECT("'Week "&amp;$B4&amp;"'!"&amp;CELL("address",T$21))),"")</f>
        <v>63</v>
      </c>
      <c r="T4" s="227">
        <f ca="1">IF(INDIRECT("'Week "&amp;$B4&amp;"'!$AR$2")=0,IF(INDIRECT("'Week "&amp;$B4&amp;"'!"&amp;CELL("address",U$4))="","",INDIRECT("'Week "&amp;$B4&amp;"'!"&amp;CELL("address",V$21))),"")</f>
        <v>2</v>
      </c>
      <c r="U4" s="225">
        <f ca="1">IF(INDIRECT("'Week "&amp;$B4&amp;"'!$AR$2")=0,IF(INDIRECT("'Week "&amp;$B4&amp;"'!"&amp;CELL("address",U$4))="",0,INDIRECT("'Week "&amp;$B4&amp;"'!"&amp;CELL("address",W$25))),"")</f>
        <v>11</v>
      </c>
      <c r="V4" s="226">
        <f ca="1">IF(INDIRECT("'Week "&amp;$B4&amp;"'!$AR$2")=0,IF(INDIRECT("'Week "&amp;$B4&amp;"'!"&amp;CELL("address",U$4))="",0,INDIRECT("'Week "&amp;$B4&amp;"'!"&amp;CELL("address",W$21))),"")</f>
        <v>92</v>
      </c>
      <c r="W4" s="227">
        <f ca="1">IF(INDIRECT("'Week "&amp;$B4&amp;"'!$AR$2")=0,IF(INDIRECT("'Week "&amp;$B4&amp;"'!"&amp;CELL("address",X$4))="","",INDIRECT("'Week "&amp;$B4&amp;"'!"&amp;CELL("address",Y$21))),"")</f>
        <v>7</v>
      </c>
      <c r="X4" s="225">
        <f ca="1">IF(INDIRECT("'Week "&amp;$B4&amp;"'!$AR$2")=0,IF(INDIRECT("'Week "&amp;$B4&amp;"'!"&amp;CELL("address",X$4))="",0,INDIRECT("'Week "&amp;$B4&amp;"'!"&amp;CELL("address",Z$25))),"")</f>
        <v>8</v>
      </c>
      <c r="Y4" s="226">
        <f ca="1">IF(INDIRECT("'Week "&amp;$B4&amp;"'!$AR$2")=0,IF(INDIRECT("'Week "&amp;$B4&amp;"'!"&amp;CELL("address",X$4))="",0,INDIRECT("'Week "&amp;$B4&amp;"'!"&amp;CELL("address",Z$21))),"")</f>
        <v>74</v>
      </c>
      <c r="Z4" s="227">
        <f ca="1">IF(INDIRECT("'Week "&amp;$B4&amp;"'!$AR$2")=0,IF(INDIRECT("'Week "&amp;$B4&amp;"'!"&amp;CELL("address",AA$4))="","",INDIRECT("'Week "&amp;$B4&amp;"'!"&amp;CELL("address",AB$21))),"")</f>
        <v>6</v>
      </c>
      <c r="AA4" s="225">
        <f ca="1">IF(INDIRECT("'Week "&amp;$B4&amp;"'!$AR$2")=0,IF(INDIRECT("'Week "&amp;$B4&amp;"'!"&amp;CELL("address",AA$4))="",0,INDIRECT("'Week "&amp;$B4&amp;"'!"&amp;CELL("address",AC$25))),"")</f>
        <v>9</v>
      </c>
      <c r="AB4" s="226">
        <f ca="1">IF(INDIRECT("'Week "&amp;$B4&amp;"'!$AR$2")=0,IF(INDIRECT("'Week "&amp;$B4&amp;"'!"&amp;CELL("address",AA$4))="",0,INDIRECT("'Week "&amp;$B4&amp;"'!"&amp;CELL("address",AC$21))),"")</f>
        <v>78</v>
      </c>
      <c r="AC4" s="227">
        <f ca="1">IF(INDIRECT("'Week "&amp;$B4&amp;"'!$AR$2")=0,IF(INDIRECT("'Week "&amp;$B4&amp;"'!"&amp;CELL("address",AD$4))="","",INDIRECT("'Week "&amp;$B4&amp;"'!"&amp;CELL("address",AE$21))),"")</f>
        <v>1</v>
      </c>
      <c r="AD4" s="225">
        <f ca="1">IF(INDIRECT("'Week "&amp;$B4&amp;"'!$AR$2")=0,IF(INDIRECT("'Week "&amp;$B4&amp;"'!"&amp;CELL("address",AD$4))="",0,INDIRECT("'Week "&amp;$B4&amp;"'!"&amp;CELL("address",AF$25))),"")</f>
        <v>10</v>
      </c>
      <c r="AE4" s="226">
        <f ca="1">IF(INDIRECT("'Week "&amp;$B4&amp;"'!$AR$2")=0,IF(INDIRECT("'Week "&amp;$B4&amp;"'!"&amp;CELL("address",AD$4))="",0,INDIRECT("'Week "&amp;$B4&amp;"'!"&amp;CELL("address",AF$21))),"")</f>
        <v>93</v>
      </c>
      <c r="AF4" s="227">
        <f ca="1">IF(INDIRECT("'Week "&amp;$B4&amp;"'!$AR$2")=0,IF(INDIRECT("'Week "&amp;$B4&amp;"'!"&amp;CELL("address",AG$4))="","",INDIRECT("'Week "&amp;$B4&amp;"'!"&amp;CELL("address",AH$21))),"")</f>
        <v>4</v>
      </c>
      <c r="AG4" s="225">
        <f ca="1">IF(INDIRECT("'Week "&amp;$B4&amp;"'!$AR$2")=0,IF(INDIRECT("'Week "&amp;$B4&amp;"'!"&amp;CELL("address",AG$4))="",0,INDIRECT("'Week "&amp;$B4&amp;"'!"&amp;CELL("address",AI$25))),"")</f>
        <v>8</v>
      </c>
      <c r="AH4" s="226">
        <f ca="1">IF(INDIRECT("'Week "&amp;$B4&amp;"'!$AR$2")=0,IF(INDIRECT("'Week "&amp;$B4&amp;"'!"&amp;CELL("address",AG$4))="",0,INDIRECT("'Week "&amp;$B4&amp;"'!"&amp;CELL("address",AI$21))),"")</f>
        <v>85</v>
      </c>
      <c r="AI4" s="227">
        <f ca="1">IF(INDIRECT("'Week "&amp;$B4&amp;"'!$AR$2")=0,IF(INDIRECT("'Week "&amp;$B4&amp;"'!"&amp;CELL("address",AJ$4))="","",INDIRECT("'Week "&amp;$B4&amp;"'!"&amp;CELL("address",AK$21))),"")</f>
        <v>8</v>
      </c>
      <c r="AJ4" s="225">
        <f ca="1">IF(INDIRECT("'Week "&amp;$B4&amp;"'!$AR$2")=0,IF(INDIRECT("'Week "&amp;$B4&amp;"'!"&amp;CELL("address",AJ$4))="",0,INDIRECT("'Week "&amp;$B4&amp;"'!"&amp;CELL("address",AL$25))),"")</f>
        <v>7</v>
      </c>
      <c r="AK4" s="226">
        <f ca="1">IF(INDIRECT("'Week "&amp;$B4&amp;"'!$AR$2")=0,IF(INDIRECT("'Week "&amp;$B4&amp;"'!"&amp;CELL("address",AJ$4))="",0,INDIRECT("'Week "&amp;$B4&amp;"'!"&amp;CELL("address",AL$21))),"")</f>
        <v>72</v>
      </c>
      <c r="AL4" s="227">
        <f ca="1">IF(INDIRECT("'Week "&amp;$B4&amp;"'!$AR$2")=0,IF(INDIRECT("'Week "&amp;$B4&amp;"'!"&amp;CELL("address",AM$4))="","",INDIRECT("'Week "&amp;$B4&amp;"'!"&amp;CELL("address",AN$21))),"")</f>
        <v>3</v>
      </c>
      <c r="AM4" s="225">
        <f ca="1">IF(INDIRECT("'Week "&amp;$B4&amp;"'!$AR$2")=0,IF(INDIRECT("'Week "&amp;$B4&amp;"'!"&amp;CELL("address",AM$4))="",0,INDIRECT("'Week "&amp;$B4&amp;"'!"&amp;CELL("address",AO$25))),"")</f>
        <v>9</v>
      </c>
      <c r="AN4" s="228">
        <f ca="1">IF(INDIRECT("'Week "&amp;$B4&amp;"'!$AR$2")=0,IF(INDIRECT("'Week "&amp;$B4&amp;"'!"&amp;CELL("address",AM$4))="",0,INDIRECT("'Week "&amp;$B4&amp;"'!"&amp;CELL("address",AO$21))),"")</f>
        <v>90</v>
      </c>
      <c r="AO4" s="229">
        <v>3</v>
      </c>
      <c r="AP4" s="230" t="s">
        <v>5</v>
      </c>
      <c r="AQ4" s="40">
        <v>0</v>
      </c>
      <c r="AR4" s="41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31">
        <v>2</v>
      </c>
      <c r="C5" s="196">
        <f t="shared" ref="C5:C21" ca="1" si="12">16-COUNTBLANK(INDIRECT("'Week "&amp;$B5&amp;"'!$B$4:$B$19"))</f>
        <v>16</v>
      </c>
      <c r="D5" s="232">
        <f t="shared" ref="D5:D21" ca="1" si="13">IF(INDIRECT("'Week "&amp;$B5&amp;"'!$AR$2")=0,C5,"")</f>
        <v>16</v>
      </c>
      <c r="E5" s="233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34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35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36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34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35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36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34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35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36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34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35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36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34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35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36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34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35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36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34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35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36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34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35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36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34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35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36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34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35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36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34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35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36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34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37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29">
        <v>2</v>
      </c>
      <c r="AP5" s="230" t="s">
        <v>6</v>
      </c>
      <c r="AQ5" s="40">
        <v>0</v>
      </c>
      <c r="AR5" s="41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20" t="s">
        <v>117</v>
      </c>
    </row>
    <row r="6" spans="2:101" ht="18" customHeight="1" x14ac:dyDescent="0.2">
      <c r="B6" s="231">
        <v>3</v>
      </c>
      <c r="C6" s="196">
        <f t="shared" ca="1" si="12"/>
        <v>16</v>
      </c>
      <c r="D6" s="232" t="str">
        <f t="shared" ca="1" si="13"/>
        <v/>
      </c>
      <c r="E6" s="233" t="str">
        <f t="shared" ca="1" si="14"/>
        <v/>
      </c>
      <c r="F6" s="234" t="str">
        <f t="shared" ca="1" si="15"/>
        <v/>
      </c>
      <c r="G6" s="235" t="str">
        <f t="shared" ca="1" si="16"/>
        <v/>
      </c>
      <c r="H6" s="236" t="str">
        <f t="shared" ca="1" si="17"/>
        <v/>
      </c>
      <c r="I6" s="234" t="str">
        <f t="shared" ca="1" si="18"/>
        <v/>
      </c>
      <c r="J6" s="235" t="str">
        <f t="shared" ca="1" si="19"/>
        <v/>
      </c>
      <c r="K6" s="236" t="str">
        <f t="shared" ca="1" si="20"/>
        <v/>
      </c>
      <c r="L6" s="234" t="str">
        <f t="shared" ca="1" si="21"/>
        <v/>
      </c>
      <c r="M6" s="235" t="str">
        <f t="shared" ca="1" si="22"/>
        <v/>
      </c>
      <c r="N6" s="236" t="str">
        <f t="shared" ca="1" si="23"/>
        <v/>
      </c>
      <c r="O6" s="234" t="str">
        <f t="shared" ca="1" si="24"/>
        <v/>
      </c>
      <c r="P6" s="235" t="str">
        <f t="shared" ca="1" si="25"/>
        <v/>
      </c>
      <c r="Q6" s="236" t="str">
        <f t="shared" ca="1" si="26"/>
        <v/>
      </c>
      <c r="R6" s="234" t="str">
        <f t="shared" ca="1" si="27"/>
        <v/>
      </c>
      <c r="S6" s="235" t="str">
        <f t="shared" ca="1" si="28"/>
        <v/>
      </c>
      <c r="T6" s="236" t="str">
        <f t="shared" ca="1" si="29"/>
        <v/>
      </c>
      <c r="U6" s="234" t="str">
        <f t="shared" ca="1" si="30"/>
        <v/>
      </c>
      <c r="V6" s="235" t="str">
        <f t="shared" ca="1" si="31"/>
        <v/>
      </c>
      <c r="W6" s="236" t="str">
        <f t="shared" ca="1" si="32"/>
        <v/>
      </c>
      <c r="X6" s="234" t="str">
        <f t="shared" ca="1" si="33"/>
        <v/>
      </c>
      <c r="Y6" s="235" t="str">
        <f t="shared" ca="1" si="34"/>
        <v/>
      </c>
      <c r="Z6" s="236" t="str">
        <f t="shared" ca="1" si="35"/>
        <v/>
      </c>
      <c r="AA6" s="234" t="str">
        <f t="shared" ca="1" si="36"/>
        <v/>
      </c>
      <c r="AB6" s="235" t="str">
        <f t="shared" ca="1" si="37"/>
        <v/>
      </c>
      <c r="AC6" s="236" t="str">
        <f t="shared" ca="1" si="38"/>
        <v/>
      </c>
      <c r="AD6" s="234" t="str">
        <f t="shared" ca="1" si="39"/>
        <v/>
      </c>
      <c r="AE6" s="235" t="str">
        <f t="shared" ca="1" si="40"/>
        <v/>
      </c>
      <c r="AF6" s="236" t="str">
        <f t="shared" ca="1" si="41"/>
        <v/>
      </c>
      <c r="AG6" s="234" t="str">
        <f t="shared" ca="1" si="42"/>
        <v/>
      </c>
      <c r="AH6" s="235" t="str">
        <f t="shared" ca="1" si="43"/>
        <v/>
      </c>
      <c r="AI6" s="236" t="str">
        <f t="shared" ca="1" si="44"/>
        <v/>
      </c>
      <c r="AJ6" s="234" t="str">
        <f t="shared" ca="1" si="45"/>
        <v/>
      </c>
      <c r="AK6" s="235" t="str">
        <f t="shared" ca="1" si="46"/>
        <v/>
      </c>
      <c r="AL6" s="236" t="str">
        <f t="shared" ca="1" si="47"/>
        <v/>
      </c>
      <c r="AM6" s="234" t="str">
        <f t="shared" ca="1" si="48"/>
        <v/>
      </c>
      <c r="AN6" s="237" t="str">
        <f t="shared" ca="1" si="49"/>
        <v/>
      </c>
      <c r="AO6" s="229">
        <f>$AO$2*$AO$3-$AO$4-$AO$5</f>
        <v>31</v>
      </c>
      <c r="AP6" s="230" t="s">
        <v>8</v>
      </c>
      <c r="AQ6" s="40">
        <v>0</v>
      </c>
      <c r="AR6" s="41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 t="str">
        <f t="shared" ca="1" si="52"/>
        <v/>
      </c>
      <c r="BN6" s="4" t="str">
        <f t="shared" ca="1" si="53"/>
        <v/>
      </c>
      <c r="BO6" s="4"/>
      <c r="BP6" s="4" t="str">
        <f t="shared" ca="1" si="54"/>
        <v/>
      </c>
      <c r="BQ6" s="4" t="str">
        <f t="shared" ca="1" si="55"/>
        <v/>
      </c>
      <c r="BR6" s="4"/>
      <c r="BS6" s="4" t="str">
        <f t="shared" ca="1" si="56"/>
        <v/>
      </c>
      <c r="BT6" s="4" t="str">
        <f t="shared" ca="1" si="57"/>
        <v/>
      </c>
      <c r="BU6" s="4"/>
      <c r="BV6" s="4" t="str">
        <f t="shared" ca="1" si="58"/>
        <v/>
      </c>
      <c r="BW6" s="4" t="str">
        <f t="shared" ca="1" si="59"/>
        <v/>
      </c>
      <c r="BX6" s="4"/>
      <c r="BY6" s="4" t="str">
        <f t="shared" ca="1" si="60"/>
        <v/>
      </c>
      <c r="BZ6" s="4" t="str">
        <f t="shared" ca="1" si="61"/>
        <v/>
      </c>
      <c r="CA6" s="4"/>
      <c r="CB6" s="4" t="str">
        <f t="shared" ca="1" si="62"/>
        <v/>
      </c>
      <c r="CC6" s="4" t="str">
        <f t="shared" ca="1" si="63"/>
        <v/>
      </c>
      <c r="CD6" s="4"/>
      <c r="CE6" s="4" t="str">
        <f t="shared" ca="1" si="64"/>
        <v/>
      </c>
      <c r="CF6" s="4" t="str">
        <f t="shared" ca="1" si="65"/>
        <v/>
      </c>
      <c r="CG6" s="4"/>
      <c r="CH6" s="4" t="str">
        <f t="shared" ca="1" si="66"/>
        <v/>
      </c>
      <c r="CI6" s="4" t="str">
        <f t="shared" ca="1" si="67"/>
        <v/>
      </c>
      <c r="CJ6" s="4"/>
      <c r="CK6" s="4" t="str">
        <f t="shared" ca="1" si="68"/>
        <v/>
      </c>
      <c r="CL6" s="4" t="str">
        <f t="shared" ca="1" si="69"/>
        <v/>
      </c>
      <c r="CM6" s="4"/>
      <c r="CN6" s="4" t="str">
        <f t="shared" ca="1" si="70"/>
        <v/>
      </c>
      <c r="CO6" s="4" t="str">
        <f t="shared" ca="1" si="71"/>
        <v/>
      </c>
      <c r="CP6" s="4"/>
      <c r="CQ6" s="4" t="str">
        <f t="shared" ca="1" si="72"/>
        <v/>
      </c>
      <c r="CR6" s="4" t="str">
        <f t="shared" ca="1" si="73"/>
        <v/>
      </c>
      <c r="CS6" s="4"/>
      <c r="CT6" s="4" t="str">
        <f t="shared" ca="1" si="74"/>
        <v/>
      </c>
      <c r="CU6" s="4"/>
      <c r="CV6" s="321" t="s">
        <v>700</v>
      </c>
    </row>
    <row r="7" spans="2:101" ht="18" customHeight="1" x14ac:dyDescent="0.2">
      <c r="B7" s="231">
        <v>4</v>
      </c>
      <c r="C7" s="196">
        <f t="shared" ca="1" si="12"/>
        <v>16</v>
      </c>
      <c r="D7" s="232" t="str">
        <f t="shared" ca="1" si="13"/>
        <v/>
      </c>
      <c r="E7" s="233" t="str">
        <f t="shared" ca="1" si="14"/>
        <v/>
      </c>
      <c r="F7" s="234" t="str">
        <f t="shared" ca="1" si="15"/>
        <v/>
      </c>
      <c r="G7" s="235" t="str">
        <f t="shared" ca="1" si="16"/>
        <v/>
      </c>
      <c r="H7" s="236" t="str">
        <f t="shared" ca="1" si="17"/>
        <v/>
      </c>
      <c r="I7" s="234" t="str">
        <f t="shared" ca="1" si="18"/>
        <v/>
      </c>
      <c r="J7" s="235" t="str">
        <f t="shared" ca="1" si="19"/>
        <v/>
      </c>
      <c r="K7" s="236" t="str">
        <f t="shared" ca="1" si="20"/>
        <v/>
      </c>
      <c r="L7" s="234" t="str">
        <f t="shared" ca="1" si="21"/>
        <v/>
      </c>
      <c r="M7" s="235" t="str">
        <f t="shared" ca="1" si="22"/>
        <v/>
      </c>
      <c r="N7" s="236" t="str">
        <f t="shared" ca="1" si="23"/>
        <v/>
      </c>
      <c r="O7" s="234" t="str">
        <f t="shared" ca="1" si="24"/>
        <v/>
      </c>
      <c r="P7" s="235" t="str">
        <f t="shared" ca="1" si="25"/>
        <v/>
      </c>
      <c r="Q7" s="236" t="str">
        <f t="shared" ca="1" si="26"/>
        <v/>
      </c>
      <c r="R7" s="234" t="str">
        <f t="shared" ca="1" si="27"/>
        <v/>
      </c>
      <c r="S7" s="235" t="str">
        <f t="shared" ca="1" si="28"/>
        <v/>
      </c>
      <c r="T7" s="236" t="str">
        <f t="shared" ca="1" si="29"/>
        <v/>
      </c>
      <c r="U7" s="234" t="str">
        <f t="shared" ca="1" si="30"/>
        <v/>
      </c>
      <c r="V7" s="235" t="str">
        <f t="shared" ca="1" si="31"/>
        <v/>
      </c>
      <c r="W7" s="236" t="str">
        <f t="shared" ca="1" si="32"/>
        <v/>
      </c>
      <c r="X7" s="234" t="str">
        <f t="shared" ca="1" si="33"/>
        <v/>
      </c>
      <c r="Y7" s="235" t="str">
        <f t="shared" ca="1" si="34"/>
        <v/>
      </c>
      <c r="Z7" s="236" t="str">
        <f t="shared" ca="1" si="35"/>
        <v/>
      </c>
      <c r="AA7" s="234" t="str">
        <f t="shared" ca="1" si="36"/>
        <v/>
      </c>
      <c r="AB7" s="235" t="str">
        <f t="shared" ca="1" si="37"/>
        <v/>
      </c>
      <c r="AC7" s="236" t="str">
        <f t="shared" ca="1" si="38"/>
        <v/>
      </c>
      <c r="AD7" s="234" t="str">
        <f t="shared" ca="1" si="39"/>
        <v/>
      </c>
      <c r="AE7" s="235" t="str">
        <f t="shared" ca="1" si="40"/>
        <v/>
      </c>
      <c r="AF7" s="236" t="str">
        <f t="shared" ca="1" si="41"/>
        <v/>
      </c>
      <c r="AG7" s="234" t="str">
        <f t="shared" ca="1" si="42"/>
        <v/>
      </c>
      <c r="AH7" s="235" t="str">
        <f t="shared" ca="1" si="43"/>
        <v/>
      </c>
      <c r="AI7" s="236" t="str">
        <f t="shared" ca="1" si="44"/>
        <v/>
      </c>
      <c r="AJ7" s="234" t="str">
        <f t="shared" ca="1" si="45"/>
        <v/>
      </c>
      <c r="AK7" s="235" t="str">
        <f t="shared" ca="1" si="46"/>
        <v/>
      </c>
      <c r="AL7" s="236" t="str">
        <f t="shared" ca="1" si="47"/>
        <v/>
      </c>
      <c r="AM7" s="234" t="str">
        <f t="shared" ca="1" si="48"/>
        <v/>
      </c>
      <c r="AN7" s="237" t="str">
        <f t="shared" ca="1" si="49"/>
        <v/>
      </c>
      <c r="AO7" s="42"/>
      <c r="AP7" s="43"/>
      <c r="AQ7" s="42"/>
      <c r="AR7" s="43"/>
      <c r="AS7" s="4">
        <f t="shared" ca="1" si="50"/>
        <v>16</v>
      </c>
      <c r="BJ7" s="4"/>
      <c r="BK7" s="4" t="str">
        <f t="shared" ca="1" si="51"/>
        <v/>
      </c>
      <c r="BL7" s="4"/>
      <c r="BM7" s="4" t="str">
        <f t="shared" ca="1" si="52"/>
        <v/>
      </c>
      <c r="BN7" s="4" t="str">
        <f t="shared" ca="1" si="53"/>
        <v/>
      </c>
      <c r="BO7" s="4"/>
      <c r="BP7" s="4" t="str">
        <f t="shared" ca="1" si="54"/>
        <v/>
      </c>
      <c r="BQ7" s="4" t="str">
        <f t="shared" ca="1" si="55"/>
        <v/>
      </c>
      <c r="BR7" s="4"/>
      <c r="BS7" s="4" t="str">
        <f t="shared" ca="1" si="56"/>
        <v/>
      </c>
      <c r="BT7" s="4" t="str">
        <f t="shared" ca="1" si="57"/>
        <v/>
      </c>
      <c r="BU7" s="4"/>
      <c r="BV7" s="4" t="str">
        <f t="shared" ca="1" si="58"/>
        <v/>
      </c>
      <c r="BW7" s="4" t="str">
        <f t="shared" ca="1" si="59"/>
        <v/>
      </c>
      <c r="BX7" s="4"/>
      <c r="BY7" s="4" t="str">
        <f t="shared" ca="1" si="60"/>
        <v/>
      </c>
      <c r="BZ7" s="4" t="str">
        <f t="shared" ca="1" si="61"/>
        <v/>
      </c>
      <c r="CA7" s="4"/>
      <c r="CB7" s="4" t="str">
        <f t="shared" ca="1" si="62"/>
        <v/>
      </c>
      <c r="CC7" s="4" t="str">
        <f t="shared" ca="1" si="63"/>
        <v/>
      </c>
      <c r="CD7" s="4"/>
      <c r="CE7" s="4" t="str">
        <f t="shared" ca="1" si="64"/>
        <v/>
      </c>
      <c r="CF7" s="4" t="str">
        <f t="shared" ca="1" si="65"/>
        <v/>
      </c>
      <c r="CG7" s="4"/>
      <c r="CH7" s="4" t="str">
        <f t="shared" ca="1" si="66"/>
        <v/>
      </c>
      <c r="CI7" s="4" t="str">
        <f t="shared" ca="1" si="67"/>
        <v/>
      </c>
      <c r="CJ7" s="4"/>
      <c r="CK7" s="4" t="str">
        <f t="shared" ca="1" si="68"/>
        <v/>
      </c>
      <c r="CL7" s="4" t="str">
        <f t="shared" ca="1" si="69"/>
        <v/>
      </c>
      <c r="CM7" s="4"/>
      <c r="CN7" s="4" t="str">
        <f t="shared" ca="1" si="70"/>
        <v/>
      </c>
      <c r="CO7" s="4" t="str">
        <f t="shared" ca="1" si="71"/>
        <v/>
      </c>
      <c r="CP7" s="4"/>
      <c r="CQ7" s="4" t="str">
        <f t="shared" ca="1" si="72"/>
        <v/>
      </c>
      <c r="CR7" s="4" t="str">
        <f t="shared" ca="1" si="73"/>
        <v/>
      </c>
      <c r="CS7" s="4"/>
      <c r="CT7" s="4" t="str">
        <f t="shared" ca="1" si="74"/>
        <v/>
      </c>
      <c r="CU7" s="4"/>
      <c r="CV7" s="322"/>
    </row>
    <row r="8" spans="2:101" ht="18" customHeight="1" x14ac:dyDescent="0.2">
      <c r="B8" s="231">
        <v>5</v>
      </c>
      <c r="C8" s="196">
        <f t="shared" ca="1" si="12"/>
        <v>16</v>
      </c>
      <c r="D8" s="232" t="str">
        <f t="shared" ca="1" si="13"/>
        <v/>
      </c>
      <c r="E8" s="233" t="str">
        <f t="shared" ca="1" si="14"/>
        <v/>
      </c>
      <c r="F8" s="234" t="str">
        <f t="shared" ca="1" si="15"/>
        <v/>
      </c>
      <c r="G8" s="235" t="str">
        <f t="shared" ca="1" si="16"/>
        <v/>
      </c>
      <c r="H8" s="236" t="str">
        <f t="shared" ca="1" si="17"/>
        <v/>
      </c>
      <c r="I8" s="234" t="str">
        <f t="shared" ca="1" si="18"/>
        <v/>
      </c>
      <c r="J8" s="235" t="str">
        <f t="shared" ca="1" si="19"/>
        <v/>
      </c>
      <c r="K8" s="236" t="str">
        <f t="shared" ca="1" si="20"/>
        <v/>
      </c>
      <c r="L8" s="234" t="str">
        <f t="shared" ca="1" si="21"/>
        <v/>
      </c>
      <c r="M8" s="235" t="str">
        <f t="shared" ca="1" si="22"/>
        <v/>
      </c>
      <c r="N8" s="236" t="str">
        <f t="shared" ca="1" si="23"/>
        <v/>
      </c>
      <c r="O8" s="234" t="str">
        <f t="shared" ca="1" si="24"/>
        <v/>
      </c>
      <c r="P8" s="235" t="str">
        <f t="shared" ca="1" si="25"/>
        <v/>
      </c>
      <c r="Q8" s="236" t="str">
        <f t="shared" ca="1" si="26"/>
        <v/>
      </c>
      <c r="R8" s="234" t="str">
        <f t="shared" ca="1" si="27"/>
        <v/>
      </c>
      <c r="S8" s="235" t="str">
        <f t="shared" ca="1" si="28"/>
        <v/>
      </c>
      <c r="T8" s="236" t="str">
        <f t="shared" ca="1" si="29"/>
        <v/>
      </c>
      <c r="U8" s="234" t="str">
        <f t="shared" ca="1" si="30"/>
        <v/>
      </c>
      <c r="V8" s="235" t="str">
        <f t="shared" ca="1" si="31"/>
        <v/>
      </c>
      <c r="W8" s="236" t="str">
        <f t="shared" ca="1" si="32"/>
        <v/>
      </c>
      <c r="X8" s="234" t="str">
        <f t="shared" ca="1" si="33"/>
        <v/>
      </c>
      <c r="Y8" s="235" t="str">
        <f t="shared" ca="1" si="34"/>
        <v/>
      </c>
      <c r="Z8" s="236" t="str">
        <f t="shared" ca="1" si="35"/>
        <v/>
      </c>
      <c r="AA8" s="234" t="str">
        <f t="shared" ca="1" si="36"/>
        <v/>
      </c>
      <c r="AB8" s="235" t="str">
        <f t="shared" ca="1" si="37"/>
        <v/>
      </c>
      <c r="AC8" s="236" t="str">
        <f t="shared" ca="1" si="38"/>
        <v/>
      </c>
      <c r="AD8" s="234" t="str">
        <f t="shared" ca="1" si="39"/>
        <v/>
      </c>
      <c r="AE8" s="235" t="str">
        <f t="shared" ca="1" si="40"/>
        <v/>
      </c>
      <c r="AF8" s="236" t="str">
        <f t="shared" ca="1" si="41"/>
        <v/>
      </c>
      <c r="AG8" s="234" t="str">
        <f t="shared" ca="1" si="42"/>
        <v/>
      </c>
      <c r="AH8" s="235" t="str">
        <f t="shared" ca="1" si="43"/>
        <v/>
      </c>
      <c r="AI8" s="236" t="str">
        <f t="shared" ca="1" si="44"/>
        <v/>
      </c>
      <c r="AJ8" s="234" t="str">
        <f t="shared" ca="1" si="45"/>
        <v/>
      </c>
      <c r="AK8" s="235" t="str">
        <f t="shared" ca="1" si="46"/>
        <v/>
      </c>
      <c r="AL8" s="236" t="str">
        <f t="shared" ca="1" si="47"/>
        <v/>
      </c>
      <c r="AM8" s="234" t="str">
        <f t="shared" ca="1" si="48"/>
        <v/>
      </c>
      <c r="AN8" s="237" t="str">
        <f t="shared" ca="1" si="49"/>
        <v/>
      </c>
      <c r="AO8" s="219">
        <v>2021</v>
      </c>
      <c r="AP8" s="220" t="s">
        <v>607</v>
      </c>
      <c r="AQ8" s="42"/>
      <c r="AS8" s="4">
        <f t="shared" ca="1" si="50"/>
        <v>16</v>
      </c>
      <c r="BJ8" s="4"/>
      <c r="BK8" s="4" t="str">
        <f t="shared" ca="1" si="51"/>
        <v/>
      </c>
      <c r="BL8" s="4"/>
      <c r="BM8" s="4" t="str">
        <f t="shared" ca="1" si="52"/>
        <v/>
      </c>
      <c r="BN8" s="4" t="str">
        <f t="shared" ca="1" si="53"/>
        <v/>
      </c>
      <c r="BO8" s="4"/>
      <c r="BP8" s="4" t="str">
        <f t="shared" ca="1" si="54"/>
        <v/>
      </c>
      <c r="BQ8" s="4" t="str">
        <f t="shared" ca="1" si="55"/>
        <v/>
      </c>
      <c r="BR8" s="4"/>
      <c r="BS8" s="4" t="str">
        <f t="shared" ca="1" si="56"/>
        <v/>
      </c>
      <c r="BT8" s="4" t="str">
        <f t="shared" ca="1" si="57"/>
        <v/>
      </c>
      <c r="BU8" s="4"/>
      <c r="BV8" s="4" t="str">
        <f t="shared" ca="1" si="58"/>
        <v/>
      </c>
      <c r="BW8" s="4" t="str">
        <f t="shared" ca="1" si="59"/>
        <v/>
      </c>
      <c r="BX8" s="4"/>
      <c r="BY8" s="4" t="str">
        <f t="shared" ca="1" si="60"/>
        <v/>
      </c>
      <c r="BZ8" s="4" t="str">
        <f t="shared" ca="1" si="61"/>
        <v/>
      </c>
      <c r="CA8" s="4"/>
      <c r="CB8" s="4" t="str">
        <f t="shared" ca="1" si="62"/>
        <v/>
      </c>
      <c r="CC8" s="4" t="str">
        <f t="shared" ca="1" si="63"/>
        <v/>
      </c>
      <c r="CD8" s="4"/>
      <c r="CE8" s="4" t="str">
        <f t="shared" ca="1" si="64"/>
        <v/>
      </c>
      <c r="CF8" s="4" t="str">
        <f t="shared" ca="1" si="65"/>
        <v/>
      </c>
      <c r="CG8" s="4"/>
      <c r="CH8" s="4" t="str">
        <f t="shared" ca="1" si="66"/>
        <v/>
      </c>
      <c r="CI8" s="4" t="str">
        <f t="shared" ca="1" si="67"/>
        <v/>
      </c>
      <c r="CJ8" s="4"/>
      <c r="CK8" s="4" t="str">
        <f t="shared" ca="1" si="68"/>
        <v/>
      </c>
      <c r="CL8" s="4" t="str">
        <f t="shared" ca="1" si="69"/>
        <v/>
      </c>
      <c r="CM8" s="4"/>
      <c r="CN8" s="4" t="str">
        <f t="shared" ca="1" si="70"/>
        <v/>
      </c>
      <c r="CO8" s="4" t="str">
        <f t="shared" ca="1" si="71"/>
        <v/>
      </c>
      <c r="CP8" s="4"/>
      <c r="CQ8" s="4" t="str">
        <f t="shared" ca="1" si="72"/>
        <v/>
      </c>
      <c r="CR8" s="4" t="str">
        <f t="shared" ca="1" si="73"/>
        <v/>
      </c>
      <c r="CS8" s="4"/>
      <c r="CT8" s="4" t="str">
        <f t="shared" ca="1" si="74"/>
        <v/>
      </c>
      <c r="CU8" s="4"/>
      <c r="CV8" s="323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31">
        <v>6</v>
      </c>
      <c r="C9" s="196">
        <f t="shared" ca="1" si="12"/>
        <v>14</v>
      </c>
      <c r="D9" s="232" t="str">
        <f t="shared" ca="1" si="13"/>
        <v/>
      </c>
      <c r="E9" s="233" t="str">
        <f t="shared" ca="1" si="14"/>
        <v/>
      </c>
      <c r="F9" s="234" t="str">
        <f t="shared" ca="1" si="15"/>
        <v/>
      </c>
      <c r="G9" s="235" t="str">
        <f t="shared" ca="1" si="16"/>
        <v/>
      </c>
      <c r="H9" s="236" t="str">
        <f t="shared" ca="1" si="17"/>
        <v/>
      </c>
      <c r="I9" s="234" t="str">
        <f t="shared" ca="1" si="18"/>
        <v/>
      </c>
      <c r="J9" s="235" t="str">
        <f t="shared" ca="1" si="19"/>
        <v/>
      </c>
      <c r="K9" s="236" t="str">
        <f t="shared" ca="1" si="20"/>
        <v/>
      </c>
      <c r="L9" s="234" t="str">
        <f t="shared" ca="1" si="21"/>
        <v/>
      </c>
      <c r="M9" s="235" t="str">
        <f t="shared" ca="1" si="22"/>
        <v/>
      </c>
      <c r="N9" s="236" t="str">
        <f t="shared" ca="1" si="23"/>
        <v/>
      </c>
      <c r="O9" s="234" t="str">
        <f t="shared" ca="1" si="24"/>
        <v/>
      </c>
      <c r="P9" s="235" t="str">
        <f t="shared" ca="1" si="25"/>
        <v/>
      </c>
      <c r="Q9" s="236" t="str">
        <f t="shared" ca="1" si="26"/>
        <v/>
      </c>
      <c r="R9" s="234" t="str">
        <f t="shared" ca="1" si="27"/>
        <v/>
      </c>
      <c r="S9" s="235" t="str">
        <f t="shared" ca="1" si="28"/>
        <v/>
      </c>
      <c r="T9" s="236" t="str">
        <f t="shared" ca="1" si="29"/>
        <v/>
      </c>
      <c r="U9" s="234" t="str">
        <f t="shared" ca="1" si="30"/>
        <v/>
      </c>
      <c r="V9" s="235" t="str">
        <f t="shared" ca="1" si="31"/>
        <v/>
      </c>
      <c r="W9" s="236" t="str">
        <f t="shared" ca="1" si="32"/>
        <v/>
      </c>
      <c r="X9" s="234" t="str">
        <f t="shared" ca="1" si="33"/>
        <v/>
      </c>
      <c r="Y9" s="235" t="str">
        <f t="shared" ca="1" si="34"/>
        <v/>
      </c>
      <c r="Z9" s="236" t="str">
        <f t="shared" ca="1" si="35"/>
        <v/>
      </c>
      <c r="AA9" s="234" t="str">
        <f t="shared" ca="1" si="36"/>
        <v/>
      </c>
      <c r="AB9" s="235" t="str">
        <f t="shared" ca="1" si="37"/>
        <v/>
      </c>
      <c r="AC9" s="236" t="str">
        <f t="shared" ca="1" si="38"/>
        <v/>
      </c>
      <c r="AD9" s="234" t="str">
        <f t="shared" ca="1" si="39"/>
        <v/>
      </c>
      <c r="AE9" s="235" t="str">
        <f t="shared" ca="1" si="40"/>
        <v/>
      </c>
      <c r="AF9" s="236" t="str">
        <f t="shared" ca="1" si="41"/>
        <v/>
      </c>
      <c r="AG9" s="234" t="str">
        <f t="shared" ca="1" si="42"/>
        <v/>
      </c>
      <c r="AH9" s="235" t="str">
        <f t="shared" ca="1" si="43"/>
        <v/>
      </c>
      <c r="AI9" s="236" t="str">
        <f t="shared" ca="1" si="44"/>
        <v/>
      </c>
      <c r="AJ9" s="234" t="str">
        <f t="shared" ca="1" si="45"/>
        <v/>
      </c>
      <c r="AK9" s="235" t="str">
        <f t="shared" ca="1" si="46"/>
        <v/>
      </c>
      <c r="AL9" s="236" t="str">
        <f t="shared" ca="1" si="47"/>
        <v/>
      </c>
      <c r="AM9" s="234" t="str">
        <f t="shared" ca="1" si="48"/>
        <v/>
      </c>
      <c r="AN9" s="237" t="str">
        <f t="shared" ca="1" si="49"/>
        <v/>
      </c>
      <c r="AO9" s="42"/>
      <c r="AQ9" s="42"/>
      <c r="AR9" s="44"/>
      <c r="AS9" s="4">
        <f t="shared" ca="1" si="50"/>
        <v>14</v>
      </c>
      <c r="BJ9" s="4"/>
      <c r="BK9" s="4" t="str">
        <f t="shared" ca="1" si="51"/>
        <v/>
      </c>
      <c r="BL9" s="4"/>
      <c r="BM9" s="4" t="str">
        <f t="shared" ca="1" si="52"/>
        <v/>
      </c>
      <c r="BN9" s="4" t="str">
        <f t="shared" ca="1" si="53"/>
        <v/>
      </c>
      <c r="BO9" s="4"/>
      <c r="BP9" s="4" t="str">
        <f t="shared" ca="1" si="54"/>
        <v/>
      </c>
      <c r="BQ9" s="4" t="str">
        <f t="shared" ca="1" si="55"/>
        <v/>
      </c>
      <c r="BR9" s="4"/>
      <c r="BS9" s="4" t="str">
        <f t="shared" ca="1" si="56"/>
        <v/>
      </c>
      <c r="BT9" s="4" t="str">
        <f t="shared" ca="1" si="57"/>
        <v/>
      </c>
      <c r="BU9" s="4"/>
      <c r="BV9" s="4" t="str">
        <f t="shared" ca="1" si="58"/>
        <v/>
      </c>
      <c r="BW9" s="4" t="str">
        <f t="shared" ca="1" si="59"/>
        <v/>
      </c>
      <c r="BX9" s="4"/>
      <c r="BY9" s="4" t="str">
        <f t="shared" ca="1" si="60"/>
        <v/>
      </c>
      <c r="BZ9" s="4" t="str">
        <f t="shared" ca="1" si="61"/>
        <v/>
      </c>
      <c r="CA9" s="4"/>
      <c r="CB9" s="4" t="str">
        <f t="shared" ca="1" si="62"/>
        <v/>
      </c>
      <c r="CC9" s="4" t="str">
        <f t="shared" ca="1" si="63"/>
        <v/>
      </c>
      <c r="CD9" s="4"/>
      <c r="CE9" s="4" t="str">
        <f t="shared" ca="1" si="64"/>
        <v/>
      </c>
      <c r="CF9" s="4" t="str">
        <f t="shared" ca="1" si="65"/>
        <v/>
      </c>
      <c r="CG9" s="4"/>
      <c r="CH9" s="4" t="str">
        <f t="shared" ca="1" si="66"/>
        <v/>
      </c>
      <c r="CI9" s="4" t="str">
        <f t="shared" ca="1" si="67"/>
        <v/>
      </c>
      <c r="CJ9" s="4"/>
      <c r="CK9" s="4" t="str">
        <f t="shared" ca="1" si="68"/>
        <v/>
      </c>
      <c r="CL9" s="4" t="str">
        <f t="shared" ca="1" si="69"/>
        <v/>
      </c>
      <c r="CM9" s="4"/>
      <c r="CN9" s="4" t="str">
        <f t="shared" ca="1" si="70"/>
        <v/>
      </c>
      <c r="CO9" s="4" t="str">
        <f t="shared" ca="1" si="71"/>
        <v/>
      </c>
      <c r="CP9" s="4"/>
      <c r="CQ9" s="4" t="str">
        <f t="shared" ca="1" si="72"/>
        <v/>
      </c>
      <c r="CR9" s="4" t="str">
        <f t="shared" ca="1" si="73"/>
        <v/>
      </c>
      <c r="CS9" s="4"/>
      <c r="CT9" s="4" t="str">
        <f t="shared" ca="1" si="74"/>
        <v/>
      </c>
      <c r="CU9" s="4"/>
      <c r="CV9" s="323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31">
        <v>7</v>
      </c>
      <c r="C10" s="196">
        <f t="shared" ca="1" si="12"/>
        <v>13</v>
      </c>
      <c r="D10" s="232" t="str">
        <f t="shared" ca="1" si="13"/>
        <v/>
      </c>
      <c r="E10" s="233" t="str">
        <f t="shared" ca="1" si="14"/>
        <v/>
      </c>
      <c r="F10" s="234" t="str">
        <f t="shared" ca="1" si="15"/>
        <v/>
      </c>
      <c r="G10" s="235" t="str">
        <f t="shared" ca="1" si="16"/>
        <v/>
      </c>
      <c r="H10" s="236" t="str">
        <f t="shared" ca="1" si="17"/>
        <v/>
      </c>
      <c r="I10" s="234" t="str">
        <f t="shared" ca="1" si="18"/>
        <v/>
      </c>
      <c r="J10" s="235" t="str">
        <f t="shared" ca="1" si="19"/>
        <v/>
      </c>
      <c r="K10" s="236" t="str">
        <f t="shared" ca="1" si="20"/>
        <v/>
      </c>
      <c r="L10" s="234" t="str">
        <f t="shared" ca="1" si="21"/>
        <v/>
      </c>
      <c r="M10" s="235" t="str">
        <f t="shared" ca="1" si="22"/>
        <v/>
      </c>
      <c r="N10" s="236" t="str">
        <f t="shared" ca="1" si="23"/>
        <v/>
      </c>
      <c r="O10" s="234" t="str">
        <f t="shared" ca="1" si="24"/>
        <v/>
      </c>
      <c r="P10" s="235" t="str">
        <f t="shared" ca="1" si="25"/>
        <v/>
      </c>
      <c r="Q10" s="236" t="str">
        <f t="shared" ca="1" si="26"/>
        <v/>
      </c>
      <c r="R10" s="234" t="str">
        <f t="shared" ca="1" si="27"/>
        <v/>
      </c>
      <c r="S10" s="235" t="str">
        <f t="shared" ca="1" si="28"/>
        <v/>
      </c>
      <c r="T10" s="236" t="str">
        <f t="shared" ca="1" si="29"/>
        <v/>
      </c>
      <c r="U10" s="234" t="str">
        <f t="shared" ca="1" si="30"/>
        <v/>
      </c>
      <c r="V10" s="235" t="str">
        <f t="shared" ca="1" si="31"/>
        <v/>
      </c>
      <c r="W10" s="236" t="str">
        <f t="shared" ca="1" si="32"/>
        <v/>
      </c>
      <c r="X10" s="234" t="str">
        <f t="shared" ca="1" si="33"/>
        <v/>
      </c>
      <c r="Y10" s="235" t="str">
        <f t="shared" ca="1" si="34"/>
        <v/>
      </c>
      <c r="Z10" s="236" t="str">
        <f t="shared" ca="1" si="35"/>
        <v/>
      </c>
      <c r="AA10" s="234" t="str">
        <f t="shared" ca="1" si="36"/>
        <v/>
      </c>
      <c r="AB10" s="235" t="str">
        <f t="shared" ca="1" si="37"/>
        <v/>
      </c>
      <c r="AC10" s="236" t="str">
        <f t="shared" ca="1" si="38"/>
        <v/>
      </c>
      <c r="AD10" s="234" t="str">
        <f t="shared" ca="1" si="39"/>
        <v/>
      </c>
      <c r="AE10" s="235" t="str">
        <f t="shared" ca="1" si="40"/>
        <v/>
      </c>
      <c r="AF10" s="236" t="str">
        <f t="shared" ca="1" si="41"/>
        <v/>
      </c>
      <c r="AG10" s="234" t="str">
        <f t="shared" ca="1" si="42"/>
        <v/>
      </c>
      <c r="AH10" s="235" t="str">
        <f t="shared" ca="1" si="43"/>
        <v/>
      </c>
      <c r="AI10" s="236" t="str">
        <f t="shared" ca="1" si="44"/>
        <v/>
      </c>
      <c r="AJ10" s="234" t="str">
        <f t="shared" ca="1" si="45"/>
        <v/>
      </c>
      <c r="AK10" s="235" t="str">
        <f t="shared" ca="1" si="46"/>
        <v/>
      </c>
      <c r="AL10" s="236" t="str">
        <f t="shared" ca="1" si="47"/>
        <v/>
      </c>
      <c r="AM10" s="234" t="str">
        <f t="shared" ca="1" si="48"/>
        <v/>
      </c>
      <c r="AN10" s="237" t="str">
        <f t="shared" ca="1" si="49"/>
        <v/>
      </c>
      <c r="AO10" s="42"/>
      <c r="AQ10" s="42"/>
      <c r="AR10" s="44"/>
      <c r="AS10" s="4">
        <f t="shared" ca="1" si="50"/>
        <v>13</v>
      </c>
      <c r="BJ10" s="4"/>
      <c r="BK10" s="4" t="str">
        <f t="shared" ca="1" si="51"/>
        <v/>
      </c>
      <c r="BL10" s="4"/>
      <c r="BM10" s="4" t="str">
        <f t="shared" ca="1" si="52"/>
        <v/>
      </c>
      <c r="BN10" s="4" t="str">
        <f t="shared" ca="1" si="53"/>
        <v/>
      </c>
      <c r="BO10" s="4"/>
      <c r="BP10" s="4" t="str">
        <f t="shared" ca="1" si="54"/>
        <v/>
      </c>
      <c r="BQ10" s="4" t="str">
        <f t="shared" ca="1" si="55"/>
        <v/>
      </c>
      <c r="BR10" s="4"/>
      <c r="BS10" s="4" t="str">
        <f t="shared" ca="1" si="56"/>
        <v/>
      </c>
      <c r="BT10" s="4" t="str">
        <f t="shared" ca="1" si="57"/>
        <v/>
      </c>
      <c r="BU10" s="4"/>
      <c r="BV10" s="4" t="str">
        <f t="shared" ca="1" si="58"/>
        <v/>
      </c>
      <c r="BW10" s="4" t="str">
        <f t="shared" ca="1" si="59"/>
        <v/>
      </c>
      <c r="BX10" s="4"/>
      <c r="BY10" s="4" t="str">
        <f t="shared" ca="1" si="60"/>
        <v/>
      </c>
      <c r="BZ10" s="4" t="str">
        <f t="shared" ca="1" si="61"/>
        <v/>
      </c>
      <c r="CA10" s="4"/>
      <c r="CB10" s="4" t="str">
        <f t="shared" ca="1" si="62"/>
        <v/>
      </c>
      <c r="CC10" s="4" t="str">
        <f t="shared" ca="1" si="63"/>
        <v/>
      </c>
      <c r="CD10" s="4"/>
      <c r="CE10" s="4" t="str">
        <f t="shared" ca="1" si="64"/>
        <v/>
      </c>
      <c r="CF10" s="4" t="str">
        <f t="shared" ca="1" si="65"/>
        <v/>
      </c>
      <c r="CG10" s="4"/>
      <c r="CH10" s="4" t="str">
        <f t="shared" ca="1" si="66"/>
        <v/>
      </c>
      <c r="CI10" s="4" t="str">
        <f t="shared" ca="1" si="67"/>
        <v/>
      </c>
      <c r="CJ10" s="4"/>
      <c r="CK10" s="4" t="str">
        <f t="shared" ca="1" si="68"/>
        <v/>
      </c>
      <c r="CL10" s="4" t="str">
        <f t="shared" ca="1" si="69"/>
        <v/>
      </c>
      <c r="CM10" s="4"/>
      <c r="CN10" s="4" t="str">
        <f t="shared" ca="1" si="70"/>
        <v/>
      </c>
      <c r="CO10" s="4" t="str">
        <f t="shared" ca="1" si="71"/>
        <v/>
      </c>
      <c r="CP10" s="4"/>
      <c r="CQ10" s="4" t="str">
        <f t="shared" ca="1" si="72"/>
        <v/>
      </c>
      <c r="CR10" s="4" t="str">
        <f t="shared" ca="1" si="73"/>
        <v/>
      </c>
      <c r="CS10" s="4"/>
      <c r="CT10" s="4" t="str">
        <f t="shared" ca="1" si="74"/>
        <v/>
      </c>
      <c r="CU10" s="4"/>
      <c r="CV10" s="323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31">
        <v>8</v>
      </c>
      <c r="C11" s="196">
        <f t="shared" ca="1" si="12"/>
        <v>15</v>
      </c>
      <c r="D11" s="232" t="str">
        <f t="shared" ca="1" si="13"/>
        <v/>
      </c>
      <c r="E11" s="233" t="str">
        <f t="shared" ca="1" si="14"/>
        <v/>
      </c>
      <c r="F11" s="234" t="str">
        <f t="shared" ca="1" si="15"/>
        <v/>
      </c>
      <c r="G11" s="235" t="str">
        <f t="shared" ca="1" si="16"/>
        <v/>
      </c>
      <c r="H11" s="236" t="str">
        <f t="shared" ca="1" si="17"/>
        <v/>
      </c>
      <c r="I11" s="234" t="str">
        <f t="shared" ca="1" si="18"/>
        <v/>
      </c>
      <c r="J11" s="235" t="str">
        <f t="shared" ca="1" si="19"/>
        <v/>
      </c>
      <c r="K11" s="236" t="str">
        <f t="shared" ca="1" si="20"/>
        <v/>
      </c>
      <c r="L11" s="234" t="str">
        <f t="shared" ca="1" si="21"/>
        <v/>
      </c>
      <c r="M11" s="235" t="str">
        <f t="shared" ca="1" si="22"/>
        <v/>
      </c>
      <c r="N11" s="236" t="str">
        <f t="shared" ca="1" si="23"/>
        <v/>
      </c>
      <c r="O11" s="234" t="str">
        <f t="shared" ca="1" si="24"/>
        <v/>
      </c>
      <c r="P11" s="235" t="str">
        <f t="shared" ca="1" si="25"/>
        <v/>
      </c>
      <c r="Q11" s="236" t="str">
        <f t="shared" ca="1" si="26"/>
        <v/>
      </c>
      <c r="R11" s="234" t="str">
        <f t="shared" ca="1" si="27"/>
        <v/>
      </c>
      <c r="S11" s="235" t="str">
        <f t="shared" ca="1" si="28"/>
        <v/>
      </c>
      <c r="T11" s="236" t="str">
        <f t="shared" ca="1" si="29"/>
        <v/>
      </c>
      <c r="U11" s="234" t="str">
        <f t="shared" ca="1" si="30"/>
        <v/>
      </c>
      <c r="V11" s="235" t="str">
        <f t="shared" ca="1" si="31"/>
        <v/>
      </c>
      <c r="W11" s="236" t="str">
        <f t="shared" ca="1" si="32"/>
        <v/>
      </c>
      <c r="X11" s="234" t="str">
        <f t="shared" ca="1" si="33"/>
        <v/>
      </c>
      <c r="Y11" s="235" t="str">
        <f t="shared" ca="1" si="34"/>
        <v/>
      </c>
      <c r="Z11" s="236" t="str">
        <f t="shared" ca="1" si="35"/>
        <v/>
      </c>
      <c r="AA11" s="234" t="str">
        <f t="shared" ca="1" si="36"/>
        <v/>
      </c>
      <c r="AB11" s="235" t="str">
        <f t="shared" ca="1" si="37"/>
        <v/>
      </c>
      <c r="AC11" s="236" t="str">
        <f t="shared" ca="1" si="38"/>
        <v/>
      </c>
      <c r="AD11" s="234" t="str">
        <f t="shared" ca="1" si="39"/>
        <v/>
      </c>
      <c r="AE11" s="235" t="str">
        <f t="shared" ca="1" si="40"/>
        <v/>
      </c>
      <c r="AF11" s="236" t="str">
        <f t="shared" ca="1" si="41"/>
        <v/>
      </c>
      <c r="AG11" s="234" t="str">
        <f t="shared" ca="1" si="42"/>
        <v/>
      </c>
      <c r="AH11" s="235" t="str">
        <f t="shared" ca="1" si="43"/>
        <v/>
      </c>
      <c r="AI11" s="236" t="str">
        <f t="shared" ca="1" si="44"/>
        <v/>
      </c>
      <c r="AJ11" s="234" t="str">
        <f t="shared" ca="1" si="45"/>
        <v/>
      </c>
      <c r="AK11" s="235" t="str">
        <f t="shared" ca="1" si="46"/>
        <v/>
      </c>
      <c r="AL11" s="236" t="str">
        <f t="shared" ca="1" si="47"/>
        <v/>
      </c>
      <c r="AM11" s="234" t="str">
        <f t="shared" ca="1" si="48"/>
        <v/>
      </c>
      <c r="AN11" s="237" t="str">
        <f t="shared" ca="1" si="49"/>
        <v/>
      </c>
      <c r="AO11" s="42"/>
      <c r="AP11" s="43"/>
      <c r="AQ11" s="42"/>
      <c r="AR11" s="44"/>
      <c r="AS11" s="4">
        <f t="shared" ca="1" si="50"/>
        <v>15</v>
      </c>
      <c r="BJ11" s="4"/>
      <c r="BK11" s="4" t="str">
        <f t="shared" ca="1" si="51"/>
        <v/>
      </c>
      <c r="BL11" s="4"/>
      <c r="BM11" s="4" t="str">
        <f t="shared" ca="1" si="52"/>
        <v/>
      </c>
      <c r="BN11" s="4" t="str">
        <f t="shared" ca="1" si="53"/>
        <v/>
      </c>
      <c r="BO11" s="4"/>
      <c r="BP11" s="4" t="str">
        <f t="shared" ca="1" si="54"/>
        <v/>
      </c>
      <c r="BQ11" s="4" t="str">
        <f t="shared" ca="1" si="55"/>
        <v/>
      </c>
      <c r="BR11" s="4"/>
      <c r="BS11" s="4" t="str">
        <f t="shared" ca="1" si="56"/>
        <v/>
      </c>
      <c r="BT11" s="4" t="str">
        <f t="shared" ca="1" si="57"/>
        <v/>
      </c>
      <c r="BU11" s="4"/>
      <c r="BV11" s="4" t="str">
        <f t="shared" ca="1" si="58"/>
        <v/>
      </c>
      <c r="BW11" s="4" t="str">
        <f t="shared" ca="1" si="59"/>
        <v/>
      </c>
      <c r="BX11" s="4"/>
      <c r="BY11" s="4" t="str">
        <f t="shared" ca="1" si="60"/>
        <v/>
      </c>
      <c r="BZ11" s="4" t="str">
        <f t="shared" ca="1" si="61"/>
        <v/>
      </c>
      <c r="CA11" s="4"/>
      <c r="CB11" s="4" t="str">
        <f t="shared" ca="1" si="62"/>
        <v/>
      </c>
      <c r="CC11" s="4" t="str">
        <f t="shared" ca="1" si="63"/>
        <v/>
      </c>
      <c r="CD11" s="4"/>
      <c r="CE11" s="4" t="str">
        <f t="shared" ca="1" si="64"/>
        <v/>
      </c>
      <c r="CF11" s="4" t="str">
        <f t="shared" ca="1" si="65"/>
        <v/>
      </c>
      <c r="CG11" s="4"/>
      <c r="CH11" s="4" t="str">
        <f t="shared" ca="1" si="66"/>
        <v/>
      </c>
      <c r="CI11" s="4" t="str">
        <f t="shared" ca="1" si="67"/>
        <v/>
      </c>
      <c r="CJ11" s="4"/>
      <c r="CK11" s="4" t="str">
        <f t="shared" ca="1" si="68"/>
        <v/>
      </c>
      <c r="CL11" s="4" t="str">
        <f t="shared" ca="1" si="69"/>
        <v/>
      </c>
      <c r="CM11" s="4"/>
      <c r="CN11" s="4" t="str">
        <f t="shared" ca="1" si="70"/>
        <v/>
      </c>
      <c r="CO11" s="4" t="str">
        <f t="shared" ca="1" si="71"/>
        <v/>
      </c>
      <c r="CP11" s="4"/>
      <c r="CQ11" s="4" t="str">
        <f t="shared" ca="1" si="72"/>
        <v/>
      </c>
      <c r="CR11" s="4" t="str">
        <f t="shared" ca="1" si="73"/>
        <v/>
      </c>
      <c r="CS11" s="4"/>
      <c r="CT11" s="4" t="str">
        <f t="shared" ca="1" si="74"/>
        <v/>
      </c>
      <c r="CU11" s="4"/>
      <c r="CV11" s="323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31">
        <v>9</v>
      </c>
      <c r="C12" s="196">
        <f t="shared" ca="1" si="12"/>
        <v>14</v>
      </c>
      <c r="D12" s="232" t="str">
        <f t="shared" ca="1" si="13"/>
        <v/>
      </c>
      <c r="E12" s="233" t="str">
        <f t="shared" ca="1" si="14"/>
        <v/>
      </c>
      <c r="F12" s="234" t="str">
        <f t="shared" ca="1" si="15"/>
        <v/>
      </c>
      <c r="G12" s="235" t="str">
        <f t="shared" ca="1" si="16"/>
        <v/>
      </c>
      <c r="H12" s="236" t="str">
        <f t="shared" ca="1" si="17"/>
        <v/>
      </c>
      <c r="I12" s="234" t="str">
        <f t="shared" ca="1" si="18"/>
        <v/>
      </c>
      <c r="J12" s="235" t="str">
        <f t="shared" ca="1" si="19"/>
        <v/>
      </c>
      <c r="K12" s="236" t="str">
        <f t="shared" ca="1" si="20"/>
        <v/>
      </c>
      <c r="L12" s="234" t="str">
        <f t="shared" ca="1" si="21"/>
        <v/>
      </c>
      <c r="M12" s="235" t="str">
        <f t="shared" ca="1" si="22"/>
        <v/>
      </c>
      <c r="N12" s="236" t="str">
        <f t="shared" ca="1" si="23"/>
        <v/>
      </c>
      <c r="O12" s="234" t="str">
        <f t="shared" ca="1" si="24"/>
        <v/>
      </c>
      <c r="P12" s="235" t="str">
        <f t="shared" ca="1" si="25"/>
        <v/>
      </c>
      <c r="Q12" s="236" t="str">
        <f t="shared" ca="1" si="26"/>
        <v/>
      </c>
      <c r="R12" s="234" t="str">
        <f t="shared" ca="1" si="27"/>
        <v/>
      </c>
      <c r="S12" s="235" t="str">
        <f t="shared" ca="1" si="28"/>
        <v/>
      </c>
      <c r="T12" s="236" t="str">
        <f t="shared" ca="1" si="29"/>
        <v/>
      </c>
      <c r="U12" s="234" t="str">
        <f t="shared" ca="1" si="30"/>
        <v/>
      </c>
      <c r="V12" s="235" t="str">
        <f t="shared" ca="1" si="31"/>
        <v/>
      </c>
      <c r="W12" s="236" t="str">
        <f t="shared" ca="1" si="32"/>
        <v/>
      </c>
      <c r="X12" s="234" t="str">
        <f t="shared" ca="1" si="33"/>
        <v/>
      </c>
      <c r="Y12" s="235" t="str">
        <f t="shared" ca="1" si="34"/>
        <v/>
      </c>
      <c r="Z12" s="236" t="str">
        <f t="shared" ca="1" si="35"/>
        <v/>
      </c>
      <c r="AA12" s="234" t="str">
        <f t="shared" ca="1" si="36"/>
        <v/>
      </c>
      <c r="AB12" s="235" t="str">
        <f t="shared" ca="1" si="37"/>
        <v/>
      </c>
      <c r="AC12" s="236" t="str">
        <f t="shared" ca="1" si="38"/>
        <v/>
      </c>
      <c r="AD12" s="234" t="str">
        <f t="shared" ca="1" si="39"/>
        <v/>
      </c>
      <c r="AE12" s="235" t="str">
        <f t="shared" ca="1" si="40"/>
        <v/>
      </c>
      <c r="AF12" s="236" t="str">
        <f t="shared" ca="1" si="41"/>
        <v/>
      </c>
      <c r="AG12" s="234" t="str">
        <f t="shared" ca="1" si="42"/>
        <v/>
      </c>
      <c r="AH12" s="235" t="str">
        <f t="shared" ca="1" si="43"/>
        <v/>
      </c>
      <c r="AI12" s="236" t="str">
        <f t="shared" ca="1" si="44"/>
        <v/>
      </c>
      <c r="AJ12" s="234" t="str">
        <f t="shared" ca="1" si="45"/>
        <v/>
      </c>
      <c r="AK12" s="235" t="str">
        <f t="shared" ca="1" si="46"/>
        <v/>
      </c>
      <c r="AL12" s="236" t="str">
        <f t="shared" ca="1" si="47"/>
        <v/>
      </c>
      <c r="AM12" s="234" t="str">
        <f t="shared" ca="1" si="48"/>
        <v/>
      </c>
      <c r="AN12" s="237" t="str">
        <f t="shared" ca="1" si="49"/>
        <v/>
      </c>
      <c r="AO12" s="42"/>
      <c r="AP12" s="43"/>
      <c r="AQ12" s="42"/>
      <c r="AR12" s="44"/>
      <c r="AS12" s="4">
        <f t="shared" ca="1" si="50"/>
        <v>14</v>
      </c>
      <c r="BJ12" s="4"/>
      <c r="BK12" s="4" t="str">
        <f t="shared" ca="1" si="51"/>
        <v/>
      </c>
      <c r="BL12" s="4"/>
      <c r="BM12" s="4" t="str">
        <f t="shared" ca="1" si="52"/>
        <v/>
      </c>
      <c r="BN12" s="4" t="str">
        <f t="shared" ca="1" si="53"/>
        <v/>
      </c>
      <c r="BO12" s="4"/>
      <c r="BP12" s="4" t="str">
        <f t="shared" ca="1" si="54"/>
        <v/>
      </c>
      <c r="BQ12" s="4" t="str">
        <f t="shared" ca="1" si="55"/>
        <v/>
      </c>
      <c r="BR12" s="4"/>
      <c r="BS12" s="4" t="str">
        <f t="shared" ca="1" si="56"/>
        <v/>
      </c>
      <c r="BT12" s="4" t="str">
        <f t="shared" ca="1" si="57"/>
        <v/>
      </c>
      <c r="BU12" s="4"/>
      <c r="BV12" s="4" t="str">
        <f t="shared" ca="1" si="58"/>
        <v/>
      </c>
      <c r="BW12" s="4" t="str">
        <f t="shared" ca="1" si="59"/>
        <v/>
      </c>
      <c r="BX12" s="4"/>
      <c r="BY12" s="4" t="str">
        <f t="shared" ca="1" si="60"/>
        <v/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 t="str">
        <f t="shared" ca="1" si="64"/>
        <v/>
      </c>
      <c r="CF12" s="4" t="str">
        <f t="shared" ca="1" si="65"/>
        <v/>
      </c>
      <c r="CG12" s="4"/>
      <c r="CH12" s="4" t="str">
        <f t="shared" ca="1" si="66"/>
        <v/>
      </c>
      <c r="CI12" s="4" t="str">
        <f t="shared" ca="1" si="67"/>
        <v/>
      </c>
      <c r="CJ12" s="4"/>
      <c r="CK12" s="4" t="str">
        <f t="shared" ca="1" si="68"/>
        <v/>
      </c>
      <c r="CL12" s="4" t="str">
        <f t="shared" ca="1" si="69"/>
        <v/>
      </c>
      <c r="CM12" s="4"/>
      <c r="CN12" s="4" t="str">
        <f t="shared" ca="1" si="70"/>
        <v/>
      </c>
      <c r="CO12" s="4" t="str">
        <f t="shared" ca="1" si="71"/>
        <v/>
      </c>
      <c r="CP12" s="4"/>
      <c r="CQ12" s="4" t="str">
        <f t="shared" ca="1" si="72"/>
        <v/>
      </c>
      <c r="CR12" s="4" t="str">
        <f t="shared" ca="1" si="73"/>
        <v/>
      </c>
      <c r="CS12" s="4"/>
      <c r="CT12" s="4" t="str">
        <f t="shared" ca="1" si="74"/>
        <v/>
      </c>
      <c r="CU12" s="4"/>
      <c r="CV12" s="323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31">
        <v>10</v>
      </c>
      <c r="C13" s="196">
        <f t="shared" ca="1" si="12"/>
        <v>14</v>
      </c>
      <c r="D13" s="232" t="str">
        <f t="shared" ca="1" si="13"/>
        <v/>
      </c>
      <c r="E13" s="233" t="str">
        <f t="shared" ca="1" si="14"/>
        <v/>
      </c>
      <c r="F13" s="234" t="str">
        <f t="shared" ca="1" si="15"/>
        <v/>
      </c>
      <c r="G13" s="235" t="str">
        <f t="shared" ca="1" si="16"/>
        <v/>
      </c>
      <c r="H13" s="236" t="str">
        <f t="shared" ca="1" si="17"/>
        <v/>
      </c>
      <c r="I13" s="234" t="str">
        <f t="shared" ca="1" si="18"/>
        <v/>
      </c>
      <c r="J13" s="235" t="str">
        <f t="shared" ca="1" si="19"/>
        <v/>
      </c>
      <c r="K13" s="236" t="str">
        <f t="shared" ca="1" si="20"/>
        <v/>
      </c>
      <c r="L13" s="234" t="str">
        <f t="shared" ca="1" si="21"/>
        <v/>
      </c>
      <c r="M13" s="235" t="str">
        <f t="shared" ca="1" si="22"/>
        <v/>
      </c>
      <c r="N13" s="236" t="str">
        <f t="shared" ca="1" si="23"/>
        <v/>
      </c>
      <c r="O13" s="234" t="str">
        <f t="shared" ca="1" si="24"/>
        <v/>
      </c>
      <c r="P13" s="235" t="str">
        <f t="shared" ca="1" si="25"/>
        <v/>
      </c>
      <c r="Q13" s="236" t="str">
        <f t="shared" ca="1" si="26"/>
        <v/>
      </c>
      <c r="R13" s="234" t="str">
        <f t="shared" ca="1" si="27"/>
        <v/>
      </c>
      <c r="S13" s="235" t="str">
        <f t="shared" ca="1" si="28"/>
        <v/>
      </c>
      <c r="T13" s="236" t="str">
        <f t="shared" ca="1" si="29"/>
        <v/>
      </c>
      <c r="U13" s="234" t="str">
        <f t="shared" ca="1" si="30"/>
        <v/>
      </c>
      <c r="V13" s="235" t="str">
        <f t="shared" ca="1" si="31"/>
        <v/>
      </c>
      <c r="W13" s="236" t="str">
        <f t="shared" ca="1" si="32"/>
        <v/>
      </c>
      <c r="X13" s="234" t="str">
        <f t="shared" ca="1" si="33"/>
        <v/>
      </c>
      <c r="Y13" s="235" t="str">
        <f t="shared" ca="1" si="34"/>
        <v/>
      </c>
      <c r="Z13" s="236" t="str">
        <f t="shared" ca="1" si="35"/>
        <v/>
      </c>
      <c r="AA13" s="234" t="str">
        <f t="shared" ca="1" si="36"/>
        <v/>
      </c>
      <c r="AB13" s="235" t="str">
        <f t="shared" ca="1" si="37"/>
        <v/>
      </c>
      <c r="AC13" s="236" t="str">
        <f t="shared" ca="1" si="38"/>
        <v/>
      </c>
      <c r="AD13" s="234" t="str">
        <f t="shared" ca="1" si="39"/>
        <v/>
      </c>
      <c r="AE13" s="235" t="str">
        <f t="shared" ca="1" si="40"/>
        <v/>
      </c>
      <c r="AF13" s="236" t="str">
        <f t="shared" ca="1" si="41"/>
        <v/>
      </c>
      <c r="AG13" s="234" t="str">
        <f t="shared" ca="1" si="42"/>
        <v/>
      </c>
      <c r="AH13" s="235" t="str">
        <f t="shared" ca="1" si="43"/>
        <v/>
      </c>
      <c r="AI13" s="236" t="str">
        <f t="shared" ca="1" si="44"/>
        <v/>
      </c>
      <c r="AJ13" s="234" t="str">
        <f t="shared" ca="1" si="45"/>
        <v/>
      </c>
      <c r="AK13" s="235" t="str">
        <f t="shared" ca="1" si="46"/>
        <v/>
      </c>
      <c r="AL13" s="236" t="str">
        <f t="shared" ca="1" si="47"/>
        <v/>
      </c>
      <c r="AM13" s="234" t="str">
        <f t="shared" ca="1" si="48"/>
        <v/>
      </c>
      <c r="AN13" s="237" t="str">
        <f t="shared" ca="1" si="49"/>
        <v/>
      </c>
      <c r="AO13" s="42"/>
      <c r="AP13" s="43"/>
      <c r="AQ13" s="42"/>
      <c r="AR13" s="238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 t="str">
        <f t="shared" ca="1" si="52"/>
        <v/>
      </c>
      <c r="BN13" s="4" t="str">
        <f t="shared" ca="1" si="53"/>
        <v/>
      </c>
      <c r="BO13" s="4"/>
      <c r="BP13" s="4" t="str">
        <f t="shared" ca="1" si="54"/>
        <v/>
      </c>
      <c r="BQ13" s="4" t="str">
        <f t="shared" ca="1" si="55"/>
        <v/>
      </c>
      <c r="BR13" s="4"/>
      <c r="BS13" s="4" t="str">
        <f t="shared" ca="1" si="56"/>
        <v/>
      </c>
      <c r="BT13" s="4" t="str">
        <f t="shared" ca="1" si="57"/>
        <v/>
      </c>
      <c r="BU13" s="4"/>
      <c r="BV13" s="4" t="str">
        <f t="shared" ca="1" si="58"/>
        <v/>
      </c>
      <c r="BW13" s="4" t="str">
        <f t="shared" ca="1" si="59"/>
        <v/>
      </c>
      <c r="BX13" s="4"/>
      <c r="BY13" s="4" t="str">
        <f t="shared" ca="1" si="60"/>
        <v/>
      </c>
      <c r="BZ13" s="4" t="str">
        <f t="shared" ca="1" si="61"/>
        <v/>
      </c>
      <c r="CA13" s="4"/>
      <c r="CB13" s="4" t="str">
        <f t="shared" ca="1" si="62"/>
        <v/>
      </c>
      <c r="CC13" s="4" t="str">
        <f t="shared" ca="1" si="63"/>
        <v/>
      </c>
      <c r="CD13" s="4"/>
      <c r="CE13" s="4" t="str">
        <f t="shared" ca="1" si="64"/>
        <v/>
      </c>
      <c r="CF13" s="4" t="str">
        <f t="shared" ca="1" si="65"/>
        <v/>
      </c>
      <c r="CG13" s="4"/>
      <c r="CH13" s="4" t="str">
        <f t="shared" ca="1" si="66"/>
        <v/>
      </c>
      <c r="CI13" s="4" t="str">
        <f t="shared" ca="1" si="67"/>
        <v/>
      </c>
      <c r="CJ13" s="4"/>
      <c r="CK13" s="4" t="str">
        <f t="shared" ca="1" si="68"/>
        <v/>
      </c>
      <c r="CL13" s="4" t="str">
        <f t="shared" ca="1" si="69"/>
        <v/>
      </c>
      <c r="CM13" s="4"/>
      <c r="CN13" s="4" t="str">
        <f t="shared" ca="1" si="70"/>
        <v/>
      </c>
      <c r="CO13" s="4" t="str">
        <f t="shared" ca="1" si="71"/>
        <v/>
      </c>
      <c r="CP13" s="4"/>
      <c r="CQ13" s="4" t="str">
        <f t="shared" ca="1" si="72"/>
        <v/>
      </c>
      <c r="CR13" s="4" t="str">
        <f t="shared" ca="1" si="73"/>
        <v/>
      </c>
      <c r="CS13" s="4"/>
      <c r="CT13" s="4" t="str">
        <f t="shared" ca="1" si="74"/>
        <v/>
      </c>
      <c r="CU13" s="4"/>
      <c r="CV13" s="323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31">
        <v>11</v>
      </c>
      <c r="C14" s="196">
        <f t="shared" ca="1" si="12"/>
        <v>15</v>
      </c>
      <c r="D14" s="232" t="str">
        <f t="shared" ca="1" si="13"/>
        <v/>
      </c>
      <c r="E14" s="233" t="str">
        <f t="shared" ca="1" si="14"/>
        <v/>
      </c>
      <c r="F14" s="234" t="str">
        <f t="shared" ca="1" si="15"/>
        <v/>
      </c>
      <c r="G14" s="235" t="str">
        <f t="shared" ca="1" si="16"/>
        <v/>
      </c>
      <c r="H14" s="236" t="str">
        <f t="shared" ca="1" si="17"/>
        <v/>
      </c>
      <c r="I14" s="234" t="str">
        <f t="shared" ca="1" si="18"/>
        <v/>
      </c>
      <c r="J14" s="235" t="str">
        <f t="shared" ca="1" si="19"/>
        <v/>
      </c>
      <c r="K14" s="236" t="str">
        <f t="shared" ca="1" si="20"/>
        <v/>
      </c>
      <c r="L14" s="234" t="str">
        <f t="shared" ca="1" si="21"/>
        <v/>
      </c>
      <c r="M14" s="235" t="str">
        <f t="shared" ca="1" si="22"/>
        <v/>
      </c>
      <c r="N14" s="236" t="str">
        <f t="shared" ca="1" si="23"/>
        <v/>
      </c>
      <c r="O14" s="234" t="str">
        <f t="shared" ca="1" si="24"/>
        <v/>
      </c>
      <c r="P14" s="235" t="str">
        <f t="shared" ca="1" si="25"/>
        <v/>
      </c>
      <c r="Q14" s="236" t="str">
        <f t="shared" ca="1" si="26"/>
        <v/>
      </c>
      <c r="R14" s="234" t="str">
        <f t="shared" ca="1" si="27"/>
        <v/>
      </c>
      <c r="S14" s="235" t="str">
        <f t="shared" ca="1" si="28"/>
        <v/>
      </c>
      <c r="T14" s="236" t="str">
        <f t="shared" ca="1" si="29"/>
        <v/>
      </c>
      <c r="U14" s="234" t="str">
        <f t="shared" ca="1" si="30"/>
        <v/>
      </c>
      <c r="V14" s="235" t="str">
        <f t="shared" ca="1" si="31"/>
        <v/>
      </c>
      <c r="W14" s="236" t="str">
        <f t="shared" ca="1" si="32"/>
        <v/>
      </c>
      <c r="X14" s="234" t="str">
        <f t="shared" ca="1" si="33"/>
        <v/>
      </c>
      <c r="Y14" s="235" t="str">
        <f t="shared" ca="1" si="34"/>
        <v/>
      </c>
      <c r="Z14" s="236" t="str">
        <f t="shared" ca="1" si="35"/>
        <v/>
      </c>
      <c r="AA14" s="234" t="str">
        <f t="shared" ca="1" si="36"/>
        <v/>
      </c>
      <c r="AB14" s="235" t="str">
        <f t="shared" ca="1" si="37"/>
        <v/>
      </c>
      <c r="AC14" s="236" t="str">
        <f t="shared" ca="1" si="38"/>
        <v/>
      </c>
      <c r="AD14" s="234" t="str">
        <f t="shared" ca="1" si="39"/>
        <v/>
      </c>
      <c r="AE14" s="235" t="str">
        <f t="shared" ca="1" si="40"/>
        <v/>
      </c>
      <c r="AF14" s="236" t="str">
        <f t="shared" ca="1" si="41"/>
        <v/>
      </c>
      <c r="AG14" s="234" t="str">
        <f t="shared" ca="1" si="42"/>
        <v/>
      </c>
      <c r="AH14" s="235" t="str">
        <f t="shared" ca="1" si="43"/>
        <v/>
      </c>
      <c r="AI14" s="236" t="str">
        <f t="shared" ca="1" si="44"/>
        <v/>
      </c>
      <c r="AJ14" s="234" t="str">
        <f t="shared" ca="1" si="45"/>
        <v/>
      </c>
      <c r="AK14" s="235" t="str">
        <f t="shared" ca="1" si="46"/>
        <v/>
      </c>
      <c r="AL14" s="236" t="str">
        <f t="shared" ca="1" si="47"/>
        <v/>
      </c>
      <c r="AM14" s="234" t="str">
        <f t="shared" ca="1" si="48"/>
        <v/>
      </c>
      <c r="AN14" s="237" t="str">
        <f t="shared" ca="1" si="49"/>
        <v/>
      </c>
      <c r="AO14" s="42"/>
      <c r="AP14" s="43"/>
      <c r="AQ14" s="42"/>
      <c r="AR14" s="238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 t="str">
        <f t="shared" ca="1" si="52"/>
        <v/>
      </c>
      <c r="BN14" s="4" t="str">
        <f t="shared" ca="1" si="53"/>
        <v/>
      </c>
      <c r="BO14" s="4"/>
      <c r="BP14" s="4" t="str">
        <f t="shared" ca="1" si="54"/>
        <v/>
      </c>
      <c r="BQ14" s="4" t="str">
        <f t="shared" ca="1" si="55"/>
        <v/>
      </c>
      <c r="BR14" s="4"/>
      <c r="BS14" s="4" t="str">
        <f t="shared" ca="1" si="56"/>
        <v/>
      </c>
      <c r="BT14" s="4" t="str">
        <f t="shared" ca="1" si="57"/>
        <v/>
      </c>
      <c r="BU14" s="4"/>
      <c r="BV14" s="4" t="str">
        <f t="shared" ca="1" si="58"/>
        <v/>
      </c>
      <c r="BW14" s="4" t="str">
        <f t="shared" ca="1" si="59"/>
        <v/>
      </c>
      <c r="BX14" s="4"/>
      <c r="BY14" s="4" t="str">
        <f t="shared" ca="1" si="60"/>
        <v/>
      </c>
      <c r="BZ14" s="4" t="str">
        <f t="shared" ca="1" si="61"/>
        <v/>
      </c>
      <c r="CA14" s="4"/>
      <c r="CB14" s="4" t="str">
        <f t="shared" ca="1" si="62"/>
        <v/>
      </c>
      <c r="CC14" s="4" t="str">
        <f t="shared" ca="1" si="63"/>
        <v/>
      </c>
      <c r="CD14" s="4"/>
      <c r="CE14" s="4" t="str">
        <f t="shared" ca="1" si="64"/>
        <v/>
      </c>
      <c r="CF14" s="4" t="str">
        <f t="shared" ca="1" si="65"/>
        <v/>
      </c>
      <c r="CG14" s="4"/>
      <c r="CH14" s="4" t="str">
        <f t="shared" ca="1" si="66"/>
        <v/>
      </c>
      <c r="CI14" s="4" t="str">
        <f t="shared" ca="1" si="67"/>
        <v/>
      </c>
      <c r="CJ14" s="4"/>
      <c r="CK14" s="4" t="str">
        <f t="shared" ca="1" si="68"/>
        <v/>
      </c>
      <c r="CL14" s="4" t="str">
        <f t="shared" ca="1" si="69"/>
        <v/>
      </c>
      <c r="CM14" s="4"/>
      <c r="CN14" s="4" t="str">
        <f t="shared" ca="1" si="70"/>
        <v/>
      </c>
      <c r="CO14" s="4" t="str">
        <f t="shared" ca="1" si="71"/>
        <v/>
      </c>
      <c r="CP14" s="4"/>
      <c r="CQ14" s="4" t="str">
        <f t="shared" ca="1" si="72"/>
        <v/>
      </c>
      <c r="CR14" s="4" t="str">
        <f t="shared" ca="1" si="73"/>
        <v/>
      </c>
      <c r="CS14" s="4"/>
      <c r="CT14" s="4" t="str">
        <f t="shared" ca="1" si="74"/>
        <v/>
      </c>
      <c r="CU14" s="4"/>
      <c r="CV14" s="323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31">
        <v>12</v>
      </c>
      <c r="C15" s="196">
        <f t="shared" ca="1" si="12"/>
        <v>15</v>
      </c>
      <c r="D15" s="232" t="str">
        <f t="shared" ca="1" si="13"/>
        <v/>
      </c>
      <c r="E15" s="233" t="str">
        <f t="shared" ca="1" si="14"/>
        <v/>
      </c>
      <c r="F15" s="234" t="str">
        <f t="shared" ca="1" si="15"/>
        <v/>
      </c>
      <c r="G15" s="235" t="str">
        <f t="shared" ca="1" si="16"/>
        <v/>
      </c>
      <c r="H15" s="236" t="str">
        <f t="shared" ca="1" si="17"/>
        <v/>
      </c>
      <c r="I15" s="234" t="str">
        <f t="shared" ca="1" si="18"/>
        <v/>
      </c>
      <c r="J15" s="235" t="str">
        <f t="shared" ca="1" si="19"/>
        <v/>
      </c>
      <c r="K15" s="236" t="str">
        <f t="shared" ca="1" si="20"/>
        <v/>
      </c>
      <c r="L15" s="234" t="str">
        <f t="shared" ca="1" si="21"/>
        <v/>
      </c>
      <c r="M15" s="235" t="str">
        <f t="shared" ca="1" si="22"/>
        <v/>
      </c>
      <c r="N15" s="236" t="str">
        <f t="shared" ca="1" si="23"/>
        <v/>
      </c>
      <c r="O15" s="234" t="str">
        <f t="shared" ca="1" si="24"/>
        <v/>
      </c>
      <c r="P15" s="235" t="str">
        <f t="shared" ca="1" si="25"/>
        <v/>
      </c>
      <c r="Q15" s="236" t="str">
        <f t="shared" ca="1" si="26"/>
        <v/>
      </c>
      <c r="R15" s="234" t="str">
        <f t="shared" ca="1" si="27"/>
        <v/>
      </c>
      <c r="S15" s="235" t="str">
        <f t="shared" ca="1" si="28"/>
        <v/>
      </c>
      <c r="T15" s="236" t="str">
        <f t="shared" ca="1" si="29"/>
        <v/>
      </c>
      <c r="U15" s="234" t="str">
        <f t="shared" ca="1" si="30"/>
        <v/>
      </c>
      <c r="V15" s="235" t="str">
        <f t="shared" ca="1" si="31"/>
        <v/>
      </c>
      <c r="W15" s="236" t="str">
        <f t="shared" ca="1" si="32"/>
        <v/>
      </c>
      <c r="X15" s="234" t="str">
        <f t="shared" ca="1" si="33"/>
        <v/>
      </c>
      <c r="Y15" s="235" t="str">
        <f t="shared" ca="1" si="34"/>
        <v/>
      </c>
      <c r="Z15" s="236" t="str">
        <f t="shared" ca="1" si="35"/>
        <v/>
      </c>
      <c r="AA15" s="234" t="str">
        <f t="shared" ca="1" si="36"/>
        <v/>
      </c>
      <c r="AB15" s="235" t="str">
        <f t="shared" ca="1" si="37"/>
        <v/>
      </c>
      <c r="AC15" s="236" t="str">
        <f t="shared" ca="1" si="38"/>
        <v/>
      </c>
      <c r="AD15" s="234" t="str">
        <f t="shared" ca="1" si="39"/>
        <v/>
      </c>
      <c r="AE15" s="235" t="str">
        <f t="shared" ca="1" si="40"/>
        <v/>
      </c>
      <c r="AF15" s="236" t="str">
        <f t="shared" ca="1" si="41"/>
        <v/>
      </c>
      <c r="AG15" s="234" t="str">
        <f t="shared" ca="1" si="42"/>
        <v/>
      </c>
      <c r="AH15" s="235" t="str">
        <f t="shared" ca="1" si="43"/>
        <v/>
      </c>
      <c r="AI15" s="236" t="str">
        <f t="shared" ca="1" si="44"/>
        <v/>
      </c>
      <c r="AJ15" s="234" t="str">
        <f t="shared" ca="1" si="45"/>
        <v/>
      </c>
      <c r="AK15" s="235" t="str">
        <f t="shared" ca="1" si="46"/>
        <v/>
      </c>
      <c r="AL15" s="236" t="str">
        <f t="shared" ca="1" si="47"/>
        <v/>
      </c>
      <c r="AM15" s="234" t="str">
        <f t="shared" ca="1" si="48"/>
        <v/>
      </c>
      <c r="AN15" s="237" t="str">
        <f t="shared" ca="1" si="49"/>
        <v/>
      </c>
      <c r="AO15" s="42"/>
      <c r="AP15" s="43"/>
      <c r="AQ15" s="42"/>
      <c r="AR15" s="43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 t="str">
        <f t="shared" ca="1" si="52"/>
        <v/>
      </c>
      <c r="BN15" s="4" t="str">
        <f t="shared" ca="1" si="53"/>
        <v/>
      </c>
      <c r="BO15" s="4"/>
      <c r="BP15" s="4" t="str">
        <f t="shared" ca="1" si="54"/>
        <v/>
      </c>
      <c r="BQ15" s="4" t="str">
        <f t="shared" ca="1" si="55"/>
        <v/>
      </c>
      <c r="BR15" s="4"/>
      <c r="BS15" s="4" t="str">
        <f t="shared" ca="1" si="56"/>
        <v/>
      </c>
      <c r="BT15" s="4" t="str">
        <f t="shared" ca="1" si="57"/>
        <v/>
      </c>
      <c r="BU15" s="4"/>
      <c r="BV15" s="4" t="str">
        <f t="shared" ca="1" si="58"/>
        <v/>
      </c>
      <c r="BW15" s="4" t="str">
        <f t="shared" ca="1" si="59"/>
        <v/>
      </c>
      <c r="BX15" s="4"/>
      <c r="BY15" s="4" t="str">
        <f t="shared" ca="1" si="60"/>
        <v/>
      </c>
      <c r="BZ15" s="4" t="str">
        <f t="shared" ca="1" si="61"/>
        <v/>
      </c>
      <c r="CA15" s="4"/>
      <c r="CB15" s="4" t="str">
        <f t="shared" ca="1" si="62"/>
        <v/>
      </c>
      <c r="CC15" s="4" t="str">
        <f t="shared" ca="1" si="63"/>
        <v/>
      </c>
      <c r="CD15" s="4"/>
      <c r="CE15" s="4" t="str">
        <f t="shared" ca="1" si="64"/>
        <v/>
      </c>
      <c r="CF15" s="4" t="str">
        <f t="shared" ca="1" si="65"/>
        <v/>
      </c>
      <c r="CG15" s="4"/>
      <c r="CH15" s="4" t="str">
        <f t="shared" ca="1" si="66"/>
        <v/>
      </c>
      <c r="CI15" s="4" t="str">
        <f t="shared" ca="1" si="67"/>
        <v/>
      </c>
      <c r="CJ15" s="4"/>
      <c r="CK15" s="4" t="str">
        <f t="shared" ca="1" si="68"/>
        <v/>
      </c>
      <c r="CL15" s="4" t="str">
        <f t="shared" ca="1" si="69"/>
        <v/>
      </c>
      <c r="CM15" s="4"/>
      <c r="CN15" s="4" t="str">
        <f t="shared" ca="1" si="70"/>
        <v/>
      </c>
      <c r="CO15" s="4" t="str">
        <f t="shared" ca="1" si="71"/>
        <v/>
      </c>
      <c r="CP15" s="4"/>
      <c r="CQ15" s="4" t="str">
        <f t="shared" ca="1" si="72"/>
        <v/>
      </c>
      <c r="CR15" s="4" t="str">
        <f t="shared" ca="1" si="73"/>
        <v/>
      </c>
      <c r="CS15" s="4"/>
      <c r="CT15" s="4" t="str">
        <f t="shared" ca="1" si="74"/>
        <v/>
      </c>
      <c r="CU15" s="4"/>
      <c r="CV15" s="323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31">
        <v>13</v>
      </c>
      <c r="C16" s="196">
        <f t="shared" ca="1" si="12"/>
        <v>14</v>
      </c>
      <c r="D16" s="232" t="str">
        <f t="shared" ca="1" si="13"/>
        <v/>
      </c>
      <c r="E16" s="233" t="str">
        <f t="shared" ca="1" si="14"/>
        <v/>
      </c>
      <c r="F16" s="234" t="str">
        <f t="shared" ca="1" si="15"/>
        <v/>
      </c>
      <c r="G16" s="235" t="str">
        <f t="shared" ca="1" si="16"/>
        <v/>
      </c>
      <c r="H16" s="236" t="str">
        <f t="shared" ca="1" si="17"/>
        <v/>
      </c>
      <c r="I16" s="234" t="str">
        <f t="shared" ca="1" si="18"/>
        <v/>
      </c>
      <c r="J16" s="235" t="str">
        <f t="shared" ca="1" si="19"/>
        <v/>
      </c>
      <c r="K16" s="236" t="str">
        <f t="shared" ca="1" si="20"/>
        <v/>
      </c>
      <c r="L16" s="234" t="str">
        <f t="shared" ca="1" si="21"/>
        <v/>
      </c>
      <c r="M16" s="235" t="str">
        <f t="shared" ca="1" si="22"/>
        <v/>
      </c>
      <c r="N16" s="236" t="str">
        <f t="shared" ca="1" si="23"/>
        <v/>
      </c>
      <c r="O16" s="234" t="str">
        <f t="shared" ca="1" si="24"/>
        <v/>
      </c>
      <c r="P16" s="235" t="str">
        <f t="shared" ca="1" si="25"/>
        <v/>
      </c>
      <c r="Q16" s="236" t="str">
        <f t="shared" ca="1" si="26"/>
        <v/>
      </c>
      <c r="R16" s="234" t="str">
        <f t="shared" ca="1" si="27"/>
        <v/>
      </c>
      <c r="S16" s="235" t="str">
        <f t="shared" ca="1" si="28"/>
        <v/>
      </c>
      <c r="T16" s="236" t="str">
        <f t="shared" ca="1" si="29"/>
        <v/>
      </c>
      <c r="U16" s="234" t="str">
        <f t="shared" ca="1" si="30"/>
        <v/>
      </c>
      <c r="V16" s="235" t="str">
        <f t="shared" ca="1" si="31"/>
        <v/>
      </c>
      <c r="W16" s="236" t="str">
        <f t="shared" ca="1" si="32"/>
        <v/>
      </c>
      <c r="X16" s="234" t="str">
        <f t="shared" ca="1" si="33"/>
        <v/>
      </c>
      <c r="Y16" s="235" t="str">
        <f t="shared" ca="1" si="34"/>
        <v/>
      </c>
      <c r="Z16" s="236" t="str">
        <f t="shared" ca="1" si="35"/>
        <v/>
      </c>
      <c r="AA16" s="234" t="str">
        <f t="shared" ca="1" si="36"/>
        <v/>
      </c>
      <c r="AB16" s="235" t="str">
        <f t="shared" ca="1" si="37"/>
        <v/>
      </c>
      <c r="AC16" s="236" t="str">
        <f t="shared" ca="1" si="38"/>
        <v/>
      </c>
      <c r="AD16" s="234" t="str">
        <f t="shared" ca="1" si="39"/>
        <v/>
      </c>
      <c r="AE16" s="235" t="str">
        <f t="shared" ca="1" si="40"/>
        <v/>
      </c>
      <c r="AF16" s="236" t="str">
        <f t="shared" ca="1" si="41"/>
        <v/>
      </c>
      <c r="AG16" s="234" t="str">
        <f t="shared" ca="1" si="42"/>
        <v/>
      </c>
      <c r="AH16" s="235" t="str">
        <f t="shared" ca="1" si="43"/>
        <v/>
      </c>
      <c r="AI16" s="236" t="str">
        <f t="shared" ca="1" si="44"/>
        <v/>
      </c>
      <c r="AJ16" s="234" t="str">
        <f t="shared" ca="1" si="45"/>
        <v/>
      </c>
      <c r="AK16" s="235" t="str">
        <f t="shared" ca="1" si="46"/>
        <v/>
      </c>
      <c r="AL16" s="236" t="str">
        <f t="shared" ca="1" si="47"/>
        <v/>
      </c>
      <c r="AM16" s="234" t="str">
        <f t="shared" ca="1" si="48"/>
        <v/>
      </c>
      <c r="AN16" s="237" t="str">
        <f t="shared" ca="1" si="49"/>
        <v/>
      </c>
      <c r="AO16" s="42"/>
      <c r="AP16" s="43"/>
      <c r="AQ16" s="42"/>
      <c r="AR16" s="43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23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31">
        <v>14</v>
      </c>
      <c r="C17" s="196">
        <f t="shared" ca="1" si="12"/>
        <v>14</v>
      </c>
      <c r="D17" s="232" t="str">
        <f t="shared" ca="1" si="13"/>
        <v/>
      </c>
      <c r="E17" s="233" t="str">
        <f t="shared" ca="1" si="14"/>
        <v/>
      </c>
      <c r="F17" s="234" t="str">
        <f t="shared" ca="1" si="15"/>
        <v/>
      </c>
      <c r="G17" s="235" t="str">
        <f t="shared" ca="1" si="16"/>
        <v/>
      </c>
      <c r="H17" s="236" t="str">
        <f t="shared" ca="1" si="17"/>
        <v/>
      </c>
      <c r="I17" s="234" t="str">
        <f t="shared" ca="1" si="18"/>
        <v/>
      </c>
      <c r="J17" s="235" t="str">
        <f t="shared" ca="1" si="19"/>
        <v/>
      </c>
      <c r="K17" s="236" t="str">
        <f t="shared" ca="1" si="20"/>
        <v/>
      </c>
      <c r="L17" s="234" t="str">
        <f t="shared" ca="1" si="21"/>
        <v/>
      </c>
      <c r="M17" s="235" t="str">
        <f t="shared" ca="1" si="22"/>
        <v/>
      </c>
      <c r="N17" s="236" t="str">
        <f t="shared" ca="1" si="23"/>
        <v/>
      </c>
      <c r="O17" s="234" t="str">
        <f t="shared" ca="1" si="24"/>
        <v/>
      </c>
      <c r="P17" s="235" t="str">
        <f t="shared" ca="1" si="25"/>
        <v/>
      </c>
      <c r="Q17" s="236" t="str">
        <f t="shared" ca="1" si="26"/>
        <v/>
      </c>
      <c r="R17" s="234" t="str">
        <f t="shared" ca="1" si="27"/>
        <v/>
      </c>
      <c r="S17" s="235" t="str">
        <f t="shared" ca="1" si="28"/>
        <v/>
      </c>
      <c r="T17" s="236" t="str">
        <f t="shared" ca="1" si="29"/>
        <v/>
      </c>
      <c r="U17" s="234" t="str">
        <f t="shared" ca="1" si="30"/>
        <v/>
      </c>
      <c r="V17" s="235" t="str">
        <f t="shared" ca="1" si="31"/>
        <v/>
      </c>
      <c r="W17" s="236" t="str">
        <f t="shared" ca="1" si="32"/>
        <v/>
      </c>
      <c r="X17" s="234" t="str">
        <f t="shared" ca="1" si="33"/>
        <v/>
      </c>
      <c r="Y17" s="235" t="str">
        <f t="shared" ca="1" si="34"/>
        <v/>
      </c>
      <c r="Z17" s="236" t="str">
        <f t="shared" ca="1" si="35"/>
        <v/>
      </c>
      <c r="AA17" s="234" t="str">
        <f t="shared" ca="1" si="36"/>
        <v/>
      </c>
      <c r="AB17" s="235" t="str">
        <f t="shared" ca="1" si="37"/>
        <v/>
      </c>
      <c r="AC17" s="236" t="str">
        <f t="shared" ca="1" si="38"/>
        <v/>
      </c>
      <c r="AD17" s="234" t="str">
        <f t="shared" ca="1" si="39"/>
        <v/>
      </c>
      <c r="AE17" s="235" t="str">
        <f t="shared" ca="1" si="40"/>
        <v/>
      </c>
      <c r="AF17" s="236" t="str">
        <f t="shared" ca="1" si="41"/>
        <v/>
      </c>
      <c r="AG17" s="234" t="str">
        <f t="shared" ca="1" si="42"/>
        <v/>
      </c>
      <c r="AH17" s="235" t="str">
        <f t="shared" ca="1" si="43"/>
        <v/>
      </c>
      <c r="AI17" s="236" t="str">
        <f t="shared" ca="1" si="44"/>
        <v/>
      </c>
      <c r="AJ17" s="234" t="str">
        <f t="shared" ca="1" si="45"/>
        <v/>
      </c>
      <c r="AK17" s="235" t="str">
        <f t="shared" ca="1" si="46"/>
        <v/>
      </c>
      <c r="AL17" s="236" t="str">
        <f t="shared" ca="1" si="47"/>
        <v/>
      </c>
      <c r="AM17" s="234" t="str">
        <f t="shared" ca="1" si="48"/>
        <v/>
      </c>
      <c r="AN17" s="237" t="str">
        <f t="shared" ca="1" si="49"/>
        <v/>
      </c>
      <c r="AO17" s="42"/>
      <c r="AP17" s="43"/>
      <c r="AQ17" s="42"/>
      <c r="AR17" s="43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23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31">
        <v>15</v>
      </c>
      <c r="C18" s="196">
        <f t="shared" ca="1" si="12"/>
        <v>16</v>
      </c>
      <c r="D18" s="232" t="str">
        <f t="shared" ca="1" si="13"/>
        <v/>
      </c>
      <c r="E18" s="233" t="str">
        <f t="shared" ca="1" si="14"/>
        <v/>
      </c>
      <c r="F18" s="234" t="str">
        <f t="shared" ca="1" si="15"/>
        <v/>
      </c>
      <c r="G18" s="235" t="str">
        <f t="shared" ca="1" si="16"/>
        <v/>
      </c>
      <c r="H18" s="236" t="str">
        <f t="shared" ca="1" si="17"/>
        <v/>
      </c>
      <c r="I18" s="234" t="str">
        <f t="shared" ca="1" si="18"/>
        <v/>
      </c>
      <c r="J18" s="235" t="str">
        <f t="shared" ca="1" si="19"/>
        <v/>
      </c>
      <c r="K18" s="236" t="str">
        <f t="shared" ca="1" si="20"/>
        <v/>
      </c>
      <c r="L18" s="234" t="str">
        <f t="shared" ca="1" si="21"/>
        <v/>
      </c>
      <c r="M18" s="235" t="str">
        <f t="shared" ca="1" si="22"/>
        <v/>
      </c>
      <c r="N18" s="236" t="str">
        <f t="shared" ca="1" si="23"/>
        <v/>
      </c>
      <c r="O18" s="234" t="str">
        <f t="shared" ca="1" si="24"/>
        <v/>
      </c>
      <c r="P18" s="235" t="str">
        <f t="shared" ca="1" si="25"/>
        <v/>
      </c>
      <c r="Q18" s="236" t="str">
        <f t="shared" ca="1" si="26"/>
        <v/>
      </c>
      <c r="R18" s="234" t="str">
        <f t="shared" ca="1" si="27"/>
        <v/>
      </c>
      <c r="S18" s="235" t="str">
        <f t="shared" ca="1" si="28"/>
        <v/>
      </c>
      <c r="T18" s="236" t="str">
        <f t="shared" ca="1" si="29"/>
        <v/>
      </c>
      <c r="U18" s="234" t="str">
        <f t="shared" ca="1" si="30"/>
        <v/>
      </c>
      <c r="V18" s="235" t="str">
        <f t="shared" ca="1" si="31"/>
        <v/>
      </c>
      <c r="W18" s="236" t="str">
        <f t="shared" ca="1" si="32"/>
        <v/>
      </c>
      <c r="X18" s="234" t="str">
        <f t="shared" ca="1" si="33"/>
        <v/>
      </c>
      <c r="Y18" s="235" t="str">
        <f t="shared" ca="1" si="34"/>
        <v/>
      </c>
      <c r="Z18" s="236" t="str">
        <f t="shared" ca="1" si="35"/>
        <v/>
      </c>
      <c r="AA18" s="234" t="str">
        <f t="shared" ca="1" si="36"/>
        <v/>
      </c>
      <c r="AB18" s="235" t="str">
        <f t="shared" ca="1" si="37"/>
        <v/>
      </c>
      <c r="AC18" s="236" t="str">
        <f t="shared" ca="1" si="38"/>
        <v/>
      </c>
      <c r="AD18" s="234" t="str">
        <f t="shared" ca="1" si="39"/>
        <v/>
      </c>
      <c r="AE18" s="235" t="str">
        <f t="shared" ca="1" si="40"/>
        <v/>
      </c>
      <c r="AF18" s="236" t="str">
        <f t="shared" ca="1" si="41"/>
        <v/>
      </c>
      <c r="AG18" s="234" t="str">
        <f t="shared" ca="1" si="42"/>
        <v/>
      </c>
      <c r="AH18" s="235" t="str">
        <f t="shared" ca="1" si="43"/>
        <v/>
      </c>
      <c r="AI18" s="236" t="str">
        <f t="shared" ca="1" si="44"/>
        <v/>
      </c>
      <c r="AJ18" s="234" t="str">
        <f t="shared" ca="1" si="45"/>
        <v/>
      </c>
      <c r="AK18" s="235" t="str">
        <f t="shared" ca="1" si="46"/>
        <v/>
      </c>
      <c r="AL18" s="236" t="str">
        <f t="shared" ca="1" si="47"/>
        <v/>
      </c>
      <c r="AM18" s="234" t="str">
        <f t="shared" ca="1" si="48"/>
        <v/>
      </c>
      <c r="AN18" s="237" t="str">
        <f t="shared" ca="1" si="49"/>
        <v/>
      </c>
      <c r="AO18" s="42"/>
      <c r="AP18" s="43"/>
      <c r="AQ18" s="42"/>
      <c r="AR18" s="43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23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31">
        <v>16</v>
      </c>
      <c r="C19" s="196">
        <f t="shared" ca="1" si="12"/>
        <v>16</v>
      </c>
      <c r="D19" s="232" t="str">
        <f t="shared" ca="1" si="13"/>
        <v/>
      </c>
      <c r="E19" s="233" t="str">
        <f t="shared" ca="1" si="14"/>
        <v/>
      </c>
      <c r="F19" s="234" t="str">
        <f t="shared" ca="1" si="15"/>
        <v/>
      </c>
      <c r="G19" s="235" t="str">
        <f t="shared" ca="1" si="16"/>
        <v/>
      </c>
      <c r="H19" s="236" t="str">
        <f t="shared" ca="1" si="17"/>
        <v/>
      </c>
      <c r="I19" s="234" t="str">
        <f t="shared" ca="1" si="18"/>
        <v/>
      </c>
      <c r="J19" s="235" t="str">
        <f t="shared" ca="1" si="19"/>
        <v/>
      </c>
      <c r="K19" s="236" t="str">
        <f t="shared" ca="1" si="20"/>
        <v/>
      </c>
      <c r="L19" s="234" t="str">
        <f t="shared" ca="1" si="21"/>
        <v/>
      </c>
      <c r="M19" s="235" t="str">
        <f t="shared" ca="1" si="22"/>
        <v/>
      </c>
      <c r="N19" s="236" t="str">
        <f t="shared" ca="1" si="23"/>
        <v/>
      </c>
      <c r="O19" s="234" t="str">
        <f t="shared" ca="1" si="24"/>
        <v/>
      </c>
      <c r="P19" s="235" t="str">
        <f t="shared" ca="1" si="25"/>
        <v/>
      </c>
      <c r="Q19" s="236" t="str">
        <f t="shared" ca="1" si="26"/>
        <v/>
      </c>
      <c r="R19" s="234" t="str">
        <f t="shared" ca="1" si="27"/>
        <v/>
      </c>
      <c r="S19" s="235" t="str">
        <f t="shared" ca="1" si="28"/>
        <v/>
      </c>
      <c r="T19" s="236" t="str">
        <f t="shared" ca="1" si="29"/>
        <v/>
      </c>
      <c r="U19" s="234" t="str">
        <f t="shared" ca="1" si="30"/>
        <v/>
      </c>
      <c r="V19" s="235" t="str">
        <f t="shared" ca="1" si="31"/>
        <v/>
      </c>
      <c r="W19" s="236" t="str">
        <f t="shared" ca="1" si="32"/>
        <v/>
      </c>
      <c r="X19" s="234" t="str">
        <f t="shared" ca="1" si="33"/>
        <v/>
      </c>
      <c r="Y19" s="235" t="str">
        <f t="shared" ca="1" si="34"/>
        <v/>
      </c>
      <c r="Z19" s="236" t="str">
        <f t="shared" ca="1" si="35"/>
        <v/>
      </c>
      <c r="AA19" s="234" t="str">
        <f t="shared" ca="1" si="36"/>
        <v/>
      </c>
      <c r="AB19" s="235" t="str">
        <f t="shared" ca="1" si="37"/>
        <v/>
      </c>
      <c r="AC19" s="236" t="str">
        <f t="shared" ca="1" si="38"/>
        <v/>
      </c>
      <c r="AD19" s="234" t="str">
        <f t="shared" ca="1" si="39"/>
        <v/>
      </c>
      <c r="AE19" s="235" t="str">
        <f t="shared" ca="1" si="40"/>
        <v/>
      </c>
      <c r="AF19" s="236" t="str">
        <f t="shared" ca="1" si="41"/>
        <v/>
      </c>
      <c r="AG19" s="234" t="str">
        <f t="shared" ca="1" si="42"/>
        <v/>
      </c>
      <c r="AH19" s="235" t="str">
        <f t="shared" ca="1" si="43"/>
        <v/>
      </c>
      <c r="AI19" s="236" t="str">
        <f t="shared" ca="1" si="44"/>
        <v/>
      </c>
      <c r="AJ19" s="234" t="str">
        <f t="shared" ca="1" si="45"/>
        <v/>
      </c>
      <c r="AK19" s="235" t="str">
        <f t="shared" ca="1" si="46"/>
        <v/>
      </c>
      <c r="AL19" s="236" t="str">
        <f t="shared" ca="1" si="47"/>
        <v/>
      </c>
      <c r="AM19" s="234" t="str">
        <f t="shared" ca="1" si="48"/>
        <v/>
      </c>
      <c r="AN19" s="237" t="str">
        <f t="shared" ca="1" si="49"/>
        <v/>
      </c>
      <c r="AO19" s="42"/>
      <c r="AP19" s="43"/>
      <c r="AQ19" s="42"/>
      <c r="AR19" s="43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23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31">
        <v>17</v>
      </c>
      <c r="C20" s="196">
        <f t="shared" ca="1" si="12"/>
        <v>16</v>
      </c>
      <c r="D20" s="232" t="str">
        <f t="shared" ca="1" si="13"/>
        <v/>
      </c>
      <c r="E20" s="233" t="str">
        <f t="shared" ca="1" si="14"/>
        <v/>
      </c>
      <c r="F20" s="234" t="str">
        <f t="shared" ca="1" si="15"/>
        <v/>
      </c>
      <c r="G20" s="235" t="str">
        <f t="shared" ca="1" si="16"/>
        <v/>
      </c>
      <c r="H20" s="236" t="str">
        <f t="shared" ca="1" si="17"/>
        <v/>
      </c>
      <c r="I20" s="234" t="str">
        <f t="shared" ca="1" si="18"/>
        <v/>
      </c>
      <c r="J20" s="235" t="str">
        <f t="shared" ca="1" si="19"/>
        <v/>
      </c>
      <c r="K20" s="236" t="str">
        <f t="shared" ca="1" si="20"/>
        <v/>
      </c>
      <c r="L20" s="234" t="str">
        <f t="shared" ca="1" si="21"/>
        <v/>
      </c>
      <c r="M20" s="235" t="str">
        <f t="shared" ca="1" si="22"/>
        <v/>
      </c>
      <c r="N20" s="236" t="str">
        <f t="shared" ca="1" si="23"/>
        <v/>
      </c>
      <c r="O20" s="234" t="str">
        <f t="shared" ca="1" si="24"/>
        <v/>
      </c>
      <c r="P20" s="235" t="str">
        <f t="shared" ca="1" si="25"/>
        <v/>
      </c>
      <c r="Q20" s="236" t="str">
        <f t="shared" ca="1" si="26"/>
        <v/>
      </c>
      <c r="R20" s="234" t="str">
        <f t="shared" ca="1" si="27"/>
        <v/>
      </c>
      <c r="S20" s="235" t="str">
        <f t="shared" ca="1" si="28"/>
        <v/>
      </c>
      <c r="T20" s="236" t="str">
        <f t="shared" ca="1" si="29"/>
        <v/>
      </c>
      <c r="U20" s="234" t="str">
        <f t="shared" ca="1" si="30"/>
        <v/>
      </c>
      <c r="V20" s="235" t="str">
        <f t="shared" ca="1" si="31"/>
        <v/>
      </c>
      <c r="W20" s="236" t="str">
        <f t="shared" ca="1" si="32"/>
        <v/>
      </c>
      <c r="X20" s="234" t="str">
        <f t="shared" ca="1" si="33"/>
        <v/>
      </c>
      <c r="Y20" s="235" t="str">
        <f t="shared" ca="1" si="34"/>
        <v/>
      </c>
      <c r="Z20" s="236" t="str">
        <f t="shared" ca="1" si="35"/>
        <v/>
      </c>
      <c r="AA20" s="234" t="str">
        <f t="shared" ca="1" si="36"/>
        <v/>
      </c>
      <c r="AB20" s="235" t="str">
        <f t="shared" ca="1" si="37"/>
        <v/>
      </c>
      <c r="AC20" s="236" t="str">
        <f t="shared" ca="1" si="38"/>
        <v/>
      </c>
      <c r="AD20" s="234" t="str">
        <f t="shared" ca="1" si="39"/>
        <v/>
      </c>
      <c r="AE20" s="235" t="str">
        <f t="shared" ca="1" si="40"/>
        <v/>
      </c>
      <c r="AF20" s="236" t="str">
        <f t="shared" ca="1" si="41"/>
        <v/>
      </c>
      <c r="AG20" s="234" t="str">
        <f t="shared" ca="1" si="42"/>
        <v/>
      </c>
      <c r="AH20" s="235" t="str">
        <f t="shared" ca="1" si="43"/>
        <v/>
      </c>
      <c r="AI20" s="236" t="str">
        <f t="shared" ca="1" si="44"/>
        <v/>
      </c>
      <c r="AJ20" s="234" t="str">
        <f t="shared" ca="1" si="45"/>
        <v/>
      </c>
      <c r="AK20" s="235" t="str">
        <f t="shared" ca="1" si="46"/>
        <v/>
      </c>
      <c r="AL20" s="236" t="str">
        <f t="shared" ca="1" si="47"/>
        <v/>
      </c>
      <c r="AM20" s="234" t="str">
        <f t="shared" ca="1" si="48"/>
        <v/>
      </c>
      <c r="AN20" s="237" t="str">
        <f t="shared" ca="1" si="49"/>
        <v/>
      </c>
      <c r="AO20" s="42"/>
      <c r="AP20" s="43"/>
      <c r="AQ20" s="42"/>
      <c r="AR20" s="43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23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39">
        <v>18</v>
      </c>
      <c r="C21" s="240">
        <f t="shared" ca="1" si="12"/>
        <v>16</v>
      </c>
      <c r="D21" s="241" t="str">
        <f t="shared" ca="1" si="13"/>
        <v/>
      </c>
      <c r="E21" s="242" t="str">
        <f t="shared" ca="1" si="14"/>
        <v/>
      </c>
      <c r="F21" s="243" t="str">
        <f t="shared" ca="1" si="15"/>
        <v/>
      </c>
      <c r="G21" s="244" t="str">
        <f t="shared" ca="1" si="16"/>
        <v/>
      </c>
      <c r="H21" s="245" t="str">
        <f t="shared" ca="1" si="17"/>
        <v/>
      </c>
      <c r="I21" s="243" t="str">
        <f t="shared" ca="1" si="18"/>
        <v/>
      </c>
      <c r="J21" s="244" t="str">
        <f t="shared" ca="1" si="19"/>
        <v/>
      </c>
      <c r="K21" s="245" t="str">
        <f t="shared" ca="1" si="20"/>
        <v/>
      </c>
      <c r="L21" s="243" t="str">
        <f t="shared" ca="1" si="21"/>
        <v/>
      </c>
      <c r="M21" s="244" t="str">
        <f t="shared" ca="1" si="22"/>
        <v/>
      </c>
      <c r="N21" s="245" t="str">
        <f t="shared" ca="1" si="23"/>
        <v/>
      </c>
      <c r="O21" s="243" t="str">
        <f t="shared" ca="1" si="24"/>
        <v/>
      </c>
      <c r="P21" s="244" t="str">
        <f t="shared" ca="1" si="25"/>
        <v/>
      </c>
      <c r="Q21" s="245" t="str">
        <f t="shared" ca="1" si="26"/>
        <v/>
      </c>
      <c r="R21" s="243" t="str">
        <f t="shared" ca="1" si="27"/>
        <v/>
      </c>
      <c r="S21" s="244" t="str">
        <f t="shared" ca="1" si="28"/>
        <v/>
      </c>
      <c r="T21" s="245" t="str">
        <f t="shared" ca="1" si="29"/>
        <v/>
      </c>
      <c r="U21" s="243" t="str">
        <f t="shared" ca="1" si="30"/>
        <v/>
      </c>
      <c r="V21" s="244" t="str">
        <f t="shared" ca="1" si="31"/>
        <v/>
      </c>
      <c r="W21" s="245" t="str">
        <f t="shared" ca="1" si="32"/>
        <v/>
      </c>
      <c r="X21" s="243" t="str">
        <f t="shared" ca="1" si="33"/>
        <v/>
      </c>
      <c r="Y21" s="244" t="str">
        <f t="shared" ca="1" si="34"/>
        <v/>
      </c>
      <c r="Z21" s="245" t="str">
        <f t="shared" ca="1" si="35"/>
        <v/>
      </c>
      <c r="AA21" s="243" t="str">
        <f t="shared" ca="1" si="36"/>
        <v/>
      </c>
      <c r="AB21" s="244" t="str">
        <f t="shared" ca="1" si="37"/>
        <v/>
      </c>
      <c r="AC21" s="245" t="str">
        <f t="shared" ca="1" si="38"/>
        <v/>
      </c>
      <c r="AD21" s="243" t="str">
        <f t="shared" ca="1" si="39"/>
        <v/>
      </c>
      <c r="AE21" s="244" t="str">
        <f t="shared" ca="1" si="40"/>
        <v/>
      </c>
      <c r="AF21" s="245" t="str">
        <f t="shared" ca="1" si="41"/>
        <v/>
      </c>
      <c r="AG21" s="243" t="str">
        <f t="shared" ca="1" si="42"/>
        <v/>
      </c>
      <c r="AH21" s="244" t="str">
        <f t="shared" ca="1" si="43"/>
        <v/>
      </c>
      <c r="AI21" s="245" t="str">
        <f t="shared" ca="1" si="44"/>
        <v/>
      </c>
      <c r="AJ21" s="243" t="str">
        <f t="shared" ca="1" si="45"/>
        <v/>
      </c>
      <c r="AK21" s="244" t="str">
        <f t="shared" ca="1" si="46"/>
        <v/>
      </c>
      <c r="AL21" s="245" t="str">
        <f t="shared" ca="1" si="47"/>
        <v/>
      </c>
      <c r="AM21" s="243" t="str">
        <f t="shared" ca="1" si="48"/>
        <v/>
      </c>
      <c r="AN21" s="246" t="str">
        <f t="shared" ca="1" si="49"/>
        <v/>
      </c>
      <c r="AO21" s="45"/>
      <c r="AP21" s="46"/>
      <c r="AQ21" s="45"/>
      <c r="AR21" s="46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23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51"/>
      <c r="C22" s="252" t="s">
        <v>49</v>
      </c>
      <c r="D22" s="253">
        <f ca="1">SUM(D4:D21)</f>
        <v>32</v>
      </c>
      <c r="E22" s="254">
        <f ca="1">IF($AQ$2=0,"",RANK(G22,$BM22:$CT22,0))</f>
        <v>4</v>
      </c>
      <c r="F22" s="255">
        <f ca="1">IF($AQ$2=0,"",SUM(F4:F21))</f>
        <v>17</v>
      </c>
      <c r="G22" s="256">
        <f ca="1">IF($AQ$2=0,"",IF($AQ$2=1,SUM(G4:G21),SUM(G4:G21)-MIN(G4:G21)))</f>
        <v>98</v>
      </c>
      <c r="H22" s="257">
        <f ca="1">IF($AQ$2=0,"",RANK(J22,$BM22:$CT22,0))</f>
        <v>10</v>
      </c>
      <c r="I22" s="255">
        <f ca="1">IF($AQ$2=0,"",SUM(I4:I21))</f>
        <v>18</v>
      </c>
      <c r="J22" s="256">
        <f ca="1">IF($AQ$2=0,"",IF($AQ$2=1,SUM(J4:J21),SUM(J4:J21)-MIN(J4:J21)))</f>
        <v>85</v>
      </c>
      <c r="K22" s="257">
        <f ca="1">IF($AQ$2=0,"",RANK(M22,$BM22:$CT22,0))</f>
        <v>2</v>
      </c>
      <c r="L22" s="255">
        <f ca="1">IF($AQ$2=0,"",SUM(L4:L21))</f>
        <v>20</v>
      </c>
      <c r="M22" s="256">
        <f ca="1">IF($AQ$2=0,"",IF($AQ$2=1,SUM(M4:M21),SUM(M4:M21)-MIN(M4:M21)))</f>
        <v>106</v>
      </c>
      <c r="N22" s="257">
        <f ca="1">IF($AQ$2=0,"",RANK(P22,$BM22:$CT22,0))</f>
        <v>1</v>
      </c>
      <c r="O22" s="255">
        <f ca="1">IF($AQ$2=0,"",SUM(O4:O21))</f>
        <v>22</v>
      </c>
      <c r="P22" s="256">
        <f ca="1">IF($AQ$2=0,"",IF($AQ$2=1,SUM(P4:P21),SUM(P4:P21)-MIN(P4:P21)))</f>
        <v>109</v>
      </c>
      <c r="Q22" s="257">
        <f ca="1">IF($AQ$2=0,"",RANK(S22,$BM22:$CT22,0))</f>
        <v>4</v>
      </c>
      <c r="R22" s="255">
        <f ca="1">IF($AQ$2=0,"",SUM(R4:R21))</f>
        <v>18</v>
      </c>
      <c r="S22" s="256">
        <f ca="1">IF($AQ$2=0,"",IF($AQ$2=1,SUM(S4:S21),SUM(S4:S21)-MIN(S4:S21)))</f>
        <v>98</v>
      </c>
      <c r="T22" s="257">
        <f ca="1">IF($AQ$2=0,"",RANK(V22,$BM22:$CT22,0))</f>
        <v>8</v>
      </c>
      <c r="U22" s="255">
        <f ca="1">IF($AQ$2=0,"",SUM(U4:U21))</f>
        <v>19</v>
      </c>
      <c r="V22" s="256">
        <f ca="1">IF($AQ$2=0,"",IF($AQ$2=1,SUM(V4:V21),SUM(V4:V21)-MIN(V4:V21)))</f>
        <v>92</v>
      </c>
      <c r="W22" s="257">
        <f ca="1">IF($AQ$2=0,"",RANK(Y22,$BM22:$CT22,0))</f>
        <v>11</v>
      </c>
      <c r="X22" s="255">
        <f ca="1">IF($AQ$2=0,"",SUM(X4:X21))</f>
        <v>15</v>
      </c>
      <c r="Y22" s="256">
        <f ca="1">IF($AQ$2=0,"",IF($AQ$2=1,SUM(Y4:Y21),SUM(Y4:Y21)-MIN(Y4:Y21)))</f>
        <v>74</v>
      </c>
      <c r="Z22" s="257">
        <f ca="1">IF($AQ$2=0,"",RANK(AB22,$BM22:$CT22,0))</f>
        <v>9</v>
      </c>
      <c r="AA22" s="255">
        <f ca="1">IF($AQ$2=0,"",SUM(AA4:AA21))</f>
        <v>19</v>
      </c>
      <c r="AB22" s="256">
        <f ca="1">IF($AQ$2=0,"",IF($AQ$2=1,SUM(AB4:AB21),SUM(AB4:AB21)-MIN(AB4:AB21)))</f>
        <v>87</v>
      </c>
      <c r="AC22" s="257">
        <f ca="1">IF($AQ$2=0,"",RANK(AE22,$BM22:$CT22,0))</f>
        <v>7</v>
      </c>
      <c r="AD22" s="255">
        <f ca="1">IF($AQ$2=0,"",SUM(AD4:AD21))</f>
        <v>16</v>
      </c>
      <c r="AE22" s="256">
        <f ca="1">IF($AQ$2=0,"",IF($AQ$2=1,SUM(AE4:AE21),SUM(AE4:AE21)-MIN(AE4:AE21)))</f>
        <v>93</v>
      </c>
      <c r="AF22" s="257">
        <f ca="1">IF($AQ$2=0,"",RANK(AH22,$BM22:$CT22,0))</f>
        <v>6</v>
      </c>
      <c r="AG22" s="255">
        <f ca="1">IF($AQ$2=0,"",SUM(AG4:AG21))</f>
        <v>20</v>
      </c>
      <c r="AH22" s="256">
        <f ca="1">IF($AQ$2=0,"",IF($AQ$2=1,SUM(AH4:AH21),SUM(AH4:AH21)-MIN(AH4:AH21)))</f>
        <v>96</v>
      </c>
      <c r="AI22" s="257">
        <f ca="1">IF($AQ$2=0,"",RANK(AK22,$BM22:$CT22,0))</f>
        <v>12</v>
      </c>
      <c r="AJ22" s="255">
        <f ca="1">IF($AQ$2=0,"",SUM(AJ4:AJ21))</f>
        <v>16</v>
      </c>
      <c r="AK22" s="256">
        <f ca="1">IF($AQ$2=0,"",IF($AQ$2=1,SUM(AK4:AK21),SUM(AK4:AK21)-MIN(AK4:AK21)))</f>
        <v>72</v>
      </c>
      <c r="AL22" s="257">
        <f ca="1">IF($AQ$2=0,"",RANK(AN22,$BM22:$CT22,0))</f>
        <v>3</v>
      </c>
      <c r="AM22" s="255">
        <f ca="1">IF($AQ$2=0,"",SUM(AM4:AM21))</f>
        <v>20</v>
      </c>
      <c r="AN22" s="258">
        <f ca="1">IF($AQ$2=0,"",IF($AQ$2=1,SUM(AN4:AN21),SUM(AN4:AN21)-MIN(AN4:AN21)))</f>
        <v>101</v>
      </c>
      <c r="AO22" s="45"/>
      <c r="AP22" s="46"/>
      <c r="AQ22" s="45"/>
      <c r="AR22" s="46"/>
      <c r="AS22" s="12"/>
      <c r="BJ22" s="4"/>
      <c r="BK22" s="4"/>
      <c r="BL22" s="4"/>
      <c r="BM22" s="4">
        <f ca="1">G22</f>
        <v>98</v>
      </c>
      <c r="BN22" s="4"/>
      <c r="BO22" s="4"/>
      <c r="BP22" s="4">
        <f ca="1">J22</f>
        <v>85</v>
      </c>
      <c r="BQ22" s="4"/>
      <c r="BR22" s="4"/>
      <c r="BS22" s="4">
        <f ca="1">M22</f>
        <v>106</v>
      </c>
      <c r="BT22" s="4"/>
      <c r="BU22" s="4"/>
      <c r="BV22" s="4">
        <f ca="1">P22</f>
        <v>109</v>
      </c>
      <c r="BW22" s="4"/>
      <c r="BX22" s="4"/>
      <c r="BY22" s="4">
        <f ca="1">S22</f>
        <v>98</v>
      </c>
      <c r="BZ22" s="4"/>
      <c r="CA22" s="4"/>
      <c r="CB22" s="4">
        <f ca="1">V22</f>
        <v>92</v>
      </c>
      <c r="CC22" s="4"/>
      <c r="CD22" s="4"/>
      <c r="CE22" s="4">
        <f ca="1">Y22</f>
        <v>74</v>
      </c>
      <c r="CF22" s="4"/>
      <c r="CG22" s="4"/>
      <c r="CH22" s="4">
        <f ca="1">AB22</f>
        <v>87</v>
      </c>
      <c r="CI22" s="4"/>
      <c r="CJ22" s="4"/>
      <c r="CK22" s="4">
        <f ca="1">AE22</f>
        <v>93</v>
      </c>
      <c r="CL22" s="4"/>
      <c r="CM22" s="4"/>
      <c r="CN22" s="4">
        <f ca="1">AH22</f>
        <v>96</v>
      </c>
      <c r="CO22" s="4"/>
      <c r="CP22" s="4"/>
      <c r="CQ22" s="4">
        <f ca="1">AK22</f>
        <v>72</v>
      </c>
      <c r="CR22" s="4"/>
      <c r="CS22" s="4"/>
      <c r="CT22" s="4">
        <f ca="1">AN22</f>
        <v>101</v>
      </c>
      <c r="CU22" s="4"/>
      <c r="CV22" s="323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59"/>
      <c r="C23" s="260"/>
      <c r="D23" s="261" t="s">
        <v>50</v>
      </c>
      <c r="E23" s="262">
        <f ca="1">IF(COUNTIF(E4:E21,"&gt;0")&gt;0,SUM(E4:E21)/COUNTIF(E4:E21,"&gt;0"),"")</f>
        <v>7.5</v>
      </c>
      <c r="F23" s="263">
        <f ca="1">IF($AQ$2=0,"",F22/(COUNTIF($D$4:OFFSET($D$4,$AQ$2-1,0),"&lt;&gt;""")))</f>
        <v>8.5</v>
      </c>
      <c r="G23" s="264">
        <f ca="1">IF($AQ$2=0,"",IF($AQ$2=1,G22/((COUNTIF($D$4:OFFSET($D$4,$AQ$2-1,0),"&lt;&gt;"""))),G22/((COUNTIF($D$4:OFFSET($D$4,$AQ$2-1,0),"&lt;&gt;"""))-1)))</f>
        <v>98</v>
      </c>
      <c r="H23" s="265">
        <f ca="1">IF(COUNTIF(H4:H21,"&gt;0")&gt;0,SUM(H4:H21)/COUNTIF(H4:H21,"&gt;0"),"")</f>
        <v>10</v>
      </c>
      <c r="I23" s="263">
        <f ca="1">IF($AQ$2=0,"",I22/(COUNTIF($D$4:OFFSET($D$4,$AQ$2-1,0),"&lt;&gt;""")))</f>
        <v>9</v>
      </c>
      <c r="J23" s="264">
        <f ca="1">IF($AQ$2=0,"",IF($AQ$2=1,J22/((COUNTIF($D$4:OFFSET($D$4,$AQ$2-1,0),"&lt;&gt;"""))),J22/((COUNTIF($D$4:OFFSET($D$4,$AQ$2-1,0),"&lt;&gt;"""))-1)))</f>
        <v>85</v>
      </c>
      <c r="K23" s="265">
        <f ca="1">IF(COUNTIF(K4:K21,"&gt;0")&gt;0,SUM(K4:K21)/COUNTIF(K4:K21,"&gt;0"),"")</f>
        <v>5.5</v>
      </c>
      <c r="L23" s="263">
        <f ca="1">IF($AQ$2=0,"",L22/(COUNTIF($D$4:OFFSET($D$4,$AQ$2-1,0),"&lt;&gt;""")))</f>
        <v>10</v>
      </c>
      <c r="M23" s="264">
        <f ca="1">IF($AQ$2=0,"",IF($AQ$2=1,M22/((COUNTIF($D$4:OFFSET($D$4,$AQ$2-1,0),"&lt;&gt;"""))),M22/((COUNTIF($D$4:OFFSET($D$4,$AQ$2-1,0),"&lt;&gt;"""))-1)))</f>
        <v>106</v>
      </c>
      <c r="N23" s="265">
        <f ca="1">IF(COUNTIF(N4:N21,"&gt;0")&gt;0,SUM(N4:N21)/COUNTIF(N4:N21,"&gt;0"),"")</f>
        <v>2.5</v>
      </c>
      <c r="O23" s="263">
        <f ca="1">IF($AQ$2=0,"",O22/(COUNTIF($D$4:OFFSET($D$4,$AQ$2-1,0),"&lt;&gt;""")))</f>
        <v>11</v>
      </c>
      <c r="P23" s="264">
        <f ca="1">IF($AQ$2=0,"",IF($AQ$2=1,P22/((COUNTIF($D$4:OFFSET($D$4,$AQ$2-1,0),"&lt;&gt;"""))),P22/((COUNTIF($D$4:OFFSET($D$4,$AQ$2-1,0),"&lt;&gt;"""))-1)))</f>
        <v>109</v>
      </c>
      <c r="Q23" s="265">
        <f ca="1">IF(COUNTIF(Q4:Q21,"&gt;0")&gt;0,SUM(Q4:Q21)/COUNTIF(Q4:Q21,"&gt;0"),"")</f>
        <v>7</v>
      </c>
      <c r="R23" s="263">
        <f ca="1">IF($AQ$2=0,"",R22/(COUNTIF($D$4:OFFSET($D$4,$AQ$2-1,0),"&lt;&gt;""")))</f>
        <v>9</v>
      </c>
      <c r="S23" s="264">
        <f ca="1">IF($AQ$2=0,"",IF($AQ$2=1,S22/((COUNTIF($D$4:OFFSET($D$4,$AQ$2-1,0),"&lt;&gt;"""))),S22/((COUNTIF($D$4:OFFSET($D$4,$AQ$2-1,0),"&lt;&gt;"""))-1)))</f>
        <v>98</v>
      </c>
      <c r="T23" s="265">
        <f ca="1">IF(COUNTIF(T4:T21,"&gt;0")&gt;0,SUM(T4:T21)/COUNTIF(T4:T21,"&gt;0"),"")</f>
        <v>5.5</v>
      </c>
      <c r="U23" s="263">
        <f ca="1">IF($AQ$2=0,"",U22/(COUNTIF($D$4:OFFSET($D$4,$AQ$2-1,0),"&lt;&gt;""")))</f>
        <v>9.5</v>
      </c>
      <c r="V23" s="264">
        <f ca="1">IF($AQ$2=0,"",IF($AQ$2=1,V22/((COUNTIF($D$4:OFFSET($D$4,$AQ$2-1,0),"&lt;&gt;"""))),V22/((COUNTIF($D$4:OFFSET($D$4,$AQ$2-1,0),"&lt;&gt;"""))-1)))</f>
        <v>92</v>
      </c>
      <c r="W23" s="265">
        <f ca="1">IF(COUNTIF(W4:W21,"&gt;0")&gt;0,SUM(W4:W21)/COUNTIF(W4:W21,"&gt;0"),"")</f>
        <v>9.5</v>
      </c>
      <c r="X23" s="263">
        <f ca="1">IF($AQ$2=0,"",X22/(COUNTIF($D$4:OFFSET($D$4,$AQ$2-1,0),"&lt;&gt;""")))</f>
        <v>7.5</v>
      </c>
      <c r="Y23" s="264">
        <f ca="1">IF($AQ$2=0,"",IF($AQ$2=1,Y22/((COUNTIF($D$4:OFFSET($D$4,$AQ$2-1,0),"&lt;&gt;"""))),Y22/((COUNTIF($D$4:OFFSET($D$4,$AQ$2-1,0),"&lt;&gt;"""))-1)))</f>
        <v>74</v>
      </c>
      <c r="Z23" s="265">
        <f ca="1">IF(COUNTIF(Z4:Z21,"&gt;0")&gt;0,SUM(Z4:Z21)/COUNTIF(Z4:Z21,"&gt;0"),"")</f>
        <v>6.5</v>
      </c>
      <c r="AA23" s="263">
        <f ca="1">IF($AQ$2=0,"",AA22/(COUNTIF($D$4:OFFSET($D$4,$AQ$2-1,0),"&lt;&gt;""")))</f>
        <v>9.5</v>
      </c>
      <c r="AB23" s="264">
        <f ca="1">IF($AQ$2=0,"",IF($AQ$2=1,AB22/((COUNTIF($D$4:OFFSET($D$4,$AQ$2-1,0),"&lt;&gt;"""))),AB22/((COUNTIF($D$4:OFFSET($D$4,$AQ$2-1,0),"&lt;&gt;"""))-1)))</f>
        <v>87</v>
      </c>
      <c r="AC23" s="265">
        <f ca="1">IF(COUNTIF(AC4:AC21,"&gt;0")&gt;0,SUM(AC4:AC21)/COUNTIF(AC4:AC21,"&gt;0"),"")</f>
        <v>6</v>
      </c>
      <c r="AD23" s="263">
        <f ca="1">IF($AQ$2=0,"",AD22/(COUNTIF($D$4:OFFSET($D$4,$AQ$2-1,0),"&lt;&gt;""")))</f>
        <v>8</v>
      </c>
      <c r="AE23" s="264">
        <f ca="1">IF($AQ$2=0,"",IF($AQ$2=1,AE22/((COUNTIF($D$4:OFFSET($D$4,$AQ$2-1,0),"&lt;&gt;"""))),AE22/((COUNTIF($D$4:OFFSET($D$4,$AQ$2-1,0),"&lt;&gt;"""))-1)))</f>
        <v>93</v>
      </c>
      <c r="AF23" s="265">
        <f ca="1">IF(COUNTIF(AF4:AF21,"&gt;0")&gt;0,SUM(AF4:AF21)/COUNTIF(AF4:AF21,"&gt;0"),"")</f>
        <v>5</v>
      </c>
      <c r="AG23" s="263">
        <f ca="1">IF($AQ$2=0,"",AG22/(COUNTIF($D$4:OFFSET($D$4,$AQ$2-1,0),"&lt;&gt;""")))</f>
        <v>10</v>
      </c>
      <c r="AH23" s="264">
        <f ca="1">IF($AQ$2=0,"",IF($AQ$2=1,AH22/((COUNTIF($D$4:OFFSET($D$4,$AQ$2-1,0),"&lt;&gt;"""))),AH22/((COUNTIF($D$4:OFFSET($D$4,$AQ$2-1,0),"&lt;&gt;"""))-1)))</f>
        <v>96</v>
      </c>
      <c r="AI23" s="265">
        <f ca="1">IF(COUNTIF(AI4:AI21,"&gt;0")&gt;0,SUM(AI4:AI21)/COUNTIF(AI4:AI21,"&gt;0"),"")</f>
        <v>9</v>
      </c>
      <c r="AJ23" s="263">
        <f ca="1">IF($AQ$2=0,"",AJ22/(COUNTIF($D$4:OFFSET($D$4,$AQ$2-1,0),"&lt;&gt;""")))</f>
        <v>8</v>
      </c>
      <c r="AK23" s="264">
        <f ca="1">IF($AQ$2=0,"",IF($AQ$2=1,AK22/((COUNTIF($D$4:OFFSET($D$4,$AQ$2-1,0),"&lt;&gt;"""))),AK22/((COUNTIF($D$4:OFFSET($D$4,$AQ$2-1,0),"&lt;&gt;"""))-1)))</f>
        <v>72</v>
      </c>
      <c r="AL23" s="265">
        <f ca="1">IF(COUNTIF(AL4:AL21,"&gt;0")&gt;0,SUM(AL4:AL21)/COUNTIF(AL4:AL21,"&gt;0"),"")</f>
        <v>3</v>
      </c>
      <c r="AM23" s="263">
        <f ca="1">IF($AQ$2=0,"",AM22/(COUNTIF($D$4:OFFSET($D$4,$AQ$2-1,0),"&lt;&gt;""")))</f>
        <v>10</v>
      </c>
      <c r="AN23" s="266">
        <f ca="1">IF($AQ$2=0,"",IF($AQ$2=1,AN22/((COUNTIF($D$4:OFFSET($D$4,$AQ$2-1,0),"&lt;&gt;"""))),AN22/((COUNTIF($D$4:OFFSET($D$4,$AQ$2-1,0),"&lt;&gt;"""))-1)))</f>
        <v>101</v>
      </c>
      <c r="AO23" s="45"/>
      <c r="AP23" s="46"/>
      <c r="AQ23" s="45"/>
      <c r="AR23" s="46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3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70"/>
      <c r="C24" s="271"/>
      <c r="D24" s="267" t="s">
        <v>44</v>
      </c>
      <c r="E24" s="272" t="str">
        <f ca="1">IF(COUNTIF(E4:E21,"=1")&gt;0,COUNTIF(E4:E21,"=1"),"")</f>
        <v/>
      </c>
      <c r="F24" s="273"/>
      <c r="G24" s="274"/>
      <c r="H24" s="275" t="str">
        <f ca="1">IF(COUNTIF(H4:H21,"=1")&gt;0,COUNTIF(H4:H21,"=1"),"")</f>
        <v/>
      </c>
      <c r="I24" s="273"/>
      <c r="J24" s="274"/>
      <c r="K24" s="275" t="str">
        <f ca="1">IF(COUNTIF(K4:K21,"=1")&gt;0,COUNTIF(K4:K21,"=1"),"")</f>
        <v/>
      </c>
      <c r="L24" s="273"/>
      <c r="M24" s="274"/>
      <c r="N24" s="275">
        <f ca="1">IF(COUNTIF(N4:N21,"=1")&gt;0,COUNTIF(N4:N21,"=1"),"")</f>
        <v>1</v>
      </c>
      <c r="O24" s="273"/>
      <c r="P24" s="274"/>
      <c r="Q24" s="275" t="str">
        <f ca="1">IF(COUNTIF(Q4:Q21,"=1")&gt;0,COUNTIF(Q4:Q21,"=1"),"")</f>
        <v/>
      </c>
      <c r="R24" s="273"/>
      <c r="S24" s="274"/>
      <c r="T24" s="275" t="str">
        <f ca="1">IF(COUNTIF(T4:T21,"=1")&gt;0,COUNTIF(T4:T21,"=1"),"")</f>
        <v/>
      </c>
      <c r="U24" s="273"/>
      <c r="V24" s="274"/>
      <c r="W24" s="275" t="str">
        <f ca="1">IF(COUNTIF(W4:W21,"=1")&gt;0,COUNTIF(W4:W21,"=1"),"")</f>
        <v/>
      </c>
      <c r="X24" s="273"/>
      <c r="Y24" s="274"/>
      <c r="Z24" s="275" t="str">
        <f ca="1">IF(COUNTIF(Z4:Z21,"=1")&gt;0,COUNTIF(Z4:Z21,"=1"),"")</f>
        <v/>
      </c>
      <c r="AA24" s="273"/>
      <c r="AB24" s="274"/>
      <c r="AC24" s="275">
        <f ca="1">IF(COUNTIF(AC4:AC21,"=1")&gt;0,COUNTIF(AC4:AC21,"=1"),"")</f>
        <v>1</v>
      </c>
      <c r="AD24" s="273"/>
      <c r="AE24" s="274"/>
      <c r="AF24" s="275" t="str">
        <f ca="1">IF(COUNTIF(AF4:AF21,"=1")&gt;0,COUNTIF(AF4:AF21,"=1"),"")</f>
        <v/>
      </c>
      <c r="AG24" s="273"/>
      <c r="AH24" s="274"/>
      <c r="AI24" s="275" t="str">
        <f ca="1">IF(COUNTIF(AI4:AI21,"=1")&gt;0,COUNTIF(AI4:AI21,"=1"),"")</f>
        <v/>
      </c>
      <c r="AJ24" s="273"/>
      <c r="AK24" s="274"/>
      <c r="AL24" s="275" t="str">
        <f ca="1">IF(COUNTIF(AL4:AL21,"=1")&gt;0,COUNTIF(AL4:AL21,"=1"),"")</f>
        <v/>
      </c>
      <c r="AM24" s="273"/>
      <c r="AN24" s="276"/>
      <c r="AO24" s="45"/>
      <c r="AP24" s="46"/>
      <c r="AQ24" s="45"/>
      <c r="AR24" s="46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23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77"/>
      <c r="C25" s="278"/>
      <c r="D25" s="268" t="s">
        <v>45</v>
      </c>
      <c r="E25" s="279" t="str">
        <f ca="1">IF(COUNTIF(E4:E21,"=2")&gt;0,COUNTIF(E4:E21,"=2"),"")</f>
        <v/>
      </c>
      <c r="F25" s="280"/>
      <c r="G25" s="281"/>
      <c r="H25" s="282" t="str">
        <f ca="1">IF(COUNTIF(H4:H21,"=2")&gt;0,COUNTIF(H4:H21,"=2"),"")</f>
        <v/>
      </c>
      <c r="I25" s="280"/>
      <c r="J25" s="281"/>
      <c r="K25" s="282">
        <f ca="1">IF(COUNTIF(K4:K21,"=2")&gt;0,COUNTIF(K4:K21,"=2"),"")</f>
        <v>1</v>
      </c>
      <c r="L25" s="280"/>
      <c r="M25" s="281"/>
      <c r="N25" s="282" t="str">
        <f ca="1">IF(COUNTIF(N4:N21,"=2")&gt;0,COUNTIF(N4:N21,"=2"),"")</f>
        <v/>
      </c>
      <c r="O25" s="280"/>
      <c r="P25" s="281"/>
      <c r="Q25" s="282" t="str">
        <f ca="1">IF(COUNTIF(Q4:Q21,"=2")&gt;0,COUNTIF(Q4:Q21,"=2"),"")</f>
        <v/>
      </c>
      <c r="R25" s="280"/>
      <c r="S25" s="281"/>
      <c r="T25" s="282">
        <f ca="1">IF(COUNTIF(T4:T21,"=2")&gt;0,COUNTIF(T4:T21,"=2"),"")</f>
        <v>1</v>
      </c>
      <c r="U25" s="280"/>
      <c r="V25" s="281"/>
      <c r="W25" s="282" t="str">
        <f ca="1">IF(COUNTIF(W4:W21,"=2")&gt;0,COUNTIF(W4:W21,"=2"),"")</f>
        <v/>
      </c>
      <c r="X25" s="280"/>
      <c r="Y25" s="281"/>
      <c r="Z25" s="282" t="str">
        <f ca="1">IF(COUNTIF(Z4:Z21,"=2")&gt;0,COUNTIF(Z4:Z21,"=2"),"")</f>
        <v/>
      </c>
      <c r="AA25" s="280"/>
      <c r="AB25" s="281"/>
      <c r="AC25" s="282" t="str">
        <f ca="1">IF(COUNTIF(AC4:AC21,"=2")&gt;0,COUNTIF(AC4:AC21,"=2"),"")</f>
        <v/>
      </c>
      <c r="AD25" s="280"/>
      <c r="AE25" s="281"/>
      <c r="AF25" s="282" t="str">
        <f ca="1">IF(COUNTIF(AF4:AF21,"=2")&gt;0,COUNTIF(AF4:AF21,"=2"),"")</f>
        <v/>
      </c>
      <c r="AG25" s="280"/>
      <c r="AH25" s="281"/>
      <c r="AI25" s="282" t="str">
        <f ca="1">IF(COUNTIF(AI4:AI21,"=2")&gt;0,COUNTIF(AI4:AI21,"=2"),"")</f>
        <v/>
      </c>
      <c r="AJ25" s="280"/>
      <c r="AK25" s="281"/>
      <c r="AL25" s="282" t="str">
        <f ca="1">IF(COUNTIF(AL4:AL21,"=2")&gt;0,COUNTIF(AL4:AL21,"=2"),"")</f>
        <v/>
      </c>
      <c r="AM25" s="280"/>
      <c r="AN25" s="283"/>
      <c r="AO25" s="45"/>
      <c r="AP25" s="46"/>
      <c r="AQ25" s="45"/>
      <c r="AR25" s="46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23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77"/>
      <c r="C26" s="278"/>
      <c r="D26" s="268" t="s">
        <v>46</v>
      </c>
      <c r="E26" s="279" t="str">
        <f ca="1">IF(COUNTIF(E4:E21,"=3")&gt;0,COUNTIF(E4:E21,"=3"),"")</f>
        <v/>
      </c>
      <c r="F26" s="280"/>
      <c r="G26" s="281"/>
      <c r="H26" s="282" t="str">
        <f ca="1">IF(COUNTIF(H4:H21,"=3")&gt;0,COUNTIF(H4:H21,"=3"),"")</f>
        <v/>
      </c>
      <c r="I26" s="280"/>
      <c r="J26" s="281"/>
      <c r="K26" s="282" t="str">
        <f ca="1">IF(COUNTIF(K4:K21,"=3")&gt;0,COUNTIF(K4:K21,"=3"),"")</f>
        <v/>
      </c>
      <c r="L26" s="280"/>
      <c r="M26" s="281"/>
      <c r="N26" s="282" t="str">
        <f ca="1">IF(COUNTIF(N4:N21,"=3")&gt;0,COUNTIF(N4:N21,"=3"),"")</f>
        <v/>
      </c>
      <c r="O26" s="280"/>
      <c r="P26" s="281"/>
      <c r="Q26" s="282" t="str">
        <f ca="1">IF(COUNTIF(Q4:Q21,"=3")&gt;0,COUNTIF(Q4:Q21,"=3"),"")</f>
        <v/>
      </c>
      <c r="R26" s="280"/>
      <c r="S26" s="281"/>
      <c r="T26" s="282" t="str">
        <f ca="1">IF(COUNTIF(T4:T21,"=3")&gt;0,COUNTIF(T4:T21,"=3"),"")</f>
        <v/>
      </c>
      <c r="U26" s="280"/>
      <c r="V26" s="281"/>
      <c r="W26" s="282" t="str">
        <f ca="1">IF(COUNTIF(W4:W21,"=3")&gt;0,COUNTIF(W4:W21,"=3"),"")</f>
        <v/>
      </c>
      <c r="X26" s="280"/>
      <c r="Y26" s="281"/>
      <c r="Z26" s="282" t="str">
        <f ca="1">IF(COUNTIF(Z4:Z21,"=3")&gt;0,COUNTIF(Z4:Z21,"=3"),"")</f>
        <v/>
      </c>
      <c r="AA26" s="280"/>
      <c r="AB26" s="281"/>
      <c r="AC26" s="282" t="str">
        <f ca="1">IF(COUNTIF(AC4:AC21,"=3")&gt;0,COUNTIF(AC4:AC21,"=3"),"")</f>
        <v/>
      </c>
      <c r="AD26" s="280"/>
      <c r="AE26" s="281"/>
      <c r="AF26" s="282" t="str">
        <f ca="1">IF(COUNTIF(AF4:AF21,"=3")&gt;0,COUNTIF(AF4:AF21,"=3"),"")</f>
        <v/>
      </c>
      <c r="AG26" s="280"/>
      <c r="AH26" s="281"/>
      <c r="AI26" s="282" t="str">
        <f ca="1">IF(COUNTIF(AI4:AI21,"=3")&gt;0,COUNTIF(AI4:AI21,"=3"),"")</f>
        <v/>
      </c>
      <c r="AJ26" s="280"/>
      <c r="AK26" s="281"/>
      <c r="AL26" s="282">
        <f ca="1">IF(COUNTIF(AL4:AL21,"=3")&gt;0,COUNTIF(AL4:AL21,"=3"),"")</f>
        <v>2</v>
      </c>
      <c r="AM26" s="280"/>
      <c r="AN26" s="283"/>
      <c r="AO26" s="45"/>
      <c r="AP26" s="46"/>
      <c r="AQ26" s="45"/>
      <c r="AR26" s="46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23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77"/>
      <c r="C27" s="278"/>
      <c r="D27" s="268" t="s">
        <v>47</v>
      </c>
      <c r="E27" s="279" t="str">
        <f ca="1">IF(SUM(BK4:BK21)=0,"",SUM(BK4:BK21))</f>
        <v/>
      </c>
      <c r="F27" s="280"/>
      <c r="G27" s="281"/>
      <c r="H27" s="282">
        <f ca="1">IF(SUM(BN4:BN21)=0,"",SUM(BN4:BN21))</f>
        <v>1</v>
      </c>
      <c r="I27" s="280"/>
      <c r="J27" s="281"/>
      <c r="K27" s="282" t="str">
        <f ca="1">IF(SUM(BQ4:BQ21)=0,"",SUM(BQ4:BQ21))</f>
        <v/>
      </c>
      <c r="L27" s="280"/>
      <c r="M27" s="281"/>
      <c r="N27" s="282" t="str">
        <f ca="1">IF(SUM(BT4:BT21)=0,"",SUM(BT4:BT21))</f>
        <v/>
      </c>
      <c r="O27" s="280"/>
      <c r="P27" s="281"/>
      <c r="Q27" s="282" t="str">
        <f ca="1">IF(SUM(BW4:BW21)=0,"",SUM(BW4:BW21))</f>
        <v/>
      </c>
      <c r="R27" s="280"/>
      <c r="S27" s="281"/>
      <c r="T27" s="282" t="str">
        <f ca="1">IF(SUM(BZ4:BZ21)=0,"",SUM(BZ4:BZ21))</f>
        <v/>
      </c>
      <c r="U27" s="280"/>
      <c r="V27" s="281"/>
      <c r="W27" s="282">
        <f ca="1">IF(SUM(CC4:CC21)=0,"",SUM(CC4:CC21))</f>
        <v>1</v>
      </c>
      <c r="X27" s="280"/>
      <c r="Y27" s="281"/>
      <c r="Z27" s="282" t="str">
        <f ca="1">IF(SUM(CF4:CF21)=0,"",SUM(CF4:CF21))</f>
        <v/>
      </c>
      <c r="AA27" s="280"/>
      <c r="AB27" s="281"/>
      <c r="AC27" s="282" t="str">
        <f ca="1">IF(SUM(CI4:CI21)=0,"",SUM(CI4:CI21))</f>
        <v/>
      </c>
      <c r="AD27" s="280"/>
      <c r="AE27" s="281"/>
      <c r="AF27" s="282" t="str">
        <f ca="1">IF(SUM(CL4:CL21)=0,"",SUM(CL4:CL21))</f>
        <v/>
      </c>
      <c r="AG27" s="280"/>
      <c r="AH27" s="281"/>
      <c r="AI27" s="282" t="str">
        <f ca="1">IF(SUM(CO4:CO21)=0,"",SUM(CO4:CO21))</f>
        <v/>
      </c>
      <c r="AJ27" s="280"/>
      <c r="AK27" s="281"/>
      <c r="AL27" s="282" t="str">
        <f ca="1">IF(SUM(CR4:CR21)=0,"",SUM(CR4:CR21))</f>
        <v/>
      </c>
      <c r="AM27" s="280"/>
      <c r="AN27" s="283"/>
      <c r="AO27" s="45"/>
      <c r="AP27" s="46"/>
      <c r="AQ27" s="45"/>
      <c r="AR27" s="46"/>
      <c r="AS27" s="12"/>
      <c r="BJ27" s="4"/>
      <c r="BK27" s="4"/>
      <c r="BL27" s="4" t="str">
        <f ca="1">F6</f>
        <v/>
      </c>
      <c r="BM27" s="4"/>
      <c r="BN27" s="4"/>
      <c r="BO27" s="4" t="str">
        <f ca="1">I6</f>
        <v/>
      </c>
      <c r="BP27" s="4"/>
      <c r="BQ27" s="4"/>
      <c r="BR27" s="4" t="str">
        <f ca="1">L6</f>
        <v/>
      </c>
      <c r="BS27" s="4"/>
      <c r="BT27" s="4"/>
      <c r="BU27" s="4" t="str">
        <f ca="1">O6</f>
        <v/>
      </c>
      <c r="BV27" s="4"/>
      <c r="BW27" s="4"/>
      <c r="BX27" s="4" t="str">
        <f ca="1">R6</f>
        <v/>
      </c>
      <c r="BY27" s="4"/>
      <c r="BZ27" s="4"/>
      <c r="CA27" s="4" t="str">
        <f ca="1">U6</f>
        <v/>
      </c>
      <c r="CB27" s="4"/>
      <c r="CC27" s="4"/>
      <c r="CD27" s="4" t="str">
        <f ca="1">X6</f>
        <v/>
      </c>
      <c r="CE27" s="4"/>
      <c r="CF27" s="4"/>
      <c r="CG27" s="4" t="str">
        <f ca="1">AA6</f>
        <v/>
      </c>
      <c r="CH27" s="4"/>
      <c r="CI27" s="4"/>
      <c r="CJ27" s="4" t="str">
        <f ca="1">AD6</f>
        <v/>
      </c>
      <c r="CK27" s="4"/>
      <c r="CL27" s="4"/>
      <c r="CM27" s="4" t="str">
        <f ca="1">AG6</f>
        <v/>
      </c>
      <c r="CN27" s="4"/>
      <c r="CO27" s="4"/>
      <c r="CP27" s="4" t="str">
        <f ca="1">AJ6</f>
        <v/>
      </c>
      <c r="CQ27" s="4"/>
      <c r="CR27" s="4"/>
      <c r="CS27" s="4" t="str">
        <f ca="1">AM6</f>
        <v/>
      </c>
      <c r="CT27" s="4"/>
      <c r="CU27" s="4"/>
      <c r="CV27" s="323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84"/>
      <c r="C28" s="285"/>
      <c r="D28" s="269" t="s">
        <v>48</v>
      </c>
      <c r="E28" s="286" t="str">
        <f ca="1">IF($AQ$2=0,"",IF(COUNTIF(E4:OFFSET(E4,$AQ$2-1,0),"")&gt;0,COUNTIF(E4:OFFSET(E4,$AQ$2-1,0),""),""))</f>
        <v/>
      </c>
      <c r="F28" s="287"/>
      <c r="G28" s="288"/>
      <c r="H28" s="289" t="str">
        <f ca="1">IF($AQ$2=0,"",IF(COUNTIF(H4:OFFSET(H4,$AQ$2-1,0),"")&gt;0,COUNTIF(H4:OFFSET(H4,$AQ$2-1,0),""),""))</f>
        <v/>
      </c>
      <c r="I28" s="287"/>
      <c r="J28" s="288"/>
      <c r="K28" s="289" t="str">
        <f ca="1">IF($AQ$2=0,"",IF(COUNTIF(K4:OFFSET(K4,$AQ$2-1,0),"")&gt;0,COUNTIF(K4:OFFSET(K4,$AQ$2-1,0),""),""))</f>
        <v/>
      </c>
      <c r="L28" s="287"/>
      <c r="M28" s="288"/>
      <c r="N28" s="289" t="str">
        <f ca="1">IF($AQ$2=0,"",IF(COUNTIF(N4:OFFSET(N4,$AQ$2-1,0),"")&gt;0,COUNTIF(N4:OFFSET(N4,$AQ$2-1,0),""),""))</f>
        <v/>
      </c>
      <c r="O28" s="287"/>
      <c r="P28" s="288"/>
      <c r="Q28" s="289" t="str">
        <f ca="1">IF($AQ$2=0,"",IF(COUNTIF(Q4:OFFSET(Q4,$AQ$2-1,0),"")&gt;0,COUNTIF(Q4:OFFSET(Q4,$AQ$2-1,0),""),""))</f>
        <v/>
      </c>
      <c r="R28" s="287"/>
      <c r="S28" s="288"/>
      <c r="T28" s="289" t="str">
        <f ca="1">IF($AQ$2=0,"",IF(COUNTIF(T4:OFFSET(T4,$AQ$2-1,0),"")&gt;0,COUNTIF(T4:OFFSET(T4,$AQ$2-1,0),""),""))</f>
        <v/>
      </c>
      <c r="U28" s="287"/>
      <c r="V28" s="288"/>
      <c r="W28" s="289" t="str">
        <f ca="1">IF($AQ$2=0,"",IF(COUNTIF(W4:OFFSET(W4,$AQ$2-1,0),"")&gt;0,COUNTIF(W4:OFFSET(W4,$AQ$2-1,0),""),""))</f>
        <v/>
      </c>
      <c r="X28" s="287"/>
      <c r="Y28" s="288"/>
      <c r="Z28" s="289" t="str">
        <f ca="1">IF($AQ$2=0,"",IF(COUNTIF(Z4:OFFSET(Z4,$AQ$2-1,0),"")&gt;0,COUNTIF(Z4:OFFSET(Z4,$AQ$2-1,0),""),""))</f>
        <v/>
      </c>
      <c r="AA28" s="287"/>
      <c r="AB28" s="288"/>
      <c r="AC28" s="289" t="str">
        <f ca="1">IF($AQ$2=0,"",IF(COUNTIF(AC4:OFFSET(AC4,$AQ$2-1,0),"")&gt;0,COUNTIF(AC4:OFFSET(AC4,$AQ$2-1,0),""),""))</f>
        <v/>
      </c>
      <c r="AD28" s="287"/>
      <c r="AE28" s="288"/>
      <c r="AF28" s="289" t="str">
        <f ca="1">IF($AQ$2=0,"",IF(COUNTIF(AF4:OFFSET(AF4,$AQ$2-1,0),"")&gt;0,COUNTIF(AF4:OFFSET(AF4,$AQ$2-1,0),""),""))</f>
        <v/>
      </c>
      <c r="AG28" s="287"/>
      <c r="AH28" s="288"/>
      <c r="AI28" s="289" t="str">
        <f ca="1">IF($AQ$2=0,"",IF(COUNTIF(AI4:OFFSET(AI4,$AQ$2-1,0),"")&gt;0,COUNTIF(AI4:OFFSET(AI4,$AQ$2-1,0),""),""))</f>
        <v/>
      </c>
      <c r="AJ28" s="287"/>
      <c r="AK28" s="288"/>
      <c r="AL28" s="289" t="str">
        <f ca="1">IF($AQ$2=0,"",IF(COUNTIF(AL4:OFFSET(AL4,$AQ$2-1,0),"")&gt;0,COUNTIF(AL4:OFFSET(AL4,$AQ$2-1,0),""),""))</f>
        <v/>
      </c>
      <c r="AM28" s="287"/>
      <c r="AN28" s="290"/>
      <c r="BJ28" s="4"/>
      <c r="BK28" s="4"/>
      <c r="BL28" s="4" t="str">
        <f ca="1">F7</f>
        <v/>
      </c>
      <c r="BM28" s="4"/>
      <c r="BN28" s="4"/>
      <c r="BO28" s="4" t="str">
        <f ca="1">I7</f>
        <v/>
      </c>
      <c r="BP28" s="4"/>
      <c r="BQ28" s="4"/>
      <c r="BR28" s="4" t="str">
        <f ca="1">L7</f>
        <v/>
      </c>
      <c r="BS28" s="4"/>
      <c r="BT28" s="4"/>
      <c r="BU28" s="4" t="str">
        <f ca="1">O7</f>
        <v/>
      </c>
      <c r="BV28" s="4"/>
      <c r="BW28" s="4"/>
      <c r="BX28" s="4" t="str">
        <f ca="1">R7</f>
        <v/>
      </c>
      <c r="BY28" s="4"/>
      <c r="BZ28" s="4"/>
      <c r="CA28" s="4" t="str">
        <f ca="1">U7</f>
        <v/>
      </c>
      <c r="CB28" s="4"/>
      <c r="CC28" s="4"/>
      <c r="CD28" s="4" t="str">
        <f ca="1">X7</f>
        <v/>
      </c>
      <c r="CE28" s="4"/>
      <c r="CF28" s="4"/>
      <c r="CG28" s="4" t="str">
        <f ca="1">AA7</f>
        <v/>
      </c>
      <c r="CH28" s="4"/>
      <c r="CI28" s="4"/>
      <c r="CJ28" s="4" t="str">
        <f ca="1">AD7</f>
        <v/>
      </c>
      <c r="CK28" s="4"/>
      <c r="CL28" s="4"/>
      <c r="CM28" s="4" t="str">
        <f ca="1">AG7</f>
        <v/>
      </c>
      <c r="CN28" s="4"/>
      <c r="CO28" s="4"/>
      <c r="CP28" s="4" t="str">
        <f ca="1">AJ7</f>
        <v/>
      </c>
      <c r="CQ28" s="4"/>
      <c r="CR28" s="4"/>
      <c r="CS28" s="4" t="str">
        <f ca="1">AM7</f>
        <v/>
      </c>
      <c r="CT28" s="4"/>
      <c r="CU28" s="4"/>
      <c r="CV28" s="323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04" t="str">
        <f>CONCATENATE($AR$13," Results")</f>
        <v>2021 Football Pool Results</v>
      </c>
      <c r="AU29" s="405"/>
      <c r="AV29" s="405"/>
      <c r="AW29" s="405"/>
      <c r="AX29" s="405"/>
      <c r="AY29" s="405"/>
      <c r="AZ29" s="405"/>
      <c r="BA29" s="405"/>
      <c r="BB29" s="405"/>
      <c r="BC29" s="405"/>
      <c r="BD29" s="405"/>
      <c r="BE29" s="405"/>
      <c r="BF29" s="405"/>
      <c r="BG29" s="405"/>
      <c r="BH29" s="405"/>
      <c r="BI29" s="406"/>
      <c r="BJ29" s="4"/>
      <c r="BK29" s="4"/>
      <c r="BL29" s="4" t="str">
        <f t="shared" ref="BL29:BL37" ca="1" si="75">F8</f>
        <v/>
      </c>
      <c r="BM29" s="4"/>
      <c r="BN29" s="4"/>
      <c r="BO29" s="4" t="str">
        <f t="shared" ref="BO29:BO37" ca="1" si="76">I8</f>
        <v/>
      </c>
      <c r="BP29" s="4"/>
      <c r="BQ29" s="4"/>
      <c r="BR29" s="4" t="str">
        <f t="shared" ref="BR29:BR37" ca="1" si="77">L8</f>
        <v/>
      </c>
      <c r="BS29" s="4"/>
      <c r="BT29" s="4"/>
      <c r="BU29" s="4" t="str">
        <f t="shared" ref="BU29:BU37" ca="1" si="78">O8</f>
        <v/>
      </c>
      <c r="BV29" s="4"/>
      <c r="BW29" s="4"/>
      <c r="BX29" s="4" t="str">
        <f t="shared" ref="BX29:BX37" ca="1" si="79">R8</f>
        <v/>
      </c>
      <c r="BY29" s="4"/>
      <c r="BZ29" s="4"/>
      <c r="CA29" s="4" t="str">
        <f t="shared" ref="CA29:CA37" ca="1" si="80">U8</f>
        <v/>
      </c>
      <c r="CB29" s="4"/>
      <c r="CC29" s="4"/>
      <c r="CD29" s="4" t="str">
        <f t="shared" ref="CD29:CD37" ca="1" si="81">X8</f>
        <v/>
      </c>
      <c r="CE29" s="4"/>
      <c r="CF29" s="4"/>
      <c r="CG29" s="4" t="str">
        <f t="shared" ref="CG29:CG37" ca="1" si="82">AA8</f>
        <v/>
      </c>
      <c r="CH29" s="4"/>
      <c r="CI29" s="4"/>
      <c r="CJ29" s="4" t="str">
        <f t="shared" ref="CJ29:CJ37" ca="1" si="83">AD8</f>
        <v/>
      </c>
      <c r="CK29" s="4"/>
      <c r="CL29" s="4"/>
      <c r="CM29" s="4" t="str">
        <f t="shared" ref="CM29:CM37" ca="1" si="84">AG8</f>
        <v/>
      </c>
      <c r="CN29" s="4"/>
      <c r="CO29" s="4"/>
      <c r="CP29" s="4" t="str">
        <f t="shared" ref="CP29:CP37" ca="1" si="85">AJ8</f>
        <v/>
      </c>
      <c r="CQ29" s="4"/>
      <c r="CR29" s="4"/>
      <c r="CS29" s="4" t="str">
        <f t="shared" ref="CS29:CS37" ca="1" si="86">AM8</f>
        <v/>
      </c>
      <c r="CT29" s="4"/>
      <c r="CU29" s="4"/>
      <c r="CV29" s="323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11" t="s">
        <v>12</v>
      </c>
      <c r="AU30" s="414" t="s">
        <v>71</v>
      </c>
      <c r="AV30" s="417" t="s">
        <v>72</v>
      </c>
      <c r="AW30" s="418"/>
      <c r="AX30" s="418"/>
      <c r="AY30" s="418"/>
      <c r="AZ30" s="418"/>
      <c r="BA30" s="418"/>
      <c r="BB30" s="419"/>
      <c r="BC30" s="418" t="s">
        <v>73</v>
      </c>
      <c r="BD30" s="418"/>
      <c r="BE30" s="418"/>
      <c r="BF30" s="418"/>
      <c r="BG30" s="418"/>
      <c r="BH30" s="418"/>
      <c r="BI30" s="419"/>
      <c r="BJ30" s="4"/>
      <c r="BK30" s="4"/>
      <c r="BL30" s="4" t="str">
        <f t="shared" ca="1" si="75"/>
        <v/>
      </c>
      <c r="BM30" s="4"/>
      <c r="BN30" s="4"/>
      <c r="BO30" s="4" t="str">
        <f t="shared" ca="1" si="76"/>
        <v/>
      </c>
      <c r="BP30" s="4"/>
      <c r="BQ30" s="4"/>
      <c r="BR30" s="4" t="str">
        <f t="shared" ca="1" si="77"/>
        <v/>
      </c>
      <c r="BS30" s="4"/>
      <c r="BT30" s="4"/>
      <c r="BU30" s="4" t="str">
        <f t="shared" ca="1" si="78"/>
        <v/>
      </c>
      <c r="BV30" s="4"/>
      <c r="BW30" s="4"/>
      <c r="BX30" s="4" t="str">
        <f t="shared" ca="1" si="79"/>
        <v/>
      </c>
      <c r="BY30" s="4"/>
      <c r="BZ30" s="4"/>
      <c r="CA30" s="4" t="str">
        <f t="shared" ca="1" si="80"/>
        <v/>
      </c>
      <c r="CB30" s="4"/>
      <c r="CC30" s="4"/>
      <c r="CD30" s="4" t="str">
        <f t="shared" ca="1" si="81"/>
        <v/>
      </c>
      <c r="CE30" s="4"/>
      <c r="CF30" s="4"/>
      <c r="CG30" s="4" t="str">
        <f t="shared" ca="1" si="82"/>
        <v/>
      </c>
      <c r="CH30" s="4"/>
      <c r="CI30" s="4"/>
      <c r="CJ30" s="4" t="str">
        <f t="shared" ca="1" si="83"/>
        <v/>
      </c>
      <c r="CK30" s="4"/>
      <c r="CL30" s="4"/>
      <c r="CM30" s="4" t="str">
        <f t="shared" ca="1" si="84"/>
        <v/>
      </c>
      <c r="CN30" s="4"/>
      <c r="CO30" s="4"/>
      <c r="CP30" s="4" t="str">
        <f t="shared" ca="1" si="85"/>
        <v/>
      </c>
      <c r="CQ30" s="4"/>
      <c r="CR30" s="4"/>
      <c r="CS30" s="4" t="str">
        <f t="shared" ca="1" si="86"/>
        <v/>
      </c>
      <c r="CT30" s="4"/>
      <c r="CU30" s="4"/>
      <c r="CV30" s="323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12"/>
      <c r="AU31" s="415"/>
      <c r="AV31" s="420" t="str">
        <f>CONCATENATE("Cost to Play ($",$AO$3," per week)")</f>
        <v>Cost to Play ($3 per week)</v>
      </c>
      <c r="AW31" s="422" t="s">
        <v>58</v>
      </c>
      <c r="AX31" s="422" t="s">
        <v>64</v>
      </c>
      <c r="AY31" s="422" t="s">
        <v>59</v>
      </c>
      <c r="AZ31" s="422"/>
      <c r="BA31" s="422" t="s">
        <v>60</v>
      </c>
      <c r="BB31" s="424"/>
      <c r="BC31" s="426" t="s">
        <v>61</v>
      </c>
      <c r="BD31" s="422" t="s">
        <v>58</v>
      </c>
      <c r="BE31" s="422"/>
      <c r="BF31" s="422" t="s">
        <v>62</v>
      </c>
      <c r="BG31" s="422"/>
      <c r="BH31" s="422" t="s">
        <v>63</v>
      </c>
      <c r="BI31" s="424"/>
      <c r="BJ31" s="4"/>
      <c r="BK31" s="4"/>
      <c r="BL31" s="4" t="str">
        <f t="shared" ca="1" si="75"/>
        <v/>
      </c>
      <c r="BM31" s="4"/>
      <c r="BN31" s="4"/>
      <c r="BO31" s="4" t="str">
        <f t="shared" ca="1" si="76"/>
        <v/>
      </c>
      <c r="BP31" s="4"/>
      <c r="BQ31" s="4"/>
      <c r="BR31" s="4" t="str">
        <f t="shared" ca="1" si="77"/>
        <v/>
      </c>
      <c r="BS31" s="4"/>
      <c r="BT31" s="4"/>
      <c r="BU31" s="4" t="str">
        <f t="shared" ca="1" si="78"/>
        <v/>
      </c>
      <c r="BV31" s="4"/>
      <c r="BW31" s="4"/>
      <c r="BX31" s="4" t="str">
        <f t="shared" ca="1" si="79"/>
        <v/>
      </c>
      <c r="BY31" s="4"/>
      <c r="BZ31" s="4"/>
      <c r="CA31" s="4" t="str">
        <f t="shared" ca="1" si="80"/>
        <v/>
      </c>
      <c r="CB31" s="4"/>
      <c r="CC31" s="4"/>
      <c r="CD31" s="4" t="str">
        <f t="shared" ca="1" si="81"/>
        <v/>
      </c>
      <c r="CE31" s="4"/>
      <c r="CF31" s="4"/>
      <c r="CG31" s="4" t="str">
        <f t="shared" ca="1" si="82"/>
        <v/>
      </c>
      <c r="CH31" s="4"/>
      <c r="CI31" s="4"/>
      <c r="CJ31" s="4" t="str">
        <f t="shared" ca="1" si="83"/>
        <v/>
      </c>
      <c r="CK31" s="4"/>
      <c r="CL31" s="4"/>
      <c r="CM31" s="4" t="str">
        <f t="shared" ca="1" si="84"/>
        <v/>
      </c>
      <c r="CN31" s="4"/>
      <c r="CO31" s="4"/>
      <c r="CP31" s="4" t="str">
        <f t="shared" ca="1" si="85"/>
        <v/>
      </c>
      <c r="CQ31" s="4"/>
      <c r="CR31" s="4"/>
      <c r="CS31" s="4" t="str">
        <f t="shared" ca="1" si="86"/>
        <v/>
      </c>
      <c r="CT31" s="4"/>
      <c r="CU31" s="4"/>
      <c r="CV31" s="323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13"/>
      <c r="AU32" s="416"/>
      <c r="AV32" s="421"/>
      <c r="AW32" s="423"/>
      <c r="AX32" s="423"/>
      <c r="AY32" s="423"/>
      <c r="AZ32" s="423"/>
      <c r="BA32" s="423"/>
      <c r="BB32" s="425"/>
      <c r="BC32" s="427"/>
      <c r="BD32" s="423"/>
      <c r="BE32" s="423"/>
      <c r="BF32" s="423"/>
      <c r="BG32" s="423"/>
      <c r="BH32" s="423"/>
      <c r="BI32" s="425"/>
      <c r="BJ32" s="4"/>
      <c r="BK32" s="4"/>
      <c r="BL32" s="4" t="str">
        <f t="shared" ca="1" si="75"/>
        <v/>
      </c>
      <c r="BM32" s="4"/>
      <c r="BN32" s="4"/>
      <c r="BO32" s="4" t="str">
        <f t="shared" ca="1" si="76"/>
        <v/>
      </c>
      <c r="BP32" s="4"/>
      <c r="BQ32" s="4"/>
      <c r="BR32" s="4" t="str">
        <f t="shared" ca="1" si="77"/>
        <v/>
      </c>
      <c r="BS32" s="4"/>
      <c r="BT32" s="4"/>
      <c r="BU32" s="4" t="str">
        <f t="shared" ca="1" si="78"/>
        <v/>
      </c>
      <c r="BV32" s="4"/>
      <c r="BW32" s="4"/>
      <c r="BX32" s="4" t="str">
        <f t="shared" ca="1" si="79"/>
        <v/>
      </c>
      <c r="BY32" s="4"/>
      <c r="BZ32" s="4"/>
      <c r="CA32" s="4" t="str">
        <f t="shared" ca="1" si="80"/>
        <v/>
      </c>
      <c r="CB32" s="4"/>
      <c r="CC32" s="4"/>
      <c r="CD32" s="4" t="str">
        <f t="shared" ca="1" si="81"/>
        <v/>
      </c>
      <c r="CE32" s="4"/>
      <c r="CF32" s="4"/>
      <c r="CG32" s="4" t="str">
        <f t="shared" ca="1" si="82"/>
        <v/>
      </c>
      <c r="CH32" s="4"/>
      <c r="CI32" s="4"/>
      <c r="CJ32" s="4" t="str">
        <f t="shared" ca="1" si="83"/>
        <v/>
      </c>
      <c r="CK32" s="4"/>
      <c r="CL32" s="4"/>
      <c r="CM32" s="4" t="str">
        <f t="shared" ca="1" si="84"/>
        <v/>
      </c>
      <c r="CN32" s="4"/>
      <c r="CO32" s="4"/>
      <c r="CP32" s="4" t="str">
        <f t="shared" ca="1" si="85"/>
        <v/>
      </c>
      <c r="CQ32" s="4"/>
      <c r="CR32" s="4"/>
      <c r="CS32" s="4" t="str">
        <f t="shared" ca="1" si="86"/>
        <v/>
      </c>
      <c r="CT32" s="4"/>
      <c r="CU32" s="4"/>
      <c r="CV32" s="323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47" t="str">
        <f>$N$2</f>
        <v>DC</v>
      </c>
      <c r="AU33" s="291">
        <f t="shared" ref="AU33:AU44" ca="1" si="87">SUM(AV33,AX33,AZ33,BB33,BC33,BE33,BG33,BI33)</f>
        <v>31</v>
      </c>
      <c r="AV33" s="292">
        <f t="shared" ref="AV33:AV44" ca="1" si="88">$AQ$2*-$AO$3</f>
        <v>-6</v>
      </c>
      <c r="AW33" s="293">
        <f ca="1">IF($N$24&gt;0,$N$24,"")</f>
        <v>1</v>
      </c>
      <c r="AX33" s="294">
        <f t="shared" ref="AX33:AX44" ca="1" si="89">IF(AW33="","",AW33*$AO$6)</f>
        <v>31</v>
      </c>
      <c r="AY33" s="295" t="str">
        <f ca="1">IF($N$22=1,"✓","")</f>
        <v>✓</v>
      </c>
      <c r="AZ33" s="294">
        <f t="shared" ref="AZ33:AZ44" ca="1" si="90">IF(AY33="✓",IF(COUNTIF($AY$33:$AY$44,"✓")&gt;1,(($AO$4+$AO$5)*$AQ$2/COUNTIF($AY$33:$AY$44,"✓")),$AO$4*$AQ$2),"")</f>
        <v>6</v>
      </c>
      <c r="BA33" s="296" t="str">
        <f ca="1">IF($N$22=2,"✓","")</f>
        <v/>
      </c>
      <c r="BB33" s="297" t="str">
        <f t="shared" ref="BB33:BB44" ca="1" si="91">IF(BA33="✓",($AO$5*$AQ$2/COUNTIF($BA$33:$BA$44,"✓")),"")</f>
        <v/>
      </c>
      <c r="BC33" s="298"/>
      <c r="BD33" s="293"/>
      <c r="BE33" s="294"/>
      <c r="BF33" s="295"/>
      <c r="BG33" s="294"/>
      <c r="BH33" s="296"/>
      <c r="BI33" s="297"/>
      <c r="BJ33" s="4"/>
      <c r="BK33" s="4"/>
      <c r="BL33" s="4" t="str">
        <f t="shared" ca="1" si="75"/>
        <v/>
      </c>
      <c r="BM33" s="4"/>
      <c r="BN33" s="4"/>
      <c r="BO33" s="4" t="str">
        <f t="shared" ca="1" si="76"/>
        <v/>
      </c>
      <c r="BP33" s="4"/>
      <c r="BQ33" s="4"/>
      <c r="BR33" s="4" t="str">
        <f t="shared" ca="1" si="77"/>
        <v/>
      </c>
      <c r="BS33" s="4"/>
      <c r="BT33" s="4"/>
      <c r="BU33" s="4" t="str">
        <f t="shared" ca="1" si="78"/>
        <v/>
      </c>
      <c r="BV33" s="4"/>
      <c r="BW33" s="4"/>
      <c r="BX33" s="4" t="str">
        <f t="shared" ca="1" si="79"/>
        <v/>
      </c>
      <c r="BY33" s="4"/>
      <c r="BZ33" s="4"/>
      <c r="CA33" s="4" t="str">
        <f t="shared" ca="1" si="80"/>
        <v/>
      </c>
      <c r="CB33" s="4"/>
      <c r="CC33" s="4"/>
      <c r="CD33" s="4" t="str">
        <f t="shared" ca="1" si="81"/>
        <v/>
      </c>
      <c r="CE33" s="4"/>
      <c r="CF33" s="4"/>
      <c r="CG33" s="4" t="str">
        <f t="shared" ca="1" si="82"/>
        <v/>
      </c>
      <c r="CH33" s="4"/>
      <c r="CI33" s="4"/>
      <c r="CJ33" s="4" t="str">
        <f t="shared" ca="1" si="83"/>
        <v/>
      </c>
      <c r="CK33" s="4"/>
      <c r="CL33" s="4"/>
      <c r="CM33" s="4" t="str">
        <f t="shared" ca="1" si="84"/>
        <v/>
      </c>
      <c r="CN33" s="4"/>
      <c r="CO33" s="4"/>
      <c r="CP33" s="4" t="str">
        <f t="shared" ca="1" si="85"/>
        <v/>
      </c>
      <c r="CQ33" s="4"/>
      <c r="CR33" s="4"/>
      <c r="CS33" s="4" t="str">
        <f t="shared" ca="1" si="86"/>
        <v/>
      </c>
      <c r="CT33" s="4"/>
      <c r="CU33" s="4"/>
      <c r="CV33" s="323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48" t="str">
        <f>$AC$2</f>
        <v>KC</v>
      </c>
      <c r="AU34" s="299">
        <f t="shared" ca="1" si="87"/>
        <v>25</v>
      </c>
      <c r="AV34" s="300">
        <f t="shared" ca="1" si="88"/>
        <v>-6</v>
      </c>
      <c r="AW34" s="301">
        <f ca="1">IF($AC$24&gt;0,$AC$24,"")</f>
        <v>1</v>
      </c>
      <c r="AX34" s="302">
        <f t="shared" ca="1" si="89"/>
        <v>31</v>
      </c>
      <c r="AY34" s="303" t="str">
        <f ca="1">IF($AC$22=1,"✓","")</f>
        <v/>
      </c>
      <c r="AZ34" s="302" t="str">
        <f t="shared" ca="1" si="90"/>
        <v/>
      </c>
      <c r="BA34" s="304" t="str">
        <f ca="1">IF($AC$22=2,"✓","")</f>
        <v/>
      </c>
      <c r="BB34" s="305" t="str">
        <f t="shared" ca="1" si="91"/>
        <v/>
      </c>
      <c r="BC34" s="306"/>
      <c r="BD34" s="301"/>
      <c r="BE34" s="302"/>
      <c r="BF34" s="303"/>
      <c r="BG34" s="302"/>
      <c r="BH34" s="304"/>
      <c r="BI34" s="305"/>
      <c r="BJ34" s="4"/>
      <c r="BK34" s="4"/>
      <c r="BL34" s="4" t="str">
        <f t="shared" ca="1" si="75"/>
        <v/>
      </c>
      <c r="BM34" s="4"/>
      <c r="BN34" s="4"/>
      <c r="BO34" s="4" t="str">
        <f t="shared" ca="1" si="76"/>
        <v/>
      </c>
      <c r="BP34" s="4"/>
      <c r="BQ34" s="4"/>
      <c r="BR34" s="4" t="str">
        <f t="shared" ca="1" si="77"/>
        <v/>
      </c>
      <c r="BS34" s="4"/>
      <c r="BT34" s="4"/>
      <c r="BU34" s="4" t="str">
        <f t="shared" ca="1" si="78"/>
        <v/>
      </c>
      <c r="BV34" s="4"/>
      <c r="BW34" s="4"/>
      <c r="BX34" s="4" t="str">
        <f t="shared" ca="1" si="79"/>
        <v/>
      </c>
      <c r="BY34" s="4"/>
      <c r="BZ34" s="4"/>
      <c r="CA34" s="4" t="str">
        <f t="shared" ca="1" si="80"/>
        <v/>
      </c>
      <c r="CB34" s="4"/>
      <c r="CC34" s="4"/>
      <c r="CD34" s="4" t="str">
        <f t="shared" ca="1" si="81"/>
        <v/>
      </c>
      <c r="CE34" s="4"/>
      <c r="CF34" s="4"/>
      <c r="CG34" s="4" t="str">
        <f t="shared" ca="1" si="82"/>
        <v/>
      </c>
      <c r="CH34" s="4"/>
      <c r="CI34" s="4"/>
      <c r="CJ34" s="4" t="str">
        <f t="shared" ca="1" si="83"/>
        <v/>
      </c>
      <c r="CK34" s="4"/>
      <c r="CL34" s="4"/>
      <c r="CM34" s="4" t="str">
        <f t="shared" ca="1" si="84"/>
        <v/>
      </c>
      <c r="CN34" s="4"/>
      <c r="CO34" s="4"/>
      <c r="CP34" s="4" t="str">
        <f t="shared" ca="1" si="85"/>
        <v/>
      </c>
      <c r="CQ34" s="4"/>
      <c r="CR34" s="4"/>
      <c r="CS34" s="4" t="str">
        <f t="shared" ca="1" si="86"/>
        <v/>
      </c>
      <c r="CT34" s="4"/>
      <c r="CU34" s="4"/>
      <c r="CV34" s="323" t="str">
        <f ca="1">'Week 1'!BY30</f>
        <v xml:space="preserve">   var w1_actual_mn_points = 0;</v>
      </c>
    </row>
    <row r="35" spans="46:100" ht="15" customHeight="1" x14ac:dyDescent="0.2">
      <c r="AT35" s="248" t="str">
        <f>$K$2</f>
        <v>CP</v>
      </c>
      <c r="AU35" s="299">
        <f t="shared" ca="1" si="87"/>
        <v>-2</v>
      </c>
      <c r="AV35" s="300">
        <f t="shared" ca="1" si="88"/>
        <v>-6</v>
      </c>
      <c r="AW35" s="301" t="str">
        <f ca="1">IF($K$24&gt;0,$K$24,"")</f>
        <v/>
      </c>
      <c r="AX35" s="302" t="str">
        <f t="shared" ca="1" si="89"/>
        <v/>
      </c>
      <c r="AY35" s="303" t="str">
        <f ca="1">IF($K$22=1,"✓","")</f>
        <v/>
      </c>
      <c r="AZ35" s="302" t="str">
        <f t="shared" ca="1" si="90"/>
        <v/>
      </c>
      <c r="BA35" s="304" t="str">
        <f ca="1">IF($K$22=2,"✓","")</f>
        <v>✓</v>
      </c>
      <c r="BB35" s="305">
        <f t="shared" ca="1" si="91"/>
        <v>4</v>
      </c>
      <c r="BC35" s="306"/>
      <c r="BD35" s="301"/>
      <c r="BE35" s="302"/>
      <c r="BF35" s="303"/>
      <c r="BG35" s="302"/>
      <c r="BH35" s="304"/>
      <c r="BI35" s="305"/>
      <c r="BJ35" s="4"/>
      <c r="BK35" s="4"/>
      <c r="BL35" s="4" t="str">
        <f t="shared" ca="1" si="75"/>
        <v/>
      </c>
      <c r="BM35" s="4"/>
      <c r="BN35" s="4"/>
      <c r="BO35" s="4" t="str">
        <f t="shared" ca="1" si="76"/>
        <v/>
      </c>
      <c r="BP35" s="4"/>
      <c r="BQ35" s="4"/>
      <c r="BR35" s="4" t="str">
        <f t="shared" ca="1" si="77"/>
        <v/>
      </c>
      <c r="BS35" s="4"/>
      <c r="BT35" s="4"/>
      <c r="BU35" s="4" t="str">
        <f t="shared" ca="1" si="78"/>
        <v/>
      </c>
      <c r="BV35" s="4"/>
      <c r="BW35" s="4"/>
      <c r="BX35" s="4" t="str">
        <f t="shared" ca="1" si="79"/>
        <v/>
      </c>
      <c r="BY35" s="4"/>
      <c r="BZ35" s="4"/>
      <c r="CA35" s="4" t="str">
        <f t="shared" ca="1" si="80"/>
        <v/>
      </c>
      <c r="CB35" s="4"/>
      <c r="CC35" s="4"/>
      <c r="CD35" s="4" t="str">
        <f t="shared" ca="1" si="81"/>
        <v/>
      </c>
      <c r="CE35" s="4"/>
      <c r="CF35" s="4"/>
      <c r="CG35" s="4" t="str">
        <f t="shared" ca="1" si="82"/>
        <v/>
      </c>
      <c r="CH35" s="4"/>
      <c r="CI35" s="4"/>
      <c r="CJ35" s="4" t="str">
        <f t="shared" ca="1" si="83"/>
        <v/>
      </c>
      <c r="CK35" s="4"/>
      <c r="CL35" s="4"/>
      <c r="CM35" s="4" t="str">
        <f t="shared" ca="1" si="84"/>
        <v/>
      </c>
      <c r="CN35" s="4"/>
      <c r="CO35" s="4"/>
      <c r="CP35" s="4" t="str">
        <f t="shared" ca="1" si="85"/>
        <v/>
      </c>
      <c r="CQ35" s="4"/>
      <c r="CR35" s="4"/>
      <c r="CS35" s="4" t="str">
        <f t="shared" ca="1" si="86"/>
        <v/>
      </c>
      <c r="CT35" s="4"/>
      <c r="CU35" s="4"/>
      <c r="CV35" s="323"/>
    </row>
    <row r="36" spans="46:100" ht="15" customHeight="1" x14ac:dyDescent="0.2">
      <c r="AT36" s="248" t="str">
        <f>$E$2</f>
        <v>BM</v>
      </c>
      <c r="AU36" s="299">
        <f t="shared" ca="1" si="87"/>
        <v>-6</v>
      </c>
      <c r="AV36" s="300">
        <f t="shared" ca="1" si="88"/>
        <v>-6</v>
      </c>
      <c r="AW36" s="301" t="str">
        <f ca="1">IF($E$24&gt;0,$E$24,"")</f>
        <v/>
      </c>
      <c r="AX36" s="302" t="str">
        <f t="shared" ca="1" si="89"/>
        <v/>
      </c>
      <c r="AY36" s="303" t="str">
        <f ca="1">IF($E$22=1,"✓","")</f>
        <v/>
      </c>
      <c r="AZ36" s="302" t="str">
        <f t="shared" ca="1" si="90"/>
        <v/>
      </c>
      <c r="BA36" s="304" t="str">
        <f ca="1">IF($E$22=2,"✓","")</f>
        <v/>
      </c>
      <c r="BB36" s="305" t="str">
        <f t="shared" ca="1" si="91"/>
        <v/>
      </c>
      <c r="BC36" s="306"/>
      <c r="BD36" s="301"/>
      <c r="BE36" s="302"/>
      <c r="BF36" s="303"/>
      <c r="BG36" s="302"/>
      <c r="BH36" s="304"/>
      <c r="BI36" s="305"/>
      <c r="BJ36" s="4"/>
      <c r="BK36" s="4"/>
      <c r="BL36" s="4" t="str">
        <f t="shared" ca="1" si="75"/>
        <v/>
      </c>
      <c r="BM36" s="4"/>
      <c r="BN36" s="4"/>
      <c r="BO36" s="4" t="str">
        <f t="shared" ca="1" si="76"/>
        <v/>
      </c>
      <c r="BP36" s="4"/>
      <c r="BQ36" s="4"/>
      <c r="BR36" s="4" t="str">
        <f t="shared" ca="1" si="77"/>
        <v/>
      </c>
      <c r="BS36" s="4"/>
      <c r="BT36" s="4"/>
      <c r="BU36" s="4" t="str">
        <f t="shared" ca="1" si="78"/>
        <v/>
      </c>
      <c r="BV36" s="4"/>
      <c r="BW36" s="4"/>
      <c r="BX36" s="4" t="str">
        <f t="shared" ca="1" si="79"/>
        <v/>
      </c>
      <c r="BY36" s="4"/>
      <c r="BZ36" s="4"/>
      <c r="CA36" s="4" t="str">
        <f t="shared" ca="1" si="80"/>
        <v/>
      </c>
      <c r="CB36" s="4"/>
      <c r="CC36" s="4"/>
      <c r="CD36" s="4" t="str">
        <f t="shared" ca="1" si="81"/>
        <v/>
      </c>
      <c r="CE36" s="4"/>
      <c r="CF36" s="4"/>
      <c r="CG36" s="4" t="str">
        <f t="shared" ca="1" si="82"/>
        <v/>
      </c>
      <c r="CH36" s="4"/>
      <c r="CI36" s="4"/>
      <c r="CJ36" s="4" t="str">
        <f t="shared" ca="1" si="83"/>
        <v/>
      </c>
      <c r="CK36" s="4"/>
      <c r="CL36" s="4"/>
      <c r="CM36" s="4" t="str">
        <f t="shared" ca="1" si="84"/>
        <v/>
      </c>
      <c r="CN36" s="4"/>
      <c r="CO36" s="4"/>
      <c r="CP36" s="4" t="str">
        <f t="shared" ca="1" si="85"/>
        <v/>
      </c>
      <c r="CQ36" s="4"/>
      <c r="CR36" s="4"/>
      <c r="CS36" s="4" t="str">
        <f t="shared" ca="1" si="86"/>
        <v/>
      </c>
      <c r="CT36" s="4"/>
      <c r="CU36" s="4"/>
      <c r="CV36" s="323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48" t="str">
        <f>$H$2</f>
        <v>CK</v>
      </c>
      <c r="AU37" s="299">
        <f t="shared" ca="1" si="87"/>
        <v>-6</v>
      </c>
      <c r="AV37" s="300">
        <f t="shared" ca="1" si="88"/>
        <v>-6</v>
      </c>
      <c r="AW37" s="301" t="str">
        <f ca="1">IF($H$24&gt;0,$H$24,"")</f>
        <v/>
      </c>
      <c r="AX37" s="302" t="str">
        <f t="shared" ca="1" si="89"/>
        <v/>
      </c>
      <c r="AY37" s="303" t="str">
        <f ca="1">IF($H$22=1,"✓","")</f>
        <v/>
      </c>
      <c r="AZ37" s="302" t="str">
        <f t="shared" ca="1" si="90"/>
        <v/>
      </c>
      <c r="BA37" s="304" t="str">
        <f ca="1">IF($H$22=2,"✓","")</f>
        <v/>
      </c>
      <c r="BB37" s="305" t="str">
        <f t="shared" ca="1" si="91"/>
        <v/>
      </c>
      <c r="BC37" s="306"/>
      <c r="BD37" s="301"/>
      <c r="BE37" s="302"/>
      <c r="BF37" s="303"/>
      <c r="BG37" s="302"/>
      <c r="BH37" s="304"/>
      <c r="BI37" s="305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23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48" t="str">
        <f>$Q$2</f>
        <v>DH</v>
      </c>
      <c r="AU38" s="299">
        <f t="shared" ca="1" si="87"/>
        <v>-6</v>
      </c>
      <c r="AV38" s="300">
        <f t="shared" ca="1" si="88"/>
        <v>-6</v>
      </c>
      <c r="AW38" s="301" t="str">
        <f ca="1">IF($Q$24&gt;0,$Q$24,"")</f>
        <v/>
      </c>
      <c r="AX38" s="302" t="str">
        <f t="shared" ca="1" si="89"/>
        <v/>
      </c>
      <c r="AY38" s="303" t="str">
        <f ca="1">IF($Q$22=1,"✓","")</f>
        <v/>
      </c>
      <c r="AZ38" s="302" t="str">
        <f t="shared" ca="1" si="90"/>
        <v/>
      </c>
      <c r="BA38" s="304" t="str">
        <f ca="1">IF($Q$22=2,"✓","")</f>
        <v/>
      </c>
      <c r="BB38" s="305" t="str">
        <f t="shared" ca="1" si="91"/>
        <v/>
      </c>
      <c r="BC38" s="306"/>
      <c r="BD38" s="301"/>
      <c r="BE38" s="302"/>
      <c r="BF38" s="303"/>
      <c r="BG38" s="302"/>
      <c r="BH38" s="304"/>
      <c r="BI38" s="305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23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48" t="str">
        <f>$T$2</f>
        <v>JG</v>
      </c>
      <c r="AU39" s="299">
        <f t="shared" ca="1" si="87"/>
        <v>-6</v>
      </c>
      <c r="AV39" s="300">
        <f t="shared" ca="1" si="88"/>
        <v>-6</v>
      </c>
      <c r="AW39" s="301" t="str">
        <f ca="1">IF($T$24&gt;0,$T$24,"")</f>
        <v/>
      </c>
      <c r="AX39" s="302" t="str">
        <f t="shared" ca="1" si="89"/>
        <v/>
      </c>
      <c r="AY39" s="303" t="str">
        <f ca="1">IF($T$22=1,"✓","")</f>
        <v/>
      </c>
      <c r="AZ39" s="302" t="str">
        <f t="shared" ca="1" si="90"/>
        <v/>
      </c>
      <c r="BA39" s="304" t="str">
        <f ca="1">IF($T$22=2,"✓","")</f>
        <v/>
      </c>
      <c r="BB39" s="305" t="str">
        <f t="shared" ca="1" si="91"/>
        <v/>
      </c>
      <c r="BC39" s="306"/>
      <c r="BD39" s="301"/>
      <c r="BE39" s="302"/>
      <c r="BF39" s="303"/>
      <c r="BG39" s="302"/>
      <c r="BH39" s="304"/>
      <c r="BI39" s="305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23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48" t="str">
        <f>$W$2</f>
        <v>JH</v>
      </c>
      <c r="AU40" s="299">
        <f t="shared" ca="1" si="87"/>
        <v>-6</v>
      </c>
      <c r="AV40" s="300">
        <f t="shared" ca="1" si="88"/>
        <v>-6</v>
      </c>
      <c r="AW40" s="301" t="str">
        <f ca="1">IF($W$24&gt;0,$W$24,"")</f>
        <v/>
      </c>
      <c r="AX40" s="302" t="str">
        <f t="shared" ca="1" si="89"/>
        <v/>
      </c>
      <c r="AY40" s="303" t="str">
        <f ca="1">IF($W$22=1,"✓","")</f>
        <v/>
      </c>
      <c r="AZ40" s="302" t="str">
        <f t="shared" ca="1" si="90"/>
        <v/>
      </c>
      <c r="BA40" s="304" t="str">
        <f ca="1">IF($W$22=2,"✓","")</f>
        <v/>
      </c>
      <c r="BB40" s="305" t="str">
        <f t="shared" ca="1" si="91"/>
        <v/>
      </c>
      <c r="BC40" s="306"/>
      <c r="BD40" s="301"/>
      <c r="BE40" s="302"/>
      <c r="BF40" s="303"/>
      <c r="BG40" s="302"/>
      <c r="BH40" s="304"/>
      <c r="BI40" s="305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23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48" t="str">
        <f>$Z$2</f>
        <v>JL</v>
      </c>
      <c r="AU41" s="299">
        <f t="shared" ca="1" si="87"/>
        <v>-6</v>
      </c>
      <c r="AV41" s="300">
        <f t="shared" ca="1" si="88"/>
        <v>-6</v>
      </c>
      <c r="AW41" s="301" t="str">
        <f ca="1">IF($Z$24&gt;0,$Z$24,"")</f>
        <v/>
      </c>
      <c r="AX41" s="302" t="str">
        <f t="shared" ca="1" si="89"/>
        <v/>
      </c>
      <c r="AY41" s="303" t="str">
        <f ca="1">IF($Z$22=1,"✓","")</f>
        <v/>
      </c>
      <c r="AZ41" s="302" t="str">
        <f t="shared" ca="1" si="90"/>
        <v/>
      </c>
      <c r="BA41" s="304" t="str">
        <f ca="1">IF($Z$22=2,"✓","")</f>
        <v/>
      </c>
      <c r="BB41" s="305" t="str">
        <f t="shared" ca="1" si="91"/>
        <v/>
      </c>
      <c r="BC41" s="306"/>
      <c r="BD41" s="301"/>
      <c r="BE41" s="302"/>
      <c r="BF41" s="303"/>
      <c r="BG41" s="302"/>
      <c r="BH41" s="304"/>
      <c r="BI41" s="305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23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48" t="str">
        <f>$AF$2</f>
        <v>KK</v>
      </c>
      <c r="AU42" s="299">
        <f t="shared" ca="1" si="87"/>
        <v>-6</v>
      </c>
      <c r="AV42" s="300">
        <f t="shared" ca="1" si="88"/>
        <v>-6</v>
      </c>
      <c r="AW42" s="301" t="str">
        <f ca="1">IF($AF$24&gt;0,$AF$24,"")</f>
        <v/>
      </c>
      <c r="AX42" s="302" t="str">
        <f t="shared" ca="1" si="89"/>
        <v/>
      </c>
      <c r="AY42" s="303" t="str">
        <f ca="1">IF($AF$22=1,"✓","")</f>
        <v/>
      </c>
      <c r="AZ42" s="302" t="str">
        <f t="shared" ca="1" si="90"/>
        <v/>
      </c>
      <c r="BA42" s="304" t="str">
        <f ca="1">IF($AF$22=2,"✓","")</f>
        <v/>
      </c>
      <c r="BB42" s="305" t="str">
        <f t="shared" ca="1" si="91"/>
        <v/>
      </c>
      <c r="BC42" s="306"/>
      <c r="BD42" s="301"/>
      <c r="BE42" s="302"/>
      <c r="BF42" s="303"/>
      <c r="BG42" s="302"/>
      <c r="BH42" s="304"/>
      <c r="BI42" s="305"/>
      <c r="BJ42" s="47"/>
      <c r="BK42" s="4"/>
      <c r="BL42" s="4">
        <f ca="1">F22</f>
        <v>17</v>
      </c>
      <c r="BM42" s="4"/>
      <c r="BN42" s="4"/>
      <c r="BO42" s="4">
        <f ca="1">I22</f>
        <v>18</v>
      </c>
      <c r="BP42" s="4"/>
      <c r="BQ42" s="4"/>
      <c r="BR42" s="4">
        <f ca="1">L22</f>
        <v>20</v>
      </c>
      <c r="BS42" s="4"/>
      <c r="BT42" s="4"/>
      <c r="BU42" s="4">
        <f ca="1">O22</f>
        <v>22</v>
      </c>
      <c r="BV42" s="4"/>
      <c r="BW42" s="4"/>
      <c r="BX42" s="4">
        <f ca="1">R22</f>
        <v>18</v>
      </c>
      <c r="BY42" s="4"/>
      <c r="BZ42" s="4"/>
      <c r="CA42" s="4">
        <f ca="1">U22</f>
        <v>19</v>
      </c>
      <c r="CB42" s="4"/>
      <c r="CC42" s="4"/>
      <c r="CD42" s="4">
        <f ca="1">X22</f>
        <v>15</v>
      </c>
      <c r="CE42" s="4"/>
      <c r="CF42" s="4"/>
      <c r="CG42" s="4">
        <f ca="1">AA22</f>
        <v>19</v>
      </c>
      <c r="CH42" s="4"/>
      <c r="CI42" s="4"/>
      <c r="CJ42" s="4">
        <f ca="1">AD22</f>
        <v>16</v>
      </c>
      <c r="CK42" s="4"/>
      <c r="CL42" s="4"/>
      <c r="CM42" s="4">
        <f ca="1">AG22</f>
        <v>20</v>
      </c>
      <c r="CN42" s="4"/>
      <c r="CO42" s="4"/>
      <c r="CP42" s="4">
        <f ca="1">AJ22</f>
        <v>16</v>
      </c>
      <c r="CQ42" s="4"/>
      <c r="CR42" s="4"/>
      <c r="CS42" s="4">
        <f ca="1">AM22</f>
        <v>20</v>
      </c>
      <c r="CT42" s="4"/>
      <c r="CU42" s="47"/>
      <c r="CV42" s="323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49" t="str">
        <f>$AI$2</f>
        <v>MB</v>
      </c>
      <c r="AU43" s="299">
        <f t="shared" ca="1" si="87"/>
        <v>-6</v>
      </c>
      <c r="AV43" s="300">
        <f t="shared" ca="1" si="88"/>
        <v>-6</v>
      </c>
      <c r="AW43" s="301" t="str">
        <f ca="1">IF($AI$24&gt;0,$AI$24,"")</f>
        <v/>
      </c>
      <c r="AX43" s="302" t="str">
        <f t="shared" ca="1" si="89"/>
        <v/>
      </c>
      <c r="AY43" s="303" t="str">
        <f ca="1">IF($AI$22=1,"✓","")</f>
        <v/>
      </c>
      <c r="AZ43" s="302" t="str">
        <f t="shared" ca="1" si="90"/>
        <v/>
      </c>
      <c r="BA43" s="304" t="str">
        <f ca="1">IF($AI$22=2,"✓","")</f>
        <v/>
      </c>
      <c r="BB43" s="305" t="str">
        <f t="shared" ca="1" si="91"/>
        <v/>
      </c>
      <c r="BC43" s="306"/>
      <c r="BD43" s="301"/>
      <c r="BE43" s="302"/>
      <c r="BF43" s="303"/>
      <c r="BG43" s="302"/>
      <c r="BH43" s="304"/>
      <c r="BI43" s="305"/>
      <c r="BK43" s="47">
        <f ca="1">E23</f>
        <v>7.5</v>
      </c>
      <c r="BL43" s="47"/>
      <c r="BM43" s="47"/>
      <c r="BN43" s="47">
        <f ca="1">H23</f>
        <v>10</v>
      </c>
      <c r="BO43" s="47"/>
      <c r="BP43" s="47"/>
      <c r="BQ43" s="47">
        <f ca="1">K23</f>
        <v>5.5</v>
      </c>
      <c r="BR43" s="47"/>
      <c r="BS43" s="47"/>
      <c r="BT43" s="47">
        <f ca="1">N23</f>
        <v>2.5</v>
      </c>
      <c r="BU43" s="47"/>
      <c r="BV43" s="47"/>
      <c r="BW43" s="47">
        <f ca="1">Q23</f>
        <v>7</v>
      </c>
      <c r="BX43" s="47"/>
      <c r="BY43" s="47"/>
      <c r="BZ43" s="47">
        <f ca="1">T23</f>
        <v>5.5</v>
      </c>
      <c r="CA43" s="47"/>
      <c r="CB43" s="47"/>
      <c r="CC43" s="47">
        <f ca="1">W23</f>
        <v>9.5</v>
      </c>
      <c r="CD43" s="47"/>
      <c r="CE43" s="47"/>
      <c r="CF43" s="47">
        <f ca="1">Z23</f>
        <v>6.5</v>
      </c>
      <c r="CG43" s="47"/>
      <c r="CH43" s="47"/>
      <c r="CI43" s="47">
        <f ca="1">AC23</f>
        <v>6</v>
      </c>
      <c r="CJ43" s="47"/>
      <c r="CK43" s="47"/>
      <c r="CL43" s="47">
        <f ca="1">AF23</f>
        <v>5</v>
      </c>
      <c r="CM43" s="47"/>
      <c r="CN43" s="47"/>
      <c r="CO43" s="47">
        <f ca="1">AI23</f>
        <v>9</v>
      </c>
      <c r="CP43" s="47"/>
      <c r="CQ43" s="47"/>
      <c r="CR43" s="47">
        <f ca="1">AL23</f>
        <v>3</v>
      </c>
      <c r="CS43" s="47"/>
      <c r="CT43" s="47"/>
      <c r="CV43" s="323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250" t="str">
        <f>$AL$2</f>
        <v>RR</v>
      </c>
      <c r="AU44" s="307">
        <f t="shared" ca="1" si="87"/>
        <v>-6</v>
      </c>
      <c r="AV44" s="308">
        <f t="shared" ca="1" si="88"/>
        <v>-6</v>
      </c>
      <c r="AW44" s="309" t="str">
        <f ca="1">IF($AL$24&gt;0,$AL$24,"")</f>
        <v/>
      </c>
      <c r="AX44" s="310" t="str">
        <f t="shared" ca="1" si="89"/>
        <v/>
      </c>
      <c r="AY44" s="311" t="str">
        <f ca="1">IF($AL$22=1,"✓","")</f>
        <v/>
      </c>
      <c r="AZ44" s="310" t="str">
        <f t="shared" ca="1" si="90"/>
        <v/>
      </c>
      <c r="BA44" s="312" t="str">
        <f ca="1">IF($AL$22=2,"✓","")</f>
        <v/>
      </c>
      <c r="BB44" s="313" t="str">
        <f t="shared" ca="1" si="91"/>
        <v/>
      </c>
      <c r="BC44" s="314"/>
      <c r="BD44" s="309"/>
      <c r="BE44" s="310"/>
      <c r="BF44" s="311"/>
      <c r="BG44" s="310"/>
      <c r="BH44" s="312"/>
      <c r="BI44" s="313"/>
      <c r="CV44" s="323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23" t="str">
        <f ca="1">'Week 2'!BY13</f>
        <v xml:space="preserve">   var w2_p10_picks        = ["H","V","H","H","V","V","V","V","V","V","H","H","H","H","V","H"];</v>
      </c>
    </row>
    <row r="46" spans="46:100" x14ac:dyDescent="0.2">
      <c r="CV46" s="323" t="str">
        <f ca="1">'Week 2'!BY14</f>
        <v xml:space="preserve">   var w2_p11_picks        = ["H","V","V","H","V","V","V","H","H","V","H","H","H","H","V","H"];</v>
      </c>
    </row>
    <row r="47" spans="46:100" x14ac:dyDescent="0.2">
      <c r="CV47" s="323" t="str">
        <f ca="1">'Week 2'!BY15</f>
        <v xml:space="preserve">   var w2_p12_picks        = ["H","V","H","H","V","V","V","V","V","H","H","H","H","H","V","H"];</v>
      </c>
    </row>
    <row r="48" spans="46:100" x14ac:dyDescent="0.2">
      <c r="CV48" s="323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23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23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23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23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23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23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23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23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23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23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23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23" t="str">
        <f ca="1">'Week 2'!BY28</f>
        <v xml:space="preserve">   var w2_winners          = ["H","H","H","H","V","V","V","V","V","V","H","H","V","V","H","H"];</v>
      </c>
    </row>
    <row r="61" spans="100:100" x14ac:dyDescent="0.2">
      <c r="CV61" s="323" t="str">
        <f ca="1">'Week 2'!BY29</f>
        <v xml:space="preserve">   var w2_mn_points        = ["48","53","48","42","56","35","41","51","34","98","39","38"];</v>
      </c>
    </row>
    <row r="62" spans="100:100" x14ac:dyDescent="0.2">
      <c r="CV62" s="323" t="str">
        <f ca="1">'Week 2'!BY30</f>
        <v xml:space="preserve">   var w2_actual_mn_points = 0;</v>
      </c>
    </row>
    <row r="63" spans="100:100" x14ac:dyDescent="0.2">
      <c r="CV63" s="323"/>
    </row>
    <row r="64" spans="100:100" x14ac:dyDescent="0.2">
      <c r="CV64" s="323" t="str">
        <f ca="1">'Week 3'!BY4</f>
        <v xml:space="preserve">   var w3_p1_picks         = [];</v>
      </c>
    </row>
    <row r="65" spans="41:100" x14ac:dyDescent="0.2">
      <c r="CV65" s="323" t="str">
        <f ca="1">'Week 3'!BY5</f>
        <v xml:space="preserve">   var w3_p2_picks         = [];</v>
      </c>
    </row>
    <row r="66" spans="41:100" x14ac:dyDescent="0.2">
      <c r="CV66" s="323" t="str">
        <f ca="1">'Week 3'!BY6</f>
        <v xml:space="preserve">   var w3_p3_picks         = [];</v>
      </c>
    </row>
    <row r="67" spans="41:100" x14ac:dyDescent="0.2">
      <c r="AO67" s="48"/>
      <c r="AP67" s="49"/>
      <c r="AQ67" s="48"/>
      <c r="AR67" s="49"/>
      <c r="AS67" s="47"/>
      <c r="CV67" s="323" t="str">
        <f ca="1">'Week 3'!BY7</f>
        <v xml:space="preserve">   var w3_p4_picks         = [];</v>
      </c>
    </row>
    <row r="68" spans="41:100" x14ac:dyDescent="0.2">
      <c r="CV68" s="323" t="str">
        <f ca="1">'Week 3'!BY8</f>
        <v xml:space="preserve">   var w3_p5_picks         = [];</v>
      </c>
    </row>
    <row r="69" spans="41:100" x14ac:dyDescent="0.2">
      <c r="CV69" s="323" t="str">
        <f ca="1">'Week 3'!BY9</f>
        <v xml:space="preserve">   var w3_p6_picks         = [];</v>
      </c>
    </row>
    <row r="70" spans="41:100" x14ac:dyDescent="0.2">
      <c r="CV70" s="323" t="str">
        <f ca="1">'Week 3'!BY10</f>
        <v xml:space="preserve">   var w3_p7_picks         = [];</v>
      </c>
    </row>
    <row r="71" spans="41:100" x14ac:dyDescent="0.2">
      <c r="CV71" s="323" t="str">
        <f ca="1">'Week 3'!BY11</f>
        <v xml:space="preserve">   var w3_p8_picks         = [];</v>
      </c>
    </row>
    <row r="72" spans="41:100" x14ac:dyDescent="0.2">
      <c r="CV72" s="323" t="str">
        <f ca="1">'Week 3'!BY12</f>
        <v xml:space="preserve">   var w3_p9_picks         = [];</v>
      </c>
    </row>
    <row r="73" spans="41:100" x14ac:dyDescent="0.2">
      <c r="CV73" s="323" t="str">
        <f ca="1">'Week 3'!BY13</f>
        <v xml:space="preserve">   var w3_p10_picks        = [];</v>
      </c>
    </row>
    <row r="74" spans="41:100" x14ac:dyDescent="0.2">
      <c r="CV74" s="323" t="str">
        <f ca="1">'Week 3'!BY14</f>
        <v xml:space="preserve">   var w3_p11_picks        = [];</v>
      </c>
    </row>
    <row r="75" spans="41:100" x14ac:dyDescent="0.2">
      <c r="CV75" s="323" t="str">
        <f ca="1">'Week 3'!BY15</f>
        <v xml:space="preserve">   var w3_p12_picks        = [];</v>
      </c>
    </row>
    <row r="76" spans="41:100" x14ac:dyDescent="0.2">
      <c r="CV76" s="323" t="str">
        <f ca="1">'Week 3'!BY16</f>
        <v xml:space="preserve">   var w3_p1_weights       = [];</v>
      </c>
    </row>
    <row r="77" spans="41:100" x14ac:dyDescent="0.2">
      <c r="CV77" s="323" t="str">
        <f ca="1">'Week 3'!BY17</f>
        <v xml:space="preserve">   var w3_p2_weights       = [];</v>
      </c>
    </row>
    <row r="78" spans="41:100" x14ac:dyDescent="0.2">
      <c r="CV78" s="323" t="str">
        <f ca="1">'Week 3'!BY18</f>
        <v xml:space="preserve">   var w3_p3_weights       = [];</v>
      </c>
    </row>
    <row r="79" spans="41:100" x14ac:dyDescent="0.2">
      <c r="CV79" s="323" t="str">
        <f ca="1">'Week 3'!BY19</f>
        <v xml:space="preserve">   var w3_p4_weights       = [];</v>
      </c>
    </row>
    <row r="80" spans="41:100" x14ac:dyDescent="0.2">
      <c r="CV80" s="323" t="str">
        <f ca="1">'Week 3'!BY20</f>
        <v xml:space="preserve">   var w3_p5_weights       = [];</v>
      </c>
    </row>
    <row r="81" spans="100:100" x14ac:dyDescent="0.2">
      <c r="CV81" s="323" t="str">
        <f ca="1">'Week 3'!BY21</f>
        <v xml:space="preserve">   var w3_p6_weights       = [];</v>
      </c>
    </row>
    <row r="82" spans="100:100" x14ac:dyDescent="0.2">
      <c r="CV82" s="323" t="str">
        <f ca="1">'Week 3'!BY22</f>
        <v xml:space="preserve">   var w3_p7_weights       = [];</v>
      </c>
    </row>
    <row r="83" spans="100:100" x14ac:dyDescent="0.2">
      <c r="CV83" s="323" t="str">
        <f ca="1">'Week 3'!BY23</f>
        <v xml:space="preserve">   var w3_p8_weights       = [];</v>
      </c>
    </row>
    <row r="84" spans="100:100" x14ac:dyDescent="0.2">
      <c r="CV84" s="323" t="str">
        <f ca="1">'Week 3'!BY24</f>
        <v xml:space="preserve">   var w3_p9_weights       = [];</v>
      </c>
    </row>
    <row r="85" spans="100:100" x14ac:dyDescent="0.2">
      <c r="CV85" s="323" t="str">
        <f ca="1">'Week 3'!BY25</f>
        <v xml:space="preserve">   var w3_p10_weights      = [];</v>
      </c>
    </row>
    <row r="86" spans="100:100" x14ac:dyDescent="0.2">
      <c r="CV86" s="323" t="str">
        <f ca="1">'Week 3'!BY26</f>
        <v xml:space="preserve">   var w3_p11_weights      = [];</v>
      </c>
    </row>
    <row r="87" spans="100:100" x14ac:dyDescent="0.2">
      <c r="CV87" s="323" t="str">
        <f ca="1">'Week 3'!BY27</f>
        <v xml:space="preserve">   var w3_p12_weights      = [];</v>
      </c>
    </row>
    <row r="88" spans="100:100" x14ac:dyDescent="0.2">
      <c r="CV88" s="323" t="str">
        <f ca="1">'Week 3'!BY28</f>
        <v xml:space="preserve">   var w3_winners          = [];</v>
      </c>
    </row>
    <row r="89" spans="100:100" x14ac:dyDescent="0.2">
      <c r="CV89" s="323" t="str">
        <f ca="1">'Week 3'!BY29</f>
        <v xml:space="preserve">   var w3_mn_points        = ["","","","","","","","","","","",""];</v>
      </c>
    </row>
    <row r="90" spans="100:100" x14ac:dyDescent="0.2">
      <c r="CV90" s="323" t="str">
        <f ca="1">'Week 3'!BY30</f>
        <v xml:space="preserve">   var w3_actual_mn_points = 0;</v>
      </c>
    </row>
    <row r="91" spans="100:100" x14ac:dyDescent="0.2">
      <c r="CV91" s="323"/>
    </row>
    <row r="92" spans="100:100" x14ac:dyDescent="0.2">
      <c r="CV92" s="323" t="str">
        <f ca="1">'Week 4'!BY4</f>
        <v xml:space="preserve">   var w4_p1_picks         = [];</v>
      </c>
    </row>
    <row r="93" spans="100:100" x14ac:dyDescent="0.2">
      <c r="CV93" s="323" t="str">
        <f ca="1">'Week 4'!BY5</f>
        <v xml:space="preserve">   var w4_p2_picks         = [];</v>
      </c>
    </row>
    <row r="94" spans="100:100" x14ac:dyDescent="0.2">
      <c r="CV94" s="323" t="str">
        <f ca="1">'Week 4'!BY6</f>
        <v xml:space="preserve">   var w4_p3_picks         = [];</v>
      </c>
    </row>
    <row r="95" spans="100:100" x14ac:dyDescent="0.2">
      <c r="CV95" s="323" t="str">
        <f ca="1">'Week 4'!BY7</f>
        <v xml:space="preserve">   var w4_p4_picks         = [];</v>
      </c>
    </row>
    <row r="96" spans="100:100" x14ac:dyDescent="0.2">
      <c r="CV96" s="323" t="str">
        <f ca="1">'Week 4'!BY8</f>
        <v xml:space="preserve">   var w4_p5_picks         = [];</v>
      </c>
    </row>
    <row r="97" spans="100:100" x14ac:dyDescent="0.2">
      <c r="CV97" s="323" t="str">
        <f ca="1">'Week 4'!BY9</f>
        <v xml:space="preserve">   var w4_p6_picks         = [];</v>
      </c>
    </row>
    <row r="98" spans="100:100" x14ac:dyDescent="0.2">
      <c r="CV98" s="323" t="str">
        <f ca="1">'Week 4'!BY10</f>
        <v xml:space="preserve">   var w4_p7_picks         = [];</v>
      </c>
    </row>
    <row r="99" spans="100:100" x14ac:dyDescent="0.2">
      <c r="CV99" s="323" t="str">
        <f ca="1">'Week 4'!BY11</f>
        <v xml:space="preserve">   var w4_p8_picks         = [];</v>
      </c>
    </row>
    <row r="100" spans="100:100" x14ac:dyDescent="0.2">
      <c r="CV100" s="323" t="str">
        <f ca="1">'Week 4'!BY12</f>
        <v xml:space="preserve">   var w4_p9_picks         = [];</v>
      </c>
    </row>
    <row r="101" spans="100:100" x14ac:dyDescent="0.2">
      <c r="CV101" s="323" t="str">
        <f ca="1">'Week 4'!BY13</f>
        <v xml:space="preserve">   var w4_p10_picks        = [];</v>
      </c>
    </row>
    <row r="102" spans="100:100" x14ac:dyDescent="0.2">
      <c r="CV102" s="323" t="str">
        <f ca="1">'Week 4'!BY14</f>
        <v xml:space="preserve">   var w4_p11_picks        = [];</v>
      </c>
    </row>
    <row r="103" spans="100:100" x14ac:dyDescent="0.2">
      <c r="CV103" s="323" t="str">
        <f ca="1">'Week 4'!BY15</f>
        <v xml:space="preserve">   var w4_p12_picks        = [];</v>
      </c>
    </row>
    <row r="104" spans="100:100" x14ac:dyDescent="0.2">
      <c r="CV104" s="323" t="str">
        <f ca="1">'Week 4'!BY16</f>
        <v xml:space="preserve">   var w4_p1_weights       = [];</v>
      </c>
    </row>
    <row r="105" spans="100:100" x14ac:dyDescent="0.2">
      <c r="CV105" s="323" t="str">
        <f ca="1">'Week 4'!BY17</f>
        <v xml:space="preserve">   var w4_p2_weights       = [];</v>
      </c>
    </row>
    <row r="106" spans="100:100" x14ac:dyDescent="0.2">
      <c r="CV106" s="323" t="str">
        <f ca="1">'Week 4'!BY18</f>
        <v xml:space="preserve">   var w4_p3_weights       = [];</v>
      </c>
    </row>
    <row r="107" spans="100:100" x14ac:dyDescent="0.2">
      <c r="CV107" s="323" t="str">
        <f ca="1">'Week 4'!BY19</f>
        <v xml:space="preserve">   var w4_p4_weights       = [];</v>
      </c>
    </row>
    <row r="108" spans="100:100" x14ac:dyDescent="0.2">
      <c r="CV108" s="323" t="str">
        <f ca="1">'Week 4'!BY20</f>
        <v xml:space="preserve">   var w4_p5_weights       = [];</v>
      </c>
    </row>
    <row r="109" spans="100:100" x14ac:dyDescent="0.2">
      <c r="CV109" s="323" t="str">
        <f ca="1">'Week 4'!BY21</f>
        <v xml:space="preserve">   var w4_p6_weights       = [];</v>
      </c>
    </row>
    <row r="110" spans="100:100" x14ac:dyDescent="0.2">
      <c r="CV110" s="323" t="str">
        <f ca="1">'Week 4'!BY22</f>
        <v xml:space="preserve">   var w4_p7_weights       = [];</v>
      </c>
    </row>
    <row r="111" spans="100:100" x14ac:dyDescent="0.2">
      <c r="CV111" s="323" t="str">
        <f ca="1">'Week 4'!BY23</f>
        <v xml:space="preserve">   var w4_p8_weights       = [];</v>
      </c>
    </row>
    <row r="112" spans="100:100" x14ac:dyDescent="0.2">
      <c r="CV112" s="323" t="str">
        <f ca="1">'Week 4'!BY24</f>
        <v xml:space="preserve">   var w4_p9_weights       = [];</v>
      </c>
    </row>
    <row r="113" spans="100:100" x14ac:dyDescent="0.2">
      <c r="CV113" s="323" t="str">
        <f ca="1">'Week 4'!BY25</f>
        <v xml:space="preserve">   var w4_p10_weights      = [];</v>
      </c>
    </row>
    <row r="114" spans="100:100" x14ac:dyDescent="0.2">
      <c r="CV114" s="323" t="str">
        <f ca="1">'Week 4'!BY26</f>
        <v xml:space="preserve">   var w4_p11_weights      = [];</v>
      </c>
    </row>
    <row r="115" spans="100:100" x14ac:dyDescent="0.2">
      <c r="CV115" s="323" t="str">
        <f ca="1">'Week 4'!BY27</f>
        <v xml:space="preserve">   var w4_p12_weights      = [];</v>
      </c>
    </row>
    <row r="116" spans="100:100" x14ac:dyDescent="0.2">
      <c r="CV116" s="323" t="str">
        <f ca="1">'Week 4'!BY28</f>
        <v xml:space="preserve">   var w4_winners          = [];</v>
      </c>
    </row>
    <row r="117" spans="100:100" x14ac:dyDescent="0.2">
      <c r="CV117" s="323" t="str">
        <f ca="1">'Week 4'!BY29</f>
        <v xml:space="preserve">   var w4_mn_points        = ["","","","","","","","","","","",""];</v>
      </c>
    </row>
    <row r="118" spans="100:100" x14ac:dyDescent="0.2">
      <c r="CV118" s="323" t="str">
        <f ca="1">'Week 4'!BY30</f>
        <v xml:space="preserve">   var w4_actual_mn_points = 0;</v>
      </c>
    </row>
    <row r="119" spans="100:100" x14ac:dyDescent="0.2">
      <c r="CV119" s="323"/>
    </row>
    <row r="120" spans="100:100" x14ac:dyDescent="0.2">
      <c r="CV120" s="323" t="str">
        <f ca="1">'Week 5'!BY4</f>
        <v xml:space="preserve">   var w5_p1_picks         = [];</v>
      </c>
    </row>
    <row r="121" spans="100:100" x14ac:dyDescent="0.2">
      <c r="CV121" s="323" t="str">
        <f ca="1">'Week 5'!BY5</f>
        <v xml:space="preserve">   var w5_p2_picks         = [];</v>
      </c>
    </row>
    <row r="122" spans="100:100" x14ac:dyDescent="0.2">
      <c r="CV122" s="323" t="str">
        <f ca="1">'Week 5'!BY6</f>
        <v xml:space="preserve">   var w5_p3_picks         = [];</v>
      </c>
    </row>
    <row r="123" spans="100:100" x14ac:dyDescent="0.2">
      <c r="CV123" s="323" t="str">
        <f ca="1">'Week 5'!BY7</f>
        <v xml:space="preserve">   var w5_p4_picks         = [];</v>
      </c>
    </row>
    <row r="124" spans="100:100" x14ac:dyDescent="0.2">
      <c r="CV124" s="323" t="str">
        <f ca="1">'Week 5'!BY8</f>
        <v xml:space="preserve">   var w5_p5_picks         = [];</v>
      </c>
    </row>
    <row r="125" spans="100:100" x14ac:dyDescent="0.2">
      <c r="CV125" s="323" t="str">
        <f ca="1">'Week 5'!BY9</f>
        <v xml:space="preserve">   var w5_p6_picks         = [];</v>
      </c>
    </row>
    <row r="126" spans="100:100" x14ac:dyDescent="0.2">
      <c r="CV126" s="323" t="str">
        <f ca="1">'Week 5'!BY10</f>
        <v xml:space="preserve">   var w5_p7_picks         = [];</v>
      </c>
    </row>
    <row r="127" spans="100:100" x14ac:dyDescent="0.2">
      <c r="CV127" s="323" t="str">
        <f ca="1">'Week 5'!BY11</f>
        <v xml:space="preserve">   var w5_p8_picks         = [];</v>
      </c>
    </row>
    <row r="128" spans="100:100" x14ac:dyDescent="0.2">
      <c r="CV128" s="323" t="str">
        <f ca="1">'Week 5'!BY12</f>
        <v xml:space="preserve">   var w5_p9_picks         = [];</v>
      </c>
    </row>
    <row r="129" spans="100:100" x14ac:dyDescent="0.2">
      <c r="CV129" s="323" t="str">
        <f ca="1">'Week 5'!BY13</f>
        <v xml:space="preserve">   var w5_p10_picks        = [];</v>
      </c>
    </row>
    <row r="130" spans="100:100" x14ac:dyDescent="0.2">
      <c r="CV130" s="323" t="str">
        <f ca="1">'Week 5'!BY14</f>
        <v xml:space="preserve">   var w5_p11_picks        = [];</v>
      </c>
    </row>
    <row r="131" spans="100:100" x14ac:dyDescent="0.2">
      <c r="CV131" s="323" t="str">
        <f ca="1">'Week 5'!BY15</f>
        <v xml:space="preserve">   var w5_p12_picks        = [];</v>
      </c>
    </row>
    <row r="132" spans="100:100" x14ac:dyDescent="0.2">
      <c r="CV132" s="323" t="str">
        <f ca="1">'Week 5'!BY16</f>
        <v xml:space="preserve">   var w5_p1_weights       = [];</v>
      </c>
    </row>
    <row r="133" spans="100:100" x14ac:dyDescent="0.2">
      <c r="CV133" s="323" t="str">
        <f ca="1">'Week 5'!BY17</f>
        <v xml:space="preserve">   var w5_p2_weights       = [];</v>
      </c>
    </row>
    <row r="134" spans="100:100" x14ac:dyDescent="0.2">
      <c r="CV134" s="323" t="str">
        <f ca="1">'Week 5'!BY18</f>
        <v xml:space="preserve">   var w5_p3_weights       = [];</v>
      </c>
    </row>
    <row r="135" spans="100:100" x14ac:dyDescent="0.2">
      <c r="CV135" s="323" t="str">
        <f ca="1">'Week 5'!BY19</f>
        <v xml:space="preserve">   var w5_p4_weights       = [];</v>
      </c>
    </row>
    <row r="136" spans="100:100" x14ac:dyDescent="0.2">
      <c r="CV136" s="323" t="str">
        <f ca="1">'Week 5'!BY20</f>
        <v xml:space="preserve">   var w5_p5_weights       = [];</v>
      </c>
    </row>
    <row r="137" spans="100:100" x14ac:dyDescent="0.2">
      <c r="CV137" s="323" t="str">
        <f ca="1">'Week 5'!BY21</f>
        <v xml:space="preserve">   var w5_p6_weights       = [];</v>
      </c>
    </row>
    <row r="138" spans="100:100" x14ac:dyDescent="0.2">
      <c r="CV138" s="323" t="str">
        <f ca="1">'Week 5'!BY22</f>
        <v xml:space="preserve">   var w5_p7_weights       = [];</v>
      </c>
    </row>
    <row r="139" spans="100:100" x14ac:dyDescent="0.2">
      <c r="CV139" s="323" t="str">
        <f ca="1">'Week 5'!BY23</f>
        <v xml:space="preserve">   var w5_p8_weights       = [];</v>
      </c>
    </row>
    <row r="140" spans="100:100" x14ac:dyDescent="0.2">
      <c r="CV140" s="323" t="str">
        <f ca="1">'Week 5'!BY24</f>
        <v xml:space="preserve">   var w5_p9_weights       = [];</v>
      </c>
    </row>
    <row r="141" spans="100:100" x14ac:dyDescent="0.2">
      <c r="CV141" s="323" t="str">
        <f ca="1">'Week 5'!BY25</f>
        <v xml:space="preserve">   var w5_p10_weights      = [];</v>
      </c>
    </row>
    <row r="142" spans="100:100" x14ac:dyDescent="0.2">
      <c r="CV142" s="323" t="str">
        <f ca="1">'Week 5'!BY26</f>
        <v xml:space="preserve">   var w5_p11_weights      = [];</v>
      </c>
    </row>
    <row r="143" spans="100:100" x14ac:dyDescent="0.2">
      <c r="CV143" s="323" t="str">
        <f ca="1">'Week 5'!BY27</f>
        <v xml:space="preserve">   var w5_p12_weights      = [];</v>
      </c>
    </row>
    <row r="144" spans="100:100" x14ac:dyDescent="0.2">
      <c r="CV144" s="323" t="str">
        <f ca="1">'Week 5'!BY28</f>
        <v xml:space="preserve">   var w5_winners          = [];</v>
      </c>
    </row>
    <row r="145" spans="100:100" x14ac:dyDescent="0.2">
      <c r="CV145" s="323" t="str">
        <f ca="1">'Week 5'!BY29</f>
        <v xml:space="preserve">   var w5_mn_points        = ["","","","","","","","","","","",""];</v>
      </c>
    </row>
    <row r="146" spans="100:100" x14ac:dyDescent="0.2">
      <c r="CV146" s="323" t="str">
        <f ca="1">'Week 5'!BY30</f>
        <v xml:space="preserve">   var w5_actual_mn_points = 0;</v>
      </c>
    </row>
    <row r="147" spans="100:100" x14ac:dyDescent="0.2">
      <c r="CV147" s="323"/>
    </row>
    <row r="148" spans="100:100" x14ac:dyDescent="0.2">
      <c r="CV148" s="323" t="str">
        <f ca="1">'Week 6'!BY4</f>
        <v xml:space="preserve">   var w6_p1_picks         = [];</v>
      </c>
    </row>
    <row r="149" spans="100:100" x14ac:dyDescent="0.2">
      <c r="CV149" s="323" t="str">
        <f ca="1">'Week 6'!BY5</f>
        <v xml:space="preserve">   var w6_p2_picks         = [];</v>
      </c>
    </row>
    <row r="150" spans="100:100" x14ac:dyDescent="0.2">
      <c r="CV150" s="323" t="str">
        <f ca="1">'Week 6'!BY6</f>
        <v xml:space="preserve">   var w6_p3_picks         = [];</v>
      </c>
    </row>
    <row r="151" spans="100:100" x14ac:dyDescent="0.2">
      <c r="CV151" s="323" t="str">
        <f ca="1">'Week 6'!BY7</f>
        <v xml:space="preserve">   var w6_p4_picks         = [];</v>
      </c>
    </row>
    <row r="152" spans="100:100" x14ac:dyDescent="0.2">
      <c r="CV152" s="323" t="str">
        <f ca="1">'Week 6'!BY8</f>
        <v xml:space="preserve">   var w6_p5_picks         = [];</v>
      </c>
    </row>
    <row r="153" spans="100:100" x14ac:dyDescent="0.2">
      <c r="CV153" s="323" t="str">
        <f ca="1">'Week 6'!BY9</f>
        <v xml:space="preserve">   var w6_p6_picks         = [];</v>
      </c>
    </row>
    <row r="154" spans="100:100" x14ac:dyDescent="0.2">
      <c r="CV154" s="323" t="str">
        <f ca="1">'Week 6'!BY10</f>
        <v xml:space="preserve">   var w6_p7_picks         = [];</v>
      </c>
    </row>
    <row r="155" spans="100:100" x14ac:dyDescent="0.2">
      <c r="CV155" s="323" t="str">
        <f ca="1">'Week 6'!BY11</f>
        <v xml:space="preserve">   var w6_p8_picks         = [];</v>
      </c>
    </row>
    <row r="156" spans="100:100" x14ac:dyDescent="0.2">
      <c r="CV156" s="323" t="str">
        <f ca="1">'Week 6'!BY12</f>
        <v xml:space="preserve">   var w6_p9_picks         = [];</v>
      </c>
    </row>
    <row r="157" spans="100:100" x14ac:dyDescent="0.2">
      <c r="CV157" s="323" t="str">
        <f ca="1">'Week 6'!BY13</f>
        <v xml:space="preserve">   var w6_p10_picks        = [];</v>
      </c>
    </row>
    <row r="158" spans="100:100" x14ac:dyDescent="0.2">
      <c r="CV158" s="323" t="str">
        <f ca="1">'Week 6'!BY14</f>
        <v xml:space="preserve">   var w6_p11_picks        = [];</v>
      </c>
    </row>
    <row r="159" spans="100:100" x14ac:dyDescent="0.2">
      <c r="CV159" s="323" t="str">
        <f ca="1">'Week 6'!BY15</f>
        <v xml:space="preserve">   var w6_p12_picks        = [];</v>
      </c>
    </row>
    <row r="160" spans="100:100" x14ac:dyDescent="0.2">
      <c r="CV160" s="323" t="str">
        <f ca="1">'Week 6'!BY16</f>
        <v xml:space="preserve">   var w6_p1_weights       = [];</v>
      </c>
    </row>
    <row r="161" spans="100:100" x14ac:dyDescent="0.2">
      <c r="CV161" s="323" t="str">
        <f ca="1">'Week 6'!BY17</f>
        <v xml:space="preserve">   var w6_p2_weights       = [];</v>
      </c>
    </row>
    <row r="162" spans="100:100" x14ac:dyDescent="0.2">
      <c r="CV162" s="323" t="str">
        <f ca="1">'Week 6'!BY18</f>
        <v xml:space="preserve">   var w6_p3_weights       = [];</v>
      </c>
    </row>
    <row r="163" spans="100:100" x14ac:dyDescent="0.2">
      <c r="CV163" s="323" t="str">
        <f ca="1">'Week 6'!BY19</f>
        <v xml:space="preserve">   var w6_p4_weights       = [];</v>
      </c>
    </row>
    <row r="164" spans="100:100" x14ac:dyDescent="0.2">
      <c r="CV164" s="323" t="str">
        <f ca="1">'Week 6'!BY20</f>
        <v xml:space="preserve">   var w6_p5_weights       = [];</v>
      </c>
    </row>
    <row r="165" spans="100:100" x14ac:dyDescent="0.2">
      <c r="CV165" s="323" t="str">
        <f ca="1">'Week 6'!BY21</f>
        <v xml:space="preserve">   var w6_p6_weights       = [];</v>
      </c>
    </row>
    <row r="166" spans="100:100" x14ac:dyDescent="0.2">
      <c r="CV166" s="323" t="str">
        <f ca="1">'Week 6'!BY22</f>
        <v xml:space="preserve">   var w6_p7_weights       = [];</v>
      </c>
    </row>
    <row r="167" spans="100:100" x14ac:dyDescent="0.2">
      <c r="CV167" s="323" t="str">
        <f ca="1">'Week 6'!BY23</f>
        <v xml:space="preserve">   var w6_p8_weights       = [];</v>
      </c>
    </row>
    <row r="168" spans="100:100" x14ac:dyDescent="0.2">
      <c r="CV168" s="323" t="str">
        <f ca="1">'Week 6'!BY24</f>
        <v xml:space="preserve">   var w6_p9_weights       = [];</v>
      </c>
    </row>
    <row r="169" spans="100:100" x14ac:dyDescent="0.2">
      <c r="CV169" s="323" t="str">
        <f ca="1">'Week 6'!BY25</f>
        <v xml:space="preserve">   var w6_p10_weights      = [];</v>
      </c>
    </row>
    <row r="170" spans="100:100" x14ac:dyDescent="0.2">
      <c r="CV170" s="323" t="str">
        <f ca="1">'Week 6'!BY26</f>
        <v xml:space="preserve">   var w6_p11_weights      = [];</v>
      </c>
    </row>
    <row r="171" spans="100:100" x14ac:dyDescent="0.2">
      <c r="CV171" s="323" t="str">
        <f ca="1">'Week 6'!BY27</f>
        <v xml:space="preserve">   var w6_p12_weights      = [];</v>
      </c>
    </row>
    <row r="172" spans="100:100" x14ac:dyDescent="0.2">
      <c r="CV172" s="323" t="str">
        <f ca="1">'Week 6'!BY28</f>
        <v xml:space="preserve">   var w6_winners          = [];</v>
      </c>
    </row>
    <row r="173" spans="100:100" x14ac:dyDescent="0.2">
      <c r="CV173" s="323" t="str">
        <f ca="1">'Week 6'!BY29</f>
        <v xml:space="preserve">   var w6_mn_points        = ["","","","","","","","","","","",""];</v>
      </c>
    </row>
    <row r="174" spans="100:100" x14ac:dyDescent="0.2">
      <c r="CV174" s="323" t="str">
        <f ca="1">'Week 6'!BY30</f>
        <v xml:space="preserve">   var w6_actual_mn_points = 0;</v>
      </c>
    </row>
    <row r="175" spans="100:100" x14ac:dyDescent="0.2">
      <c r="CV175" s="323"/>
    </row>
    <row r="176" spans="100:100" x14ac:dyDescent="0.2">
      <c r="CV176" s="323" t="str">
        <f ca="1">'Week 7'!BY4</f>
        <v xml:space="preserve">   var w7_p1_picks         = [];</v>
      </c>
    </row>
    <row r="177" spans="100:100" x14ac:dyDescent="0.2">
      <c r="CV177" s="323" t="str">
        <f ca="1">'Week 7'!BY5</f>
        <v xml:space="preserve">   var w7_p2_picks         = [];</v>
      </c>
    </row>
    <row r="178" spans="100:100" x14ac:dyDescent="0.2">
      <c r="CV178" s="323" t="str">
        <f ca="1">'Week 7'!BY6</f>
        <v xml:space="preserve">   var w7_p3_picks         = [];</v>
      </c>
    </row>
    <row r="179" spans="100:100" x14ac:dyDescent="0.2">
      <c r="CV179" s="323" t="str">
        <f ca="1">'Week 7'!BY7</f>
        <v xml:space="preserve">   var w7_p4_picks         = [];</v>
      </c>
    </row>
    <row r="180" spans="100:100" x14ac:dyDescent="0.2">
      <c r="CV180" s="323" t="str">
        <f ca="1">'Week 7'!BY8</f>
        <v xml:space="preserve">   var w7_p5_picks         = [];</v>
      </c>
    </row>
    <row r="181" spans="100:100" x14ac:dyDescent="0.2">
      <c r="CV181" s="323" t="str">
        <f ca="1">'Week 7'!BY9</f>
        <v xml:space="preserve">   var w7_p6_picks         = [];</v>
      </c>
    </row>
    <row r="182" spans="100:100" x14ac:dyDescent="0.2">
      <c r="CV182" s="323" t="str">
        <f ca="1">'Week 7'!BY10</f>
        <v xml:space="preserve">   var w7_p7_picks         = [];</v>
      </c>
    </row>
    <row r="183" spans="100:100" x14ac:dyDescent="0.2">
      <c r="CV183" s="323" t="str">
        <f ca="1">'Week 7'!BY11</f>
        <v xml:space="preserve">   var w7_p8_picks         = [];</v>
      </c>
    </row>
    <row r="184" spans="100:100" x14ac:dyDescent="0.2">
      <c r="CV184" s="323" t="str">
        <f ca="1">'Week 7'!BY12</f>
        <v xml:space="preserve">   var w7_p9_picks         = [];</v>
      </c>
    </row>
    <row r="185" spans="100:100" x14ac:dyDescent="0.2">
      <c r="CV185" s="323" t="str">
        <f ca="1">'Week 7'!BY13</f>
        <v xml:space="preserve">   var w7_p10_picks        = [];</v>
      </c>
    </row>
    <row r="186" spans="100:100" x14ac:dyDescent="0.2">
      <c r="CV186" s="323" t="str">
        <f ca="1">'Week 7'!BY14</f>
        <v xml:space="preserve">   var w7_p11_picks        = [];</v>
      </c>
    </row>
    <row r="187" spans="100:100" x14ac:dyDescent="0.2">
      <c r="CV187" s="323" t="str">
        <f ca="1">'Week 7'!BY15</f>
        <v xml:space="preserve">   var w7_p12_picks        = [];</v>
      </c>
    </row>
    <row r="188" spans="100:100" x14ac:dyDescent="0.2">
      <c r="CV188" s="323" t="str">
        <f ca="1">'Week 7'!BY16</f>
        <v xml:space="preserve">   var w7_p1_weights       = [];</v>
      </c>
    </row>
    <row r="189" spans="100:100" x14ac:dyDescent="0.2">
      <c r="CV189" s="323" t="str">
        <f ca="1">'Week 7'!BY17</f>
        <v xml:space="preserve">   var w7_p2_weights       = [];</v>
      </c>
    </row>
    <row r="190" spans="100:100" x14ac:dyDescent="0.2">
      <c r="CV190" s="323" t="str">
        <f ca="1">'Week 7'!BY18</f>
        <v xml:space="preserve">   var w7_p3_weights       = [];</v>
      </c>
    </row>
    <row r="191" spans="100:100" x14ac:dyDescent="0.2">
      <c r="CV191" s="323" t="str">
        <f ca="1">'Week 7'!BY19</f>
        <v xml:space="preserve">   var w7_p4_weights       = [];</v>
      </c>
    </row>
    <row r="192" spans="100:100" x14ac:dyDescent="0.2">
      <c r="CV192" s="323" t="str">
        <f ca="1">'Week 7'!BY20</f>
        <v xml:space="preserve">   var w7_p5_weights       = [];</v>
      </c>
    </row>
    <row r="193" spans="100:100" x14ac:dyDescent="0.2">
      <c r="CV193" s="323" t="str">
        <f ca="1">'Week 7'!BY21</f>
        <v xml:space="preserve">   var w7_p6_weights       = [];</v>
      </c>
    </row>
    <row r="194" spans="100:100" x14ac:dyDescent="0.2">
      <c r="CV194" s="323" t="str">
        <f ca="1">'Week 7'!BY22</f>
        <v xml:space="preserve">   var w7_p7_weights       = [];</v>
      </c>
    </row>
    <row r="195" spans="100:100" x14ac:dyDescent="0.2">
      <c r="CV195" s="323" t="str">
        <f ca="1">'Week 7'!BY23</f>
        <v xml:space="preserve">   var w7_p8_weights       = [];</v>
      </c>
    </row>
    <row r="196" spans="100:100" x14ac:dyDescent="0.2">
      <c r="CV196" s="323" t="str">
        <f ca="1">'Week 7'!BY24</f>
        <v xml:space="preserve">   var w7_p9_weights       = [];</v>
      </c>
    </row>
    <row r="197" spans="100:100" x14ac:dyDescent="0.2">
      <c r="CV197" s="323" t="str">
        <f ca="1">'Week 7'!BY25</f>
        <v xml:space="preserve">   var w7_p10_weights      = [];</v>
      </c>
    </row>
    <row r="198" spans="100:100" x14ac:dyDescent="0.2">
      <c r="CV198" s="323" t="str">
        <f ca="1">'Week 7'!BY26</f>
        <v xml:space="preserve">   var w7_p11_weights      = [];</v>
      </c>
    </row>
    <row r="199" spans="100:100" x14ac:dyDescent="0.2">
      <c r="CV199" s="323" t="str">
        <f ca="1">'Week 7'!BY27</f>
        <v xml:space="preserve">   var w7_p12_weights      = [];</v>
      </c>
    </row>
    <row r="200" spans="100:100" x14ac:dyDescent="0.2">
      <c r="CV200" s="323" t="str">
        <f ca="1">'Week 7'!BY28</f>
        <v xml:space="preserve">   var w7_winners          = [];</v>
      </c>
    </row>
    <row r="201" spans="100:100" x14ac:dyDescent="0.2">
      <c r="CV201" s="323" t="str">
        <f ca="1">'Week 7'!BY29</f>
        <v xml:space="preserve">   var w7_mn_points        = ["","","","","","","","","","","",""];</v>
      </c>
    </row>
    <row r="202" spans="100:100" x14ac:dyDescent="0.2">
      <c r="CV202" s="323" t="str">
        <f ca="1">'Week 7'!BY30</f>
        <v xml:space="preserve">   var w7_actual_mn_points = 0;</v>
      </c>
    </row>
    <row r="203" spans="100:100" x14ac:dyDescent="0.2">
      <c r="CV203" s="323"/>
    </row>
    <row r="204" spans="100:100" x14ac:dyDescent="0.2">
      <c r="CV204" s="323" t="str">
        <f ca="1">'Week 8'!BY4</f>
        <v xml:space="preserve">   var w8_p1_picks         = [];</v>
      </c>
    </row>
    <row r="205" spans="100:100" x14ac:dyDescent="0.2">
      <c r="CV205" s="323" t="str">
        <f ca="1">'Week 8'!BY5</f>
        <v xml:space="preserve">   var w8_p2_picks         = [];</v>
      </c>
    </row>
    <row r="206" spans="100:100" x14ac:dyDescent="0.2">
      <c r="CV206" s="323" t="str">
        <f ca="1">'Week 8'!BY6</f>
        <v xml:space="preserve">   var w8_p3_picks         = [];</v>
      </c>
    </row>
    <row r="207" spans="100:100" x14ac:dyDescent="0.2">
      <c r="CV207" s="323" t="str">
        <f ca="1">'Week 8'!BY7</f>
        <v xml:space="preserve">   var w8_p4_picks         = [];</v>
      </c>
    </row>
    <row r="208" spans="100:100" x14ac:dyDescent="0.2">
      <c r="CV208" s="323" t="str">
        <f ca="1">'Week 8'!BY8</f>
        <v xml:space="preserve">   var w8_p5_picks         = [];</v>
      </c>
    </row>
    <row r="209" spans="100:100" x14ac:dyDescent="0.2">
      <c r="CV209" s="323" t="str">
        <f ca="1">'Week 8'!BY9</f>
        <v xml:space="preserve">   var w8_p6_picks         = [];</v>
      </c>
    </row>
    <row r="210" spans="100:100" x14ac:dyDescent="0.2">
      <c r="CV210" s="323" t="str">
        <f ca="1">'Week 8'!BY10</f>
        <v xml:space="preserve">   var w8_p7_picks         = [];</v>
      </c>
    </row>
    <row r="211" spans="100:100" x14ac:dyDescent="0.2">
      <c r="CV211" s="323" t="str">
        <f ca="1">'Week 8'!BY11</f>
        <v xml:space="preserve">   var w8_p8_picks         = [];</v>
      </c>
    </row>
    <row r="212" spans="100:100" x14ac:dyDescent="0.2">
      <c r="CV212" s="323" t="str">
        <f ca="1">'Week 8'!BY12</f>
        <v xml:space="preserve">   var w8_p9_picks         = [];</v>
      </c>
    </row>
    <row r="213" spans="100:100" x14ac:dyDescent="0.2">
      <c r="CV213" s="323" t="str">
        <f ca="1">'Week 8'!BY13</f>
        <v xml:space="preserve">   var w8_p10_picks        = [];</v>
      </c>
    </row>
    <row r="214" spans="100:100" x14ac:dyDescent="0.2">
      <c r="CV214" s="323" t="str">
        <f ca="1">'Week 8'!BY14</f>
        <v xml:space="preserve">   var w8_p11_picks        = [];</v>
      </c>
    </row>
    <row r="215" spans="100:100" x14ac:dyDescent="0.2">
      <c r="CV215" s="323" t="str">
        <f ca="1">'Week 8'!BY15</f>
        <v xml:space="preserve">   var w8_p12_picks        = [];</v>
      </c>
    </row>
    <row r="216" spans="100:100" x14ac:dyDescent="0.2">
      <c r="CV216" s="323" t="str">
        <f ca="1">'Week 8'!BY16</f>
        <v xml:space="preserve">   var w8_p1_weights       = [];</v>
      </c>
    </row>
    <row r="217" spans="100:100" x14ac:dyDescent="0.2">
      <c r="CV217" s="323" t="str">
        <f ca="1">'Week 8'!BY17</f>
        <v xml:space="preserve">   var w8_p2_weights       = [];</v>
      </c>
    </row>
    <row r="218" spans="100:100" x14ac:dyDescent="0.2">
      <c r="CV218" s="323" t="str">
        <f ca="1">'Week 8'!BY18</f>
        <v xml:space="preserve">   var w8_p3_weights       = [];</v>
      </c>
    </row>
    <row r="219" spans="100:100" x14ac:dyDescent="0.2">
      <c r="CV219" s="323" t="str">
        <f ca="1">'Week 8'!BY19</f>
        <v xml:space="preserve">   var w8_p4_weights       = [];</v>
      </c>
    </row>
    <row r="220" spans="100:100" x14ac:dyDescent="0.2">
      <c r="CV220" s="323" t="str">
        <f ca="1">'Week 8'!BY20</f>
        <v xml:space="preserve">   var w8_p5_weights       = [];</v>
      </c>
    </row>
    <row r="221" spans="100:100" x14ac:dyDescent="0.2">
      <c r="CV221" s="323" t="str">
        <f ca="1">'Week 8'!BY21</f>
        <v xml:space="preserve">   var w8_p6_weights       = [];</v>
      </c>
    </row>
    <row r="222" spans="100:100" x14ac:dyDescent="0.2">
      <c r="CV222" s="323" t="str">
        <f ca="1">'Week 8'!BY22</f>
        <v xml:space="preserve">   var w8_p7_weights       = [];</v>
      </c>
    </row>
    <row r="223" spans="100:100" x14ac:dyDescent="0.2">
      <c r="CV223" s="323" t="str">
        <f ca="1">'Week 8'!BY23</f>
        <v xml:space="preserve">   var w8_p8_weights       = [];</v>
      </c>
    </row>
    <row r="224" spans="100:100" x14ac:dyDescent="0.2">
      <c r="CV224" s="323" t="str">
        <f ca="1">'Week 8'!BY24</f>
        <v xml:space="preserve">   var w8_p9_weights       = [];</v>
      </c>
    </row>
    <row r="225" spans="100:100" x14ac:dyDescent="0.2">
      <c r="CV225" s="323" t="str">
        <f ca="1">'Week 8'!BY25</f>
        <v xml:space="preserve">   var w8_p10_weights      = [];</v>
      </c>
    </row>
    <row r="226" spans="100:100" x14ac:dyDescent="0.2">
      <c r="CV226" s="323" t="str">
        <f ca="1">'Week 8'!BY26</f>
        <v xml:space="preserve">   var w8_p11_weights      = [];</v>
      </c>
    </row>
    <row r="227" spans="100:100" x14ac:dyDescent="0.2">
      <c r="CV227" s="323" t="str">
        <f ca="1">'Week 8'!BY27</f>
        <v xml:space="preserve">   var w8_p12_weights      = [];</v>
      </c>
    </row>
    <row r="228" spans="100:100" x14ac:dyDescent="0.2">
      <c r="CV228" s="323" t="str">
        <f ca="1">'Week 8'!BY28</f>
        <v xml:space="preserve">   var w8_winners          = [];</v>
      </c>
    </row>
    <row r="229" spans="100:100" x14ac:dyDescent="0.2">
      <c r="CV229" s="323" t="str">
        <f ca="1">'Week 8'!BY29</f>
        <v xml:space="preserve">   var w8_mn_points        = ["","","","","","","","","","","",""];</v>
      </c>
    </row>
    <row r="230" spans="100:100" x14ac:dyDescent="0.2">
      <c r="CV230" s="323" t="str">
        <f ca="1">'Week 8'!BY30</f>
        <v xml:space="preserve">   var w8_actual_mn_points = 0;</v>
      </c>
    </row>
    <row r="231" spans="100:100" x14ac:dyDescent="0.2">
      <c r="CV231" s="323"/>
    </row>
    <row r="232" spans="100:100" x14ac:dyDescent="0.2">
      <c r="CV232" s="323" t="str">
        <f ca="1">'Week 9'!BY4</f>
        <v xml:space="preserve">   var w9_p1_picks         = [];</v>
      </c>
    </row>
    <row r="233" spans="100:100" x14ac:dyDescent="0.2">
      <c r="CV233" s="323" t="str">
        <f ca="1">'Week 9'!BY5</f>
        <v xml:space="preserve">   var w9_p2_picks         = [];</v>
      </c>
    </row>
    <row r="234" spans="100:100" x14ac:dyDescent="0.2">
      <c r="CV234" s="323" t="str">
        <f ca="1">'Week 9'!BY6</f>
        <v xml:space="preserve">   var w9_p3_picks         = [];</v>
      </c>
    </row>
    <row r="235" spans="100:100" x14ac:dyDescent="0.2">
      <c r="CV235" s="323" t="str">
        <f ca="1">'Week 9'!BY7</f>
        <v xml:space="preserve">   var w9_p4_picks         = [];</v>
      </c>
    </row>
    <row r="236" spans="100:100" x14ac:dyDescent="0.2">
      <c r="CV236" s="323" t="str">
        <f ca="1">'Week 9'!BY8</f>
        <v xml:space="preserve">   var w9_p5_picks         = [];</v>
      </c>
    </row>
    <row r="237" spans="100:100" x14ac:dyDescent="0.2">
      <c r="CV237" s="323" t="str">
        <f ca="1">'Week 9'!BY9</f>
        <v xml:space="preserve">   var w9_p6_picks         = [];</v>
      </c>
    </row>
    <row r="238" spans="100:100" x14ac:dyDescent="0.2">
      <c r="CV238" s="323" t="str">
        <f ca="1">'Week 9'!BY10</f>
        <v xml:space="preserve">   var w9_p7_picks         = [];</v>
      </c>
    </row>
    <row r="239" spans="100:100" x14ac:dyDescent="0.2">
      <c r="CV239" s="323" t="str">
        <f ca="1">'Week 9'!BY11</f>
        <v xml:space="preserve">   var w9_p8_picks         = [];</v>
      </c>
    </row>
    <row r="240" spans="100:100" x14ac:dyDescent="0.2">
      <c r="CV240" s="323" t="str">
        <f ca="1">'Week 9'!BY12</f>
        <v xml:space="preserve">   var w9_p9_picks         = [];</v>
      </c>
    </row>
    <row r="241" spans="100:100" x14ac:dyDescent="0.2">
      <c r="CV241" s="323" t="str">
        <f ca="1">'Week 9'!BY13</f>
        <v xml:space="preserve">   var w9_p10_picks        = [];</v>
      </c>
    </row>
    <row r="242" spans="100:100" x14ac:dyDescent="0.2">
      <c r="CV242" s="323" t="str">
        <f ca="1">'Week 9'!BY14</f>
        <v xml:space="preserve">   var w9_p11_picks        = [];</v>
      </c>
    </row>
    <row r="243" spans="100:100" x14ac:dyDescent="0.2">
      <c r="CV243" s="323" t="str">
        <f ca="1">'Week 9'!BY15</f>
        <v xml:space="preserve">   var w9_p12_picks        = [];</v>
      </c>
    </row>
    <row r="244" spans="100:100" x14ac:dyDescent="0.2">
      <c r="CV244" s="323" t="str">
        <f ca="1">'Week 9'!BY16</f>
        <v xml:space="preserve">   var w9_p1_weights       = [];</v>
      </c>
    </row>
    <row r="245" spans="100:100" x14ac:dyDescent="0.2">
      <c r="CV245" s="323" t="str">
        <f ca="1">'Week 9'!BY17</f>
        <v xml:space="preserve">   var w9_p2_weights       = [];</v>
      </c>
    </row>
    <row r="246" spans="100:100" x14ac:dyDescent="0.2">
      <c r="CV246" s="323" t="str">
        <f ca="1">'Week 9'!BY18</f>
        <v xml:space="preserve">   var w9_p3_weights       = [];</v>
      </c>
    </row>
    <row r="247" spans="100:100" x14ac:dyDescent="0.2">
      <c r="CV247" s="323" t="str">
        <f ca="1">'Week 9'!BY19</f>
        <v xml:space="preserve">   var w9_p4_weights       = [];</v>
      </c>
    </row>
    <row r="248" spans="100:100" x14ac:dyDescent="0.2">
      <c r="CV248" s="323" t="str">
        <f ca="1">'Week 9'!BY20</f>
        <v xml:space="preserve">   var w9_p5_weights       = [];</v>
      </c>
    </row>
    <row r="249" spans="100:100" x14ac:dyDescent="0.2">
      <c r="CV249" s="323" t="str">
        <f ca="1">'Week 9'!BY21</f>
        <v xml:space="preserve">   var w9_p6_weights       = [];</v>
      </c>
    </row>
    <row r="250" spans="100:100" x14ac:dyDescent="0.2">
      <c r="CV250" s="323" t="str">
        <f ca="1">'Week 9'!BY22</f>
        <v xml:space="preserve">   var w9_p7_weights       = [];</v>
      </c>
    </row>
    <row r="251" spans="100:100" x14ac:dyDescent="0.2">
      <c r="CV251" s="323" t="str">
        <f ca="1">'Week 9'!BY23</f>
        <v xml:space="preserve">   var w9_p8_weights       = [];</v>
      </c>
    </row>
    <row r="252" spans="100:100" x14ac:dyDescent="0.2">
      <c r="CV252" s="323" t="str">
        <f ca="1">'Week 9'!BY24</f>
        <v xml:space="preserve">   var w9_p9_weights       = [];</v>
      </c>
    </row>
    <row r="253" spans="100:100" x14ac:dyDescent="0.2">
      <c r="CV253" s="323" t="str">
        <f ca="1">'Week 9'!BY25</f>
        <v xml:space="preserve">   var w9_p10_weights      = [];</v>
      </c>
    </row>
    <row r="254" spans="100:100" x14ac:dyDescent="0.2">
      <c r="CV254" s="323" t="str">
        <f ca="1">'Week 9'!BY26</f>
        <v xml:space="preserve">   var w9_p11_weights      = [];</v>
      </c>
    </row>
    <row r="255" spans="100:100" x14ac:dyDescent="0.2">
      <c r="CV255" s="323" t="str">
        <f ca="1">'Week 9'!BY27</f>
        <v xml:space="preserve">   var w9_p12_weights      = [];</v>
      </c>
    </row>
    <row r="256" spans="100:100" x14ac:dyDescent="0.2">
      <c r="CV256" s="323" t="str">
        <f ca="1">'Week 9'!BY28</f>
        <v xml:space="preserve">   var w9_winners          = [];</v>
      </c>
    </row>
    <row r="257" spans="100:100" x14ac:dyDescent="0.2">
      <c r="CV257" s="323" t="str">
        <f ca="1">'Week 9'!BY29</f>
        <v xml:space="preserve">   var w9_mn_points        = ["","","","","","","","","","","",""];</v>
      </c>
    </row>
    <row r="258" spans="100:100" x14ac:dyDescent="0.2">
      <c r="CV258" s="323" t="str">
        <f ca="1">'Week 9'!BY30</f>
        <v xml:space="preserve">   var w9_actual_mn_points = 0;</v>
      </c>
    </row>
    <row r="259" spans="100:100" x14ac:dyDescent="0.2">
      <c r="CV259" s="323"/>
    </row>
    <row r="260" spans="100:100" x14ac:dyDescent="0.2">
      <c r="CV260" s="323" t="str">
        <f ca="1">'Week 10'!BY4</f>
        <v xml:space="preserve">   var w10_p1_picks         = [];</v>
      </c>
    </row>
    <row r="261" spans="100:100" x14ac:dyDescent="0.2">
      <c r="CV261" s="323" t="str">
        <f ca="1">'Week 10'!BY5</f>
        <v xml:space="preserve">   var w10_p2_picks         = [];</v>
      </c>
    </row>
    <row r="262" spans="100:100" x14ac:dyDescent="0.2">
      <c r="CV262" s="323" t="str">
        <f ca="1">'Week 10'!BY6</f>
        <v xml:space="preserve">   var w10_p3_picks         = [];</v>
      </c>
    </row>
    <row r="263" spans="100:100" x14ac:dyDescent="0.2">
      <c r="CV263" s="323" t="str">
        <f ca="1">'Week 10'!BY7</f>
        <v xml:space="preserve">   var w10_p4_picks         = [];</v>
      </c>
    </row>
    <row r="264" spans="100:100" x14ac:dyDescent="0.2">
      <c r="CV264" s="323" t="str">
        <f ca="1">'Week 10'!BY8</f>
        <v xml:space="preserve">   var w10_p5_picks         = [];</v>
      </c>
    </row>
    <row r="265" spans="100:100" x14ac:dyDescent="0.2">
      <c r="CV265" s="323" t="str">
        <f ca="1">'Week 10'!BY9</f>
        <v xml:space="preserve">   var w10_p6_picks         = [];</v>
      </c>
    </row>
    <row r="266" spans="100:100" x14ac:dyDescent="0.2">
      <c r="CV266" s="323" t="str">
        <f ca="1">'Week 10'!BY10</f>
        <v xml:space="preserve">   var w10_p7_picks         = [];</v>
      </c>
    </row>
    <row r="267" spans="100:100" x14ac:dyDescent="0.2">
      <c r="CV267" s="323" t="str">
        <f ca="1">'Week 10'!BY11</f>
        <v xml:space="preserve">   var w10_p8_picks         = [];</v>
      </c>
    </row>
    <row r="268" spans="100:100" x14ac:dyDescent="0.2">
      <c r="CV268" s="323" t="str">
        <f ca="1">'Week 10'!BY12</f>
        <v xml:space="preserve">   var w10_p9_picks         = [];</v>
      </c>
    </row>
    <row r="269" spans="100:100" x14ac:dyDescent="0.2">
      <c r="CV269" s="323" t="str">
        <f ca="1">'Week 10'!BY13</f>
        <v xml:space="preserve">   var w10_p10_picks        = [];</v>
      </c>
    </row>
    <row r="270" spans="100:100" x14ac:dyDescent="0.2">
      <c r="CV270" s="323" t="str">
        <f ca="1">'Week 10'!BY14</f>
        <v xml:space="preserve">   var w10_p11_picks        = [];</v>
      </c>
    </row>
    <row r="271" spans="100:100" x14ac:dyDescent="0.2">
      <c r="CV271" s="323" t="str">
        <f ca="1">'Week 10'!BY15</f>
        <v xml:space="preserve">   var w10_p12_picks        = [];</v>
      </c>
    </row>
    <row r="272" spans="100:100" x14ac:dyDescent="0.2">
      <c r="CV272" s="323" t="str">
        <f ca="1">'Week 10'!BY16</f>
        <v xml:space="preserve">   var w10_p1_weights       = [];</v>
      </c>
    </row>
    <row r="273" spans="100:100" x14ac:dyDescent="0.2">
      <c r="CV273" s="323" t="str">
        <f ca="1">'Week 10'!BY17</f>
        <v xml:space="preserve">   var w10_p2_weights       = [];</v>
      </c>
    </row>
    <row r="274" spans="100:100" x14ac:dyDescent="0.2">
      <c r="CV274" s="323" t="str">
        <f ca="1">'Week 10'!BY18</f>
        <v xml:space="preserve">   var w10_p3_weights       = [];</v>
      </c>
    </row>
    <row r="275" spans="100:100" x14ac:dyDescent="0.2">
      <c r="CV275" s="323" t="str">
        <f ca="1">'Week 10'!BY19</f>
        <v xml:space="preserve">   var w10_p4_weights       = [];</v>
      </c>
    </row>
    <row r="276" spans="100:100" x14ac:dyDescent="0.2">
      <c r="CV276" s="323" t="str">
        <f ca="1">'Week 10'!BY20</f>
        <v xml:space="preserve">   var w10_p5_weights       = [];</v>
      </c>
    </row>
    <row r="277" spans="100:100" x14ac:dyDescent="0.2">
      <c r="CV277" s="323" t="str">
        <f ca="1">'Week 10'!BY21</f>
        <v xml:space="preserve">   var w10_p6_weights       = [];</v>
      </c>
    </row>
    <row r="278" spans="100:100" x14ac:dyDescent="0.2">
      <c r="CV278" s="323" t="str">
        <f ca="1">'Week 10'!BY22</f>
        <v xml:space="preserve">   var w10_p7_weights       = [];</v>
      </c>
    </row>
    <row r="279" spans="100:100" x14ac:dyDescent="0.2">
      <c r="CV279" s="323" t="str">
        <f ca="1">'Week 10'!BY23</f>
        <v xml:space="preserve">   var w10_p8_weights       = [];</v>
      </c>
    </row>
    <row r="280" spans="100:100" x14ac:dyDescent="0.2">
      <c r="CV280" s="323" t="str">
        <f ca="1">'Week 10'!BY24</f>
        <v xml:space="preserve">   var w10_p9_weights       = [];</v>
      </c>
    </row>
    <row r="281" spans="100:100" x14ac:dyDescent="0.2">
      <c r="CV281" s="323" t="str">
        <f ca="1">'Week 10'!BY25</f>
        <v xml:space="preserve">   var w10_p10_weights      = [];</v>
      </c>
    </row>
    <row r="282" spans="100:100" x14ac:dyDescent="0.2">
      <c r="CV282" s="323" t="str">
        <f ca="1">'Week 10'!BY26</f>
        <v xml:space="preserve">   var w10_p11_weights      = [];</v>
      </c>
    </row>
    <row r="283" spans="100:100" x14ac:dyDescent="0.2">
      <c r="CV283" s="323" t="str">
        <f ca="1">'Week 10'!BY27</f>
        <v xml:space="preserve">   var w10_p12_weights      = [];</v>
      </c>
    </row>
    <row r="284" spans="100:100" x14ac:dyDescent="0.2">
      <c r="CV284" s="323" t="str">
        <f ca="1">'Week 10'!BY28</f>
        <v xml:space="preserve">   var w10_winners          = [];</v>
      </c>
    </row>
    <row r="285" spans="100:100" x14ac:dyDescent="0.2">
      <c r="CV285" s="323" t="str">
        <f ca="1">'Week 10'!BY29</f>
        <v xml:space="preserve">   var w10_mn_points        = ["","","","","","","","","","","",""];</v>
      </c>
    </row>
    <row r="286" spans="100:100" x14ac:dyDescent="0.2">
      <c r="CV286" s="323" t="str">
        <f ca="1">'Week 10'!BY30</f>
        <v xml:space="preserve">   var w10_actual_mn_points = 0;</v>
      </c>
    </row>
    <row r="287" spans="100:100" x14ac:dyDescent="0.2">
      <c r="CV287" s="323"/>
    </row>
    <row r="288" spans="100:100" x14ac:dyDescent="0.2">
      <c r="CV288" s="323" t="str">
        <f ca="1">'Week 11'!BY4</f>
        <v xml:space="preserve">   var w11_p1_picks         = [];</v>
      </c>
    </row>
    <row r="289" spans="100:100" x14ac:dyDescent="0.2">
      <c r="CV289" s="323" t="str">
        <f ca="1">'Week 11'!BY5</f>
        <v xml:space="preserve">   var w11_p2_picks         = [];</v>
      </c>
    </row>
    <row r="290" spans="100:100" x14ac:dyDescent="0.2">
      <c r="CV290" s="323" t="str">
        <f ca="1">'Week 11'!BY6</f>
        <v xml:space="preserve">   var w11_p3_picks         = [];</v>
      </c>
    </row>
    <row r="291" spans="100:100" x14ac:dyDescent="0.2">
      <c r="CV291" s="323" t="str">
        <f ca="1">'Week 11'!BY7</f>
        <v xml:space="preserve">   var w11_p4_picks         = [];</v>
      </c>
    </row>
    <row r="292" spans="100:100" x14ac:dyDescent="0.2">
      <c r="CV292" s="323" t="str">
        <f ca="1">'Week 11'!BY8</f>
        <v xml:space="preserve">   var w11_p5_picks         = [];</v>
      </c>
    </row>
    <row r="293" spans="100:100" x14ac:dyDescent="0.2">
      <c r="CV293" s="323" t="str">
        <f ca="1">'Week 11'!BY9</f>
        <v xml:space="preserve">   var w11_p6_picks         = [];</v>
      </c>
    </row>
    <row r="294" spans="100:100" x14ac:dyDescent="0.2">
      <c r="CV294" s="323" t="str">
        <f ca="1">'Week 11'!BY10</f>
        <v xml:space="preserve">   var w11_p7_picks         = [];</v>
      </c>
    </row>
    <row r="295" spans="100:100" x14ac:dyDescent="0.2">
      <c r="CV295" s="323" t="str">
        <f ca="1">'Week 11'!BY11</f>
        <v xml:space="preserve">   var w11_p8_picks         = [];</v>
      </c>
    </row>
    <row r="296" spans="100:100" x14ac:dyDescent="0.2">
      <c r="CV296" s="323" t="str">
        <f ca="1">'Week 11'!BY12</f>
        <v xml:space="preserve">   var w11_p9_picks         = [];</v>
      </c>
    </row>
    <row r="297" spans="100:100" x14ac:dyDescent="0.2">
      <c r="CV297" s="323" t="str">
        <f ca="1">'Week 11'!BY13</f>
        <v xml:space="preserve">   var w11_p10_picks        = [];</v>
      </c>
    </row>
    <row r="298" spans="100:100" x14ac:dyDescent="0.2">
      <c r="CV298" s="323" t="str">
        <f ca="1">'Week 11'!BY14</f>
        <v xml:space="preserve">   var w11_p11_picks        = [];</v>
      </c>
    </row>
    <row r="299" spans="100:100" x14ac:dyDescent="0.2">
      <c r="CV299" s="323" t="str">
        <f ca="1">'Week 11'!BY15</f>
        <v xml:space="preserve">   var w11_p12_picks        = [];</v>
      </c>
    </row>
    <row r="300" spans="100:100" x14ac:dyDescent="0.2">
      <c r="CV300" s="323" t="str">
        <f ca="1">'Week 11'!BY16</f>
        <v xml:space="preserve">   var w11_p1_weights       = [];</v>
      </c>
    </row>
    <row r="301" spans="100:100" x14ac:dyDescent="0.2">
      <c r="CV301" s="323" t="str">
        <f ca="1">'Week 11'!BY17</f>
        <v xml:space="preserve">   var w11_p2_weights       = [];</v>
      </c>
    </row>
    <row r="302" spans="100:100" x14ac:dyDescent="0.2">
      <c r="CV302" s="323" t="str">
        <f ca="1">'Week 11'!BY18</f>
        <v xml:space="preserve">   var w11_p3_weights       = [];</v>
      </c>
    </row>
    <row r="303" spans="100:100" x14ac:dyDescent="0.2">
      <c r="CV303" s="323" t="str">
        <f ca="1">'Week 11'!BY19</f>
        <v xml:space="preserve">   var w11_p4_weights       = [];</v>
      </c>
    </row>
    <row r="304" spans="100:100" x14ac:dyDescent="0.2">
      <c r="CV304" s="323" t="str">
        <f ca="1">'Week 11'!BY20</f>
        <v xml:space="preserve">   var w11_p5_weights       = [];</v>
      </c>
    </row>
    <row r="305" spans="100:100" x14ac:dyDescent="0.2">
      <c r="CV305" s="323" t="str">
        <f ca="1">'Week 11'!BY21</f>
        <v xml:space="preserve">   var w11_p6_weights       = [];</v>
      </c>
    </row>
    <row r="306" spans="100:100" x14ac:dyDescent="0.2">
      <c r="CV306" s="323" t="str">
        <f ca="1">'Week 11'!BY22</f>
        <v xml:space="preserve">   var w11_p7_weights       = [];</v>
      </c>
    </row>
    <row r="307" spans="100:100" x14ac:dyDescent="0.2">
      <c r="CV307" s="323" t="str">
        <f ca="1">'Week 11'!BY23</f>
        <v xml:space="preserve">   var w11_p8_weights       = [];</v>
      </c>
    </row>
    <row r="308" spans="100:100" x14ac:dyDescent="0.2">
      <c r="CV308" s="323" t="str">
        <f ca="1">'Week 11'!BY24</f>
        <v xml:space="preserve">   var w11_p9_weights       = [];</v>
      </c>
    </row>
    <row r="309" spans="100:100" x14ac:dyDescent="0.2">
      <c r="CV309" s="323" t="str">
        <f ca="1">'Week 11'!BY25</f>
        <v xml:space="preserve">   var w11_p10_weights      = [];</v>
      </c>
    </row>
    <row r="310" spans="100:100" x14ac:dyDescent="0.2">
      <c r="CV310" s="323" t="str">
        <f ca="1">'Week 11'!BY26</f>
        <v xml:space="preserve">   var w11_p11_weights      = [];</v>
      </c>
    </row>
    <row r="311" spans="100:100" x14ac:dyDescent="0.2">
      <c r="CV311" s="323" t="str">
        <f ca="1">'Week 11'!BY27</f>
        <v xml:space="preserve">   var w11_p12_weights      = [];</v>
      </c>
    </row>
    <row r="312" spans="100:100" x14ac:dyDescent="0.2">
      <c r="CV312" s="323" t="str">
        <f ca="1">'Week 11'!BY28</f>
        <v xml:space="preserve">   var w11_winners          = [];</v>
      </c>
    </row>
    <row r="313" spans="100:100" x14ac:dyDescent="0.2">
      <c r="CV313" s="323" t="str">
        <f ca="1">'Week 11'!BY29</f>
        <v xml:space="preserve">   var w11_mn_points        = ["","","","","","","","","","","",""];</v>
      </c>
    </row>
    <row r="314" spans="100:100" x14ac:dyDescent="0.2">
      <c r="CV314" s="323" t="str">
        <f ca="1">'Week 11'!BY30</f>
        <v xml:space="preserve">   var w11_actual_mn_points = 0;</v>
      </c>
    </row>
    <row r="315" spans="100:100" x14ac:dyDescent="0.2">
      <c r="CV315" s="323"/>
    </row>
    <row r="316" spans="100:100" x14ac:dyDescent="0.2">
      <c r="CV316" s="323" t="str">
        <f ca="1">'Week 12'!BY4</f>
        <v xml:space="preserve">   var w12_p1_picks         = [];</v>
      </c>
    </row>
    <row r="317" spans="100:100" x14ac:dyDescent="0.2">
      <c r="CV317" s="323" t="str">
        <f ca="1">'Week 12'!BY5</f>
        <v xml:space="preserve">   var w12_p2_picks         = [];</v>
      </c>
    </row>
    <row r="318" spans="100:100" x14ac:dyDescent="0.2">
      <c r="CV318" s="323" t="str">
        <f ca="1">'Week 12'!BY6</f>
        <v xml:space="preserve">   var w12_p3_picks         = [];</v>
      </c>
    </row>
    <row r="319" spans="100:100" x14ac:dyDescent="0.2">
      <c r="CV319" s="323" t="str">
        <f ca="1">'Week 12'!BY7</f>
        <v xml:space="preserve">   var w12_p4_picks         = [];</v>
      </c>
    </row>
    <row r="320" spans="100:100" x14ac:dyDescent="0.2">
      <c r="CV320" s="323" t="str">
        <f ca="1">'Week 12'!BY8</f>
        <v xml:space="preserve">   var w12_p5_picks         = [];</v>
      </c>
    </row>
    <row r="321" spans="100:100" x14ac:dyDescent="0.2">
      <c r="CV321" s="323" t="str">
        <f ca="1">'Week 12'!BY9</f>
        <v xml:space="preserve">   var w12_p6_picks         = [];</v>
      </c>
    </row>
    <row r="322" spans="100:100" x14ac:dyDescent="0.2">
      <c r="CV322" s="323" t="str">
        <f ca="1">'Week 12'!BY10</f>
        <v xml:space="preserve">   var w12_p7_picks         = [];</v>
      </c>
    </row>
    <row r="323" spans="100:100" x14ac:dyDescent="0.2">
      <c r="CV323" s="323" t="str">
        <f ca="1">'Week 12'!BY11</f>
        <v xml:space="preserve">   var w12_p8_picks         = [];</v>
      </c>
    </row>
    <row r="324" spans="100:100" x14ac:dyDescent="0.2">
      <c r="CV324" s="323" t="str">
        <f ca="1">'Week 12'!BY12</f>
        <v xml:space="preserve">   var w12_p9_picks         = [];</v>
      </c>
    </row>
    <row r="325" spans="100:100" x14ac:dyDescent="0.2">
      <c r="CV325" s="323" t="str">
        <f ca="1">'Week 12'!BY13</f>
        <v xml:space="preserve">   var w12_p10_picks        = [];</v>
      </c>
    </row>
    <row r="326" spans="100:100" x14ac:dyDescent="0.2">
      <c r="CV326" s="323" t="str">
        <f ca="1">'Week 12'!BY14</f>
        <v xml:space="preserve">   var w12_p11_picks        = [];</v>
      </c>
    </row>
    <row r="327" spans="100:100" x14ac:dyDescent="0.2">
      <c r="CV327" s="323" t="str">
        <f ca="1">'Week 12'!BY15</f>
        <v xml:space="preserve">   var w12_p12_picks        = [];</v>
      </c>
    </row>
    <row r="328" spans="100:100" x14ac:dyDescent="0.2">
      <c r="CV328" s="323" t="str">
        <f ca="1">'Week 12'!BY16</f>
        <v xml:space="preserve">   var w12_p1_weights       = [];</v>
      </c>
    </row>
    <row r="329" spans="100:100" x14ac:dyDescent="0.2">
      <c r="CV329" s="323" t="str">
        <f ca="1">'Week 12'!BY17</f>
        <v xml:space="preserve">   var w12_p2_weights       = [];</v>
      </c>
    </row>
    <row r="330" spans="100:100" x14ac:dyDescent="0.2">
      <c r="CV330" s="323" t="str">
        <f ca="1">'Week 12'!BY18</f>
        <v xml:space="preserve">   var w12_p3_weights       = [];</v>
      </c>
    </row>
    <row r="331" spans="100:100" x14ac:dyDescent="0.2">
      <c r="CV331" s="323" t="str">
        <f ca="1">'Week 12'!BY19</f>
        <v xml:space="preserve">   var w12_p4_weights       = [];</v>
      </c>
    </row>
    <row r="332" spans="100:100" x14ac:dyDescent="0.2">
      <c r="CV332" s="323" t="str">
        <f ca="1">'Week 12'!BY20</f>
        <v xml:space="preserve">   var w12_p5_weights       = [];</v>
      </c>
    </row>
    <row r="333" spans="100:100" x14ac:dyDescent="0.2">
      <c r="CV333" s="323" t="str">
        <f ca="1">'Week 12'!BY21</f>
        <v xml:space="preserve">   var w12_p6_weights       = [];</v>
      </c>
    </row>
    <row r="334" spans="100:100" x14ac:dyDescent="0.2">
      <c r="CV334" s="323" t="str">
        <f ca="1">'Week 12'!BY22</f>
        <v xml:space="preserve">   var w12_p7_weights       = [];</v>
      </c>
    </row>
    <row r="335" spans="100:100" x14ac:dyDescent="0.2">
      <c r="CV335" s="323" t="str">
        <f ca="1">'Week 12'!BY23</f>
        <v xml:space="preserve">   var w12_p8_weights       = [];</v>
      </c>
    </row>
    <row r="336" spans="100:100" x14ac:dyDescent="0.2">
      <c r="CV336" s="323" t="str">
        <f ca="1">'Week 12'!BY24</f>
        <v xml:space="preserve">   var w12_p9_weights       = [];</v>
      </c>
    </row>
    <row r="337" spans="100:100" x14ac:dyDescent="0.2">
      <c r="CV337" s="323" t="str">
        <f ca="1">'Week 12'!BY25</f>
        <v xml:space="preserve">   var w12_p10_weights      = [];</v>
      </c>
    </row>
    <row r="338" spans="100:100" x14ac:dyDescent="0.2">
      <c r="CV338" s="323" t="str">
        <f ca="1">'Week 12'!BY26</f>
        <v xml:space="preserve">   var w12_p11_weights      = [];</v>
      </c>
    </row>
    <row r="339" spans="100:100" x14ac:dyDescent="0.2">
      <c r="CV339" s="323" t="str">
        <f ca="1">'Week 12'!BY27</f>
        <v xml:space="preserve">   var w12_p12_weights      = [];</v>
      </c>
    </row>
    <row r="340" spans="100:100" x14ac:dyDescent="0.2">
      <c r="CV340" s="323" t="str">
        <f ca="1">'Week 12'!BY28</f>
        <v xml:space="preserve">   var w12_winners          = [];</v>
      </c>
    </row>
    <row r="341" spans="100:100" x14ac:dyDescent="0.2">
      <c r="CV341" s="323" t="str">
        <f ca="1">'Week 12'!BY29</f>
        <v xml:space="preserve">   var w12_mn_points        = ["","","","","","","","","","","",""];</v>
      </c>
    </row>
    <row r="342" spans="100:100" x14ac:dyDescent="0.2">
      <c r="CV342" s="323" t="str">
        <f ca="1">'Week 12'!BY30</f>
        <v xml:space="preserve">   var w12_actual_mn_points = 0;</v>
      </c>
    </row>
    <row r="343" spans="100:100" x14ac:dyDescent="0.2">
      <c r="CV343" s="323"/>
    </row>
    <row r="344" spans="100:100" x14ac:dyDescent="0.2">
      <c r="CV344" s="323" t="str">
        <f ca="1">'Week 13'!BY4</f>
        <v xml:space="preserve">   var w13_p1_picks         = [];</v>
      </c>
    </row>
    <row r="345" spans="100:100" x14ac:dyDescent="0.2">
      <c r="CV345" s="323" t="str">
        <f ca="1">'Week 13'!BY5</f>
        <v xml:space="preserve">   var w13_p2_picks         = [];</v>
      </c>
    </row>
    <row r="346" spans="100:100" x14ac:dyDescent="0.2">
      <c r="CV346" s="323" t="str">
        <f ca="1">'Week 13'!BY6</f>
        <v xml:space="preserve">   var w13_p3_picks         = [];</v>
      </c>
    </row>
    <row r="347" spans="100:100" x14ac:dyDescent="0.2">
      <c r="CV347" s="323" t="str">
        <f ca="1">'Week 13'!BY7</f>
        <v xml:space="preserve">   var w13_p4_picks         = [];</v>
      </c>
    </row>
    <row r="348" spans="100:100" x14ac:dyDescent="0.2">
      <c r="CV348" s="323" t="str">
        <f ca="1">'Week 13'!BY8</f>
        <v xml:space="preserve">   var w13_p5_picks         = [];</v>
      </c>
    </row>
    <row r="349" spans="100:100" x14ac:dyDescent="0.2">
      <c r="CV349" s="323" t="str">
        <f ca="1">'Week 13'!BY9</f>
        <v xml:space="preserve">   var w13_p6_picks         = [];</v>
      </c>
    </row>
    <row r="350" spans="100:100" x14ac:dyDescent="0.2">
      <c r="CV350" s="323" t="str">
        <f ca="1">'Week 13'!BY10</f>
        <v xml:space="preserve">   var w13_p7_picks         = [];</v>
      </c>
    </row>
    <row r="351" spans="100:100" x14ac:dyDescent="0.2">
      <c r="CV351" s="323" t="str">
        <f ca="1">'Week 13'!BY11</f>
        <v xml:space="preserve">   var w13_p8_picks         = [];</v>
      </c>
    </row>
    <row r="352" spans="100:100" x14ac:dyDescent="0.2">
      <c r="CV352" s="323" t="str">
        <f ca="1">'Week 13'!BY12</f>
        <v xml:space="preserve">   var w13_p9_picks         = [];</v>
      </c>
    </row>
    <row r="353" spans="100:100" x14ac:dyDescent="0.2">
      <c r="CV353" s="323" t="str">
        <f ca="1">'Week 13'!BY13</f>
        <v xml:space="preserve">   var w13_p10_picks        = [];</v>
      </c>
    </row>
    <row r="354" spans="100:100" x14ac:dyDescent="0.2">
      <c r="CV354" s="323" t="str">
        <f ca="1">'Week 13'!BY14</f>
        <v xml:space="preserve">   var w13_p11_picks        = [];</v>
      </c>
    </row>
    <row r="355" spans="100:100" x14ac:dyDescent="0.2">
      <c r="CV355" s="323" t="str">
        <f ca="1">'Week 13'!BY15</f>
        <v xml:space="preserve">   var w13_p12_picks        = [];</v>
      </c>
    </row>
    <row r="356" spans="100:100" x14ac:dyDescent="0.2">
      <c r="CV356" s="323" t="str">
        <f ca="1">'Week 13'!BY16</f>
        <v xml:space="preserve">   var w13_p1_weights       = [];</v>
      </c>
    </row>
    <row r="357" spans="100:100" x14ac:dyDescent="0.2">
      <c r="CV357" s="323" t="str">
        <f ca="1">'Week 13'!BY17</f>
        <v xml:space="preserve">   var w13_p2_weights       = [];</v>
      </c>
    </row>
    <row r="358" spans="100:100" x14ac:dyDescent="0.2">
      <c r="CV358" s="323" t="str">
        <f ca="1">'Week 13'!BY18</f>
        <v xml:space="preserve">   var w13_p3_weights       = [];</v>
      </c>
    </row>
    <row r="359" spans="100:100" x14ac:dyDescent="0.2">
      <c r="CV359" s="323" t="str">
        <f ca="1">'Week 13'!BY19</f>
        <v xml:space="preserve">   var w13_p4_weights       = [];</v>
      </c>
    </row>
    <row r="360" spans="100:100" x14ac:dyDescent="0.2">
      <c r="CV360" s="323" t="str">
        <f ca="1">'Week 13'!BY20</f>
        <v xml:space="preserve">   var w13_p5_weights       = [];</v>
      </c>
    </row>
    <row r="361" spans="100:100" x14ac:dyDescent="0.2">
      <c r="CV361" s="323" t="str">
        <f ca="1">'Week 13'!BY21</f>
        <v xml:space="preserve">   var w13_p6_weights       = [];</v>
      </c>
    </row>
    <row r="362" spans="100:100" x14ac:dyDescent="0.2">
      <c r="CV362" s="323" t="str">
        <f ca="1">'Week 13'!BY22</f>
        <v xml:space="preserve">   var w13_p7_weights       = [];</v>
      </c>
    </row>
    <row r="363" spans="100:100" x14ac:dyDescent="0.2">
      <c r="CV363" s="323" t="str">
        <f ca="1">'Week 13'!BY23</f>
        <v xml:space="preserve">   var w13_p8_weights       = [];</v>
      </c>
    </row>
    <row r="364" spans="100:100" x14ac:dyDescent="0.2">
      <c r="CV364" s="323" t="str">
        <f ca="1">'Week 13'!BY24</f>
        <v xml:space="preserve">   var w13_p9_weights       = [];</v>
      </c>
    </row>
    <row r="365" spans="100:100" x14ac:dyDescent="0.2">
      <c r="CV365" s="323" t="str">
        <f ca="1">'Week 13'!BY25</f>
        <v xml:space="preserve">   var w13_p10_weights      = [];</v>
      </c>
    </row>
    <row r="366" spans="100:100" x14ac:dyDescent="0.2">
      <c r="CV366" s="323" t="str">
        <f ca="1">'Week 13'!BY26</f>
        <v xml:space="preserve">   var w13_p11_weights      = [];</v>
      </c>
    </row>
    <row r="367" spans="100:100" x14ac:dyDescent="0.2">
      <c r="CV367" s="323" t="str">
        <f ca="1">'Week 13'!BY27</f>
        <v xml:space="preserve">   var w13_p12_weights      = [];</v>
      </c>
    </row>
    <row r="368" spans="100:100" x14ac:dyDescent="0.2">
      <c r="CV368" s="323" t="str">
        <f ca="1">'Week 13'!BY28</f>
        <v xml:space="preserve">   var w13_winners          = [];</v>
      </c>
    </row>
    <row r="369" spans="100:100" x14ac:dyDescent="0.2">
      <c r="CV369" s="323" t="str">
        <f ca="1">'Week 13'!BY29</f>
        <v xml:space="preserve">   var w13_mn_points        = ["","","","","","","","","","","",""];</v>
      </c>
    </row>
    <row r="370" spans="100:100" x14ac:dyDescent="0.2">
      <c r="CV370" s="323" t="str">
        <f ca="1">'Week 13'!BY30</f>
        <v xml:space="preserve">   var w13_actual_mn_points = 0;</v>
      </c>
    </row>
    <row r="371" spans="100:100" x14ac:dyDescent="0.2">
      <c r="CV371" s="323"/>
    </row>
    <row r="372" spans="100:100" x14ac:dyDescent="0.2">
      <c r="CV372" s="323" t="str">
        <f ca="1">'Week 14'!BY4</f>
        <v xml:space="preserve">   var w14_p1_picks         = [];</v>
      </c>
    </row>
    <row r="373" spans="100:100" x14ac:dyDescent="0.2">
      <c r="CV373" s="323" t="str">
        <f ca="1">'Week 14'!BY5</f>
        <v xml:space="preserve">   var w14_p2_picks         = [];</v>
      </c>
    </row>
    <row r="374" spans="100:100" x14ac:dyDescent="0.2">
      <c r="CV374" s="323" t="str">
        <f ca="1">'Week 14'!BY6</f>
        <v xml:space="preserve">   var w14_p3_picks         = [];</v>
      </c>
    </row>
    <row r="375" spans="100:100" x14ac:dyDescent="0.2">
      <c r="CV375" s="323" t="str">
        <f ca="1">'Week 14'!BY7</f>
        <v xml:space="preserve">   var w14_p4_picks         = [];</v>
      </c>
    </row>
    <row r="376" spans="100:100" x14ac:dyDescent="0.2">
      <c r="CV376" s="323" t="str">
        <f ca="1">'Week 14'!BY8</f>
        <v xml:space="preserve">   var w14_p5_picks         = [];</v>
      </c>
    </row>
    <row r="377" spans="100:100" x14ac:dyDescent="0.2">
      <c r="CV377" s="323" t="str">
        <f ca="1">'Week 14'!BY9</f>
        <v xml:space="preserve">   var w14_p6_picks         = [];</v>
      </c>
    </row>
    <row r="378" spans="100:100" x14ac:dyDescent="0.2">
      <c r="CV378" s="323" t="str">
        <f ca="1">'Week 14'!BY10</f>
        <v xml:space="preserve">   var w14_p7_picks         = [];</v>
      </c>
    </row>
    <row r="379" spans="100:100" x14ac:dyDescent="0.2">
      <c r="CV379" s="323" t="str">
        <f ca="1">'Week 14'!BY11</f>
        <v xml:space="preserve">   var w14_p8_picks         = [];</v>
      </c>
    </row>
    <row r="380" spans="100:100" x14ac:dyDescent="0.2">
      <c r="CV380" s="323" t="str">
        <f ca="1">'Week 14'!BY12</f>
        <v xml:space="preserve">   var w14_p9_picks         = [];</v>
      </c>
    </row>
    <row r="381" spans="100:100" x14ac:dyDescent="0.2">
      <c r="CV381" s="323" t="str">
        <f ca="1">'Week 14'!BY13</f>
        <v xml:space="preserve">   var w14_p10_picks        = [];</v>
      </c>
    </row>
    <row r="382" spans="100:100" x14ac:dyDescent="0.2">
      <c r="CV382" s="323" t="str">
        <f ca="1">'Week 14'!BY14</f>
        <v xml:space="preserve">   var w14_p11_picks        = [];</v>
      </c>
    </row>
    <row r="383" spans="100:100" x14ac:dyDescent="0.2">
      <c r="CV383" s="323" t="str">
        <f ca="1">'Week 14'!BY15</f>
        <v xml:space="preserve">   var w14_p12_picks        = [];</v>
      </c>
    </row>
    <row r="384" spans="100:100" x14ac:dyDescent="0.2">
      <c r="CV384" s="323" t="str">
        <f ca="1">'Week 14'!BY16</f>
        <v xml:space="preserve">   var w14_p1_weights       = [];</v>
      </c>
    </row>
    <row r="385" spans="100:100" x14ac:dyDescent="0.2">
      <c r="CV385" s="323" t="str">
        <f ca="1">'Week 14'!BY17</f>
        <v xml:space="preserve">   var w14_p2_weights       = [];</v>
      </c>
    </row>
    <row r="386" spans="100:100" x14ac:dyDescent="0.2">
      <c r="CV386" s="323" t="str">
        <f ca="1">'Week 14'!BY18</f>
        <v xml:space="preserve">   var w14_p3_weights       = [];</v>
      </c>
    </row>
    <row r="387" spans="100:100" x14ac:dyDescent="0.2">
      <c r="CV387" s="323" t="str">
        <f ca="1">'Week 14'!BY19</f>
        <v xml:space="preserve">   var w14_p4_weights       = [];</v>
      </c>
    </row>
    <row r="388" spans="100:100" x14ac:dyDescent="0.2">
      <c r="CV388" s="323" t="str">
        <f ca="1">'Week 14'!BY20</f>
        <v xml:space="preserve">   var w14_p5_weights       = [];</v>
      </c>
    </row>
    <row r="389" spans="100:100" x14ac:dyDescent="0.2">
      <c r="CV389" s="323" t="str">
        <f ca="1">'Week 14'!BY21</f>
        <v xml:space="preserve">   var w14_p6_weights       = [];</v>
      </c>
    </row>
    <row r="390" spans="100:100" x14ac:dyDescent="0.2">
      <c r="CV390" s="323" t="str">
        <f ca="1">'Week 14'!BY22</f>
        <v xml:space="preserve">   var w14_p7_weights       = [];</v>
      </c>
    </row>
    <row r="391" spans="100:100" x14ac:dyDescent="0.2">
      <c r="CV391" s="323" t="str">
        <f ca="1">'Week 14'!BY23</f>
        <v xml:space="preserve">   var w14_p8_weights       = [];</v>
      </c>
    </row>
    <row r="392" spans="100:100" x14ac:dyDescent="0.2">
      <c r="CV392" s="323" t="str">
        <f ca="1">'Week 14'!BY24</f>
        <v xml:space="preserve">   var w14_p9_weights       = [];</v>
      </c>
    </row>
    <row r="393" spans="100:100" x14ac:dyDescent="0.2">
      <c r="CV393" s="323" t="str">
        <f ca="1">'Week 14'!BY25</f>
        <v xml:space="preserve">   var w14_p10_weights      = [];</v>
      </c>
    </row>
    <row r="394" spans="100:100" x14ac:dyDescent="0.2">
      <c r="CV394" s="323" t="str">
        <f ca="1">'Week 14'!BY26</f>
        <v xml:space="preserve">   var w14_p11_weights      = [];</v>
      </c>
    </row>
    <row r="395" spans="100:100" x14ac:dyDescent="0.2">
      <c r="CV395" s="323" t="str">
        <f ca="1">'Week 14'!BY27</f>
        <v xml:space="preserve">   var w14_p12_weights      = [];</v>
      </c>
    </row>
    <row r="396" spans="100:100" x14ac:dyDescent="0.2">
      <c r="CV396" s="323" t="str">
        <f ca="1">'Week 14'!BY28</f>
        <v xml:space="preserve">   var w14_winners          = [];</v>
      </c>
    </row>
    <row r="397" spans="100:100" x14ac:dyDescent="0.2">
      <c r="CV397" s="323" t="str">
        <f ca="1">'Week 14'!BY29</f>
        <v xml:space="preserve">   var w14_mn_points        = ["","","","","","","","","","","",""];</v>
      </c>
    </row>
    <row r="398" spans="100:100" x14ac:dyDescent="0.2">
      <c r="CV398" s="323" t="str">
        <f ca="1">'Week 14'!BY30</f>
        <v xml:space="preserve">   var w14_actual_mn_points = 0;</v>
      </c>
    </row>
    <row r="399" spans="100:100" x14ac:dyDescent="0.2">
      <c r="CV399" s="323"/>
    </row>
    <row r="400" spans="100:100" x14ac:dyDescent="0.2">
      <c r="CV400" s="323" t="str">
        <f ca="1">'Week 15'!BY4</f>
        <v xml:space="preserve">   var w15_p1_picks         = [];</v>
      </c>
    </row>
    <row r="401" spans="100:100" x14ac:dyDescent="0.2">
      <c r="CV401" s="323" t="str">
        <f ca="1">'Week 15'!BY5</f>
        <v xml:space="preserve">   var w15_p2_picks         = [];</v>
      </c>
    </row>
    <row r="402" spans="100:100" x14ac:dyDescent="0.2">
      <c r="CV402" s="323" t="str">
        <f ca="1">'Week 15'!BY6</f>
        <v xml:space="preserve">   var w15_p3_picks         = [];</v>
      </c>
    </row>
    <row r="403" spans="100:100" x14ac:dyDescent="0.2">
      <c r="CV403" s="323" t="str">
        <f ca="1">'Week 15'!BY7</f>
        <v xml:space="preserve">   var w15_p4_picks         = [];</v>
      </c>
    </row>
    <row r="404" spans="100:100" x14ac:dyDescent="0.2">
      <c r="CV404" s="323" t="str">
        <f ca="1">'Week 15'!BY8</f>
        <v xml:space="preserve">   var w15_p5_picks         = [];</v>
      </c>
    </row>
    <row r="405" spans="100:100" x14ac:dyDescent="0.2">
      <c r="CV405" s="323" t="str">
        <f ca="1">'Week 15'!BY9</f>
        <v xml:space="preserve">   var w15_p6_picks         = [];</v>
      </c>
    </row>
    <row r="406" spans="100:100" x14ac:dyDescent="0.2">
      <c r="CV406" s="323" t="str">
        <f ca="1">'Week 15'!BY10</f>
        <v xml:space="preserve">   var w15_p7_picks         = [];</v>
      </c>
    </row>
    <row r="407" spans="100:100" x14ac:dyDescent="0.2">
      <c r="CV407" s="323" t="str">
        <f ca="1">'Week 15'!BY11</f>
        <v xml:space="preserve">   var w15_p8_picks         = [];</v>
      </c>
    </row>
    <row r="408" spans="100:100" x14ac:dyDescent="0.2">
      <c r="CV408" s="323" t="str">
        <f ca="1">'Week 15'!BY12</f>
        <v xml:space="preserve">   var w15_p9_picks         = [];</v>
      </c>
    </row>
    <row r="409" spans="100:100" x14ac:dyDescent="0.2">
      <c r="CV409" s="323" t="str">
        <f ca="1">'Week 15'!BY13</f>
        <v xml:space="preserve">   var w15_p10_picks        = [];</v>
      </c>
    </row>
    <row r="410" spans="100:100" x14ac:dyDescent="0.2">
      <c r="CV410" s="323" t="str">
        <f ca="1">'Week 15'!BY14</f>
        <v xml:space="preserve">   var w15_p11_picks        = [];</v>
      </c>
    </row>
    <row r="411" spans="100:100" x14ac:dyDescent="0.2">
      <c r="CV411" s="323" t="str">
        <f ca="1">'Week 15'!BY15</f>
        <v xml:space="preserve">   var w15_p12_picks        = [];</v>
      </c>
    </row>
    <row r="412" spans="100:100" x14ac:dyDescent="0.2">
      <c r="CV412" s="323" t="str">
        <f ca="1">'Week 15'!BY16</f>
        <v xml:space="preserve">   var w15_p1_weights       = [];</v>
      </c>
    </row>
    <row r="413" spans="100:100" x14ac:dyDescent="0.2">
      <c r="CV413" s="323" t="str">
        <f ca="1">'Week 15'!BY17</f>
        <v xml:space="preserve">   var w15_p2_weights       = [];</v>
      </c>
    </row>
    <row r="414" spans="100:100" x14ac:dyDescent="0.2">
      <c r="CV414" s="323" t="str">
        <f ca="1">'Week 15'!BY18</f>
        <v xml:space="preserve">   var w15_p3_weights       = [];</v>
      </c>
    </row>
    <row r="415" spans="100:100" x14ac:dyDescent="0.2">
      <c r="CV415" s="323" t="str">
        <f ca="1">'Week 15'!BY19</f>
        <v xml:space="preserve">   var w15_p4_weights       = [];</v>
      </c>
    </row>
    <row r="416" spans="100:100" x14ac:dyDescent="0.2">
      <c r="CV416" s="323" t="str">
        <f ca="1">'Week 15'!BY20</f>
        <v xml:space="preserve">   var w15_p5_weights       = [];</v>
      </c>
    </row>
    <row r="417" spans="100:100" x14ac:dyDescent="0.2">
      <c r="CV417" s="323" t="str">
        <f ca="1">'Week 15'!BY21</f>
        <v xml:space="preserve">   var w15_p6_weights       = [];</v>
      </c>
    </row>
    <row r="418" spans="100:100" x14ac:dyDescent="0.2">
      <c r="CV418" s="323" t="str">
        <f ca="1">'Week 15'!BY22</f>
        <v xml:space="preserve">   var w15_p7_weights       = [];</v>
      </c>
    </row>
    <row r="419" spans="100:100" x14ac:dyDescent="0.2">
      <c r="CV419" s="323" t="str">
        <f ca="1">'Week 15'!BY23</f>
        <v xml:space="preserve">   var w15_p8_weights       = [];</v>
      </c>
    </row>
    <row r="420" spans="100:100" x14ac:dyDescent="0.2">
      <c r="CV420" s="323" t="str">
        <f ca="1">'Week 15'!BY24</f>
        <v xml:space="preserve">   var w15_p9_weights       = [];</v>
      </c>
    </row>
    <row r="421" spans="100:100" x14ac:dyDescent="0.2">
      <c r="CV421" s="323" t="str">
        <f ca="1">'Week 15'!BY25</f>
        <v xml:space="preserve">   var w15_p10_weights      = [];</v>
      </c>
    </row>
    <row r="422" spans="100:100" x14ac:dyDescent="0.2">
      <c r="CV422" s="323" t="str">
        <f ca="1">'Week 15'!BY26</f>
        <v xml:space="preserve">   var w15_p11_weights      = [];</v>
      </c>
    </row>
    <row r="423" spans="100:100" x14ac:dyDescent="0.2">
      <c r="CV423" s="323" t="str">
        <f ca="1">'Week 15'!BY27</f>
        <v xml:space="preserve">   var w15_p12_weights      = [];</v>
      </c>
    </row>
    <row r="424" spans="100:100" x14ac:dyDescent="0.2">
      <c r="CV424" s="323" t="str">
        <f ca="1">'Week 15'!BY28</f>
        <v xml:space="preserve">   var w15_winners          = [];</v>
      </c>
    </row>
    <row r="425" spans="100:100" x14ac:dyDescent="0.2">
      <c r="CV425" s="323" t="str">
        <f ca="1">'Week 15'!BY29</f>
        <v xml:space="preserve">   var w15_mn_points        = ["","","","","","","","","","","",""];</v>
      </c>
    </row>
    <row r="426" spans="100:100" x14ac:dyDescent="0.2">
      <c r="CV426" s="323" t="str">
        <f ca="1">'Week 15'!BY30</f>
        <v xml:space="preserve">   var w15_actual_mn_points = 0;</v>
      </c>
    </row>
    <row r="427" spans="100:100" x14ac:dyDescent="0.2">
      <c r="CV427" s="323"/>
    </row>
    <row r="428" spans="100:100" x14ac:dyDescent="0.2">
      <c r="CV428" s="323" t="str">
        <f ca="1">'Week 16'!BY4</f>
        <v xml:space="preserve">   var w16_p1_picks         = [];</v>
      </c>
    </row>
    <row r="429" spans="100:100" x14ac:dyDescent="0.2">
      <c r="CV429" s="323" t="str">
        <f ca="1">'Week 16'!BY5</f>
        <v xml:space="preserve">   var w16_p2_picks         = [];</v>
      </c>
    </row>
    <row r="430" spans="100:100" x14ac:dyDescent="0.2">
      <c r="CV430" s="323" t="str">
        <f ca="1">'Week 16'!BY6</f>
        <v xml:space="preserve">   var w16_p3_picks         = [];</v>
      </c>
    </row>
    <row r="431" spans="100:100" x14ac:dyDescent="0.2">
      <c r="CV431" s="323" t="str">
        <f ca="1">'Week 16'!BY7</f>
        <v xml:space="preserve">   var w16_p4_picks         = [];</v>
      </c>
    </row>
    <row r="432" spans="100:100" x14ac:dyDescent="0.2">
      <c r="CV432" s="323" t="str">
        <f ca="1">'Week 16'!BY8</f>
        <v xml:space="preserve">   var w16_p5_picks         = [];</v>
      </c>
    </row>
    <row r="433" spans="100:100" x14ac:dyDescent="0.2">
      <c r="CV433" s="323" t="str">
        <f ca="1">'Week 16'!BY9</f>
        <v xml:space="preserve">   var w16_p6_picks         = [];</v>
      </c>
    </row>
    <row r="434" spans="100:100" x14ac:dyDescent="0.2">
      <c r="CV434" s="323" t="str">
        <f ca="1">'Week 16'!BY10</f>
        <v xml:space="preserve">   var w16_p7_picks         = [];</v>
      </c>
    </row>
    <row r="435" spans="100:100" x14ac:dyDescent="0.2">
      <c r="CV435" s="323" t="str">
        <f ca="1">'Week 16'!BY11</f>
        <v xml:space="preserve">   var w16_p8_picks         = [];</v>
      </c>
    </row>
    <row r="436" spans="100:100" x14ac:dyDescent="0.2">
      <c r="CV436" s="323" t="str">
        <f ca="1">'Week 16'!BY12</f>
        <v xml:space="preserve">   var w16_p9_picks         = [];</v>
      </c>
    </row>
    <row r="437" spans="100:100" x14ac:dyDescent="0.2">
      <c r="CV437" s="323" t="str">
        <f ca="1">'Week 16'!BY13</f>
        <v xml:space="preserve">   var w16_p10_picks        = [];</v>
      </c>
    </row>
    <row r="438" spans="100:100" x14ac:dyDescent="0.2">
      <c r="CV438" s="323" t="str">
        <f ca="1">'Week 16'!BY14</f>
        <v xml:space="preserve">   var w16_p11_picks        = [];</v>
      </c>
    </row>
    <row r="439" spans="100:100" x14ac:dyDescent="0.2">
      <c r="CV439" s="323" t="str">
        <f ca="1">'Week 16'!BY15</f>
        <v xml:space="preserve">   var w16_p12_picks        = [];</v>
      </c>
    </row>
    <row r="440" spans="100:100" x14ac:dyDescent="0.2">
      <c r="CV440" s="323" t="str">
        <f ca="1">'Week 16'!BY16</f>
        <v xml:space="preserve">   var w16_p1_weights       = [];</v>
      </c>
    </row>
    <row r="441" spans="100:100" x14ac:dyDescent="0.2">
      <c r="CV441" s="323" t="str">
        <f ca="1">'Week 16'!BY17</f>
        <v xml:space="preserve">   var w16_p2_weights       = [];</v>
      </c>
    </row>
    <row r="442" spans="100:100" x14ac:dyDescent="0.2">
      <c r="CV442" s="323" t="str">
        <f ca="1">'Week 16'!BY18</f>
        <v xml:space="preserve">   var w16_p3_weights       = [];</v>
      </c>
    </row>
    <row r="443" spans="100:100" x14ac:dyDescent="0.2">
      <c r="CV443" s="323" t="str">
        <f ca="1">'Week 16'!BY19</f>
        <v xml:space="preserve">   var w16_p4_weights       = [];</v>
      </c>
    </row>
    <row r="444" spans="100:100" x14ac:dyDescent="0.2">
      <c r="CV444" s="323" t="str">
        <f ca="1">'Week 16'!BY20</f>
        <v xml:space="preserve">   var w16_p5_weights       = [];</v>
      </c>
    </row>
    <row r="445" spans="100:100" x14ac:dyDescent="0.2">
      <c r="CV445" s="323" t="str">
        <f ca="1">'Week 16'!BY21</f>
        <v xml:space="preserve">   var w16_p6_weights       = [];</v>
      </c>
    </row>
    <row r="446" spans="100:100" x14ac:dyDescent="0.2">
      <c r="CV446" s="323" t="str">
        <f ca="1">'Week 16'!BY22</f>
        <v xml:space="preserve">   var w16_p7_weights       = [];</v>
      </c>
    </row>
    <row r="447" spans="100:100" x14ac:dyDescent="0.2">
      <c r="CV447" s="323" t="str">
        <f ca="1">'Week 16'!BY23</f>
        <v xml:space="preserve">   var w16_p8_weights       = [];</v>
      </c>
    </row>
    <row r="448" spans="100:100" x14ac:dyDescent="0.2">
      <c r="CV448" s="323" t="str">
        <f ca="1">'Week 16'!BY24</f>
        <v xml:space="preserve">   var w16_p9_weights       = [];</v>
      </c>
    </row>
    <row r="449" spans="100:100" x14ac:dyDescent="0.2">
      <c r="CV449" s="323" t="str">
        <f ca="1">'Week 16'!BY25</f>
        <v xml:space="preserve">   var w16_p10_weights      = [];</v>
      </c>
    </row>
    <row r="450" spans="100:100" x14ac:dyDescent="0.2">
      <c r="CV450" s="323" t="str">
        <f ca="1">'Week 16'!BY26</f>
        <v xml:space="preserve">   var w16_p11_weights      = [];</v>
      </c>
    </row>
    <row r="451" spans="100:100" x14ac:dyDescent="0.2">
      <c r="CV451" s="323" t="str">
        <f ca="1">'Week 16'!BY27</f>
        <v xml:space="preserve">   var w16_p12_weights      = [];</v>
      </c>
    </row>
    <row r="452" spans="100:100" x14ac:dyDescent="0.2">
      <c r="CV452" s="323" t="str">
        <f ca="1">'Week 16'!BY28</f>
        <v xml:space="preserve">   var w16_winners          = [];</v>
      </c>
    </row>
    <row r="453" spans="100:100" x14ac:dyDescent="0.2">
      <c r="CV453" s="323" t="str">
        <f ca="1">'Week 16'!BY29</f>
        <v xml:space="preserve">   var w16_mn_points        = ["","","","","","","","","","","",""];</v>
      </c>
    </row>
    <row r="454" spans="100:100" x14ac:dyDescent="0.2">
      <c r="CV454" s="323" t="str">
        <f ca="1">'Week 16'!BY30</f>
        <v xml:space="preserve">   var w16_actual_mn_points = 0;</v>
      </c>
    </row>
    <row r="455" spans="100:100" x14ac:dyDescent="0.2">
      <c r="CV455" s="323"/>
    </row>
    <row r="456" spans="100:100" x14ac:dyDescent="0.2">
      <c r="CV456" s="323" t="str">
        <f ca="1">'Week 17'!BY4</f>
        <v xml:space="preserve">   var w17_p1_picks         = [];</v>
      </c>
    </row>
    <row r="457" spans="100:100" x14ac:dyDescent="0.2">
      <c r="CV457" s="323" t="str">
        <f ca="1">'Week 17'!BY5</f>
        <v xml:space="preserve">   var w17_p2_picks         = [];</v>
      </c>
    </row>
    <row r="458" spans="100:100" x14ac:dyDescent="0.2">
      <c r="CV458" s="323" t="str">
        <f ca="1">'Week 17'!BY6</f>
        <v xml:space="preserve">   var w17_p3_picks         = [];</v>
      </c>
    </row>
    <row r="459" spans="100:100" x14ac:dyDescent="0.2">
      <c r="CV459" s="323" t="str">
        <f ca="1">'Week 17'!BY7</f>
        <v xml:space="preserve">   var w17_p4_picks         = [];</v>
      </c>
    </row>
    <row r="460" spans="100:100" x14ac:dyDescent="0.2">
      <c r="CV460" s="323" t="str">
        <f ca="1">'Week 17'!BY8</f>
        <v xml:space="preserve">   var w17_p5_picks         = [];</v>
      </c>
    </row>
    <row r="461" spans="100:100" x14ac:dyDescent="0.2">
      <c r="CV461" s="323" t="str">
        <f ca="1">'Week 17'!BY9</f>
        <v xml:space="preserve">   var w17_p6_picks         = [];</v>
      </c>
    </row>
    <row r="462" spans="100:100" x14ac:dyDescent="0.2">
      <c r="CV462" s="323" t="str">
        <f ca="1">'Week 17'!BY10</f>
        <v xml:space="preserve">   var w17_p7_picks         = [];</v>
      </c>
    </row>
    <row r="463" spans="100:100" x14ac:dyDescent="0.2">
      <c r="CV463" s="323" t="str">
        <f ca="1">'Week 17'!BY11</f>
        <v xml:space="preserve">   var w17_p8_picks         = [];</v>
      </c>
    </row>
    <row r="464" spans="100:100" x14ac:dyDescent="0.2">
      <c r="CV464" s="323" t="str">
        <f ca="1">'Week 17'!BY12</f>
        <v xml:space="preserve">   var w17_p9_picks         = [];</v>
      </c>
    </row>
    <row r="465" spans="100:100" x14ac:dyDescent="0.2">
      <c r="CV465" s="323" t="str">
        <f ca="1">'Week 17'!BY13</f>
        <v xml:space="preserve">   var w17_p10_picks        = [];</v>
      </c>
    </row>
    <row r="466" spans="100:100" x14ac:dyDescent="0.2">
      <c r="CV466" s="323" t="str">
        <f ca="1">'Week 17'!BY14</f>
        <v xml:space="preserve">   var w17_p11_picks        = [];</v>
      </c>
    </row>
    <row r="467" spans="100:100" x14ac:dyDescent="0.2">
      <c r="CV467" s="323" t="str">
        <f ca="1">'Week 17'!BY15</f>
        <v xml:space="preserve">   var w17_p12_picks        = [];</v>
      </c>
    </row>
    <row r="468" spans="100:100" x14ac:dyDescent="0.2">
      <c r="CV468" s="323" t="str">
        <f ca="1">'Week 17'!BY16</f>
        <v xml:space="preserve">   var w17_p1_weights       = [];</v>
      </c>
    </row>
    <row r="469" spans="100:100" x14ac:dyDescent="0.2">
      <c r="CV469" s="323" t="str">
        <f ca="1">'Week 17'!BY17</f>
        <v xml:space="preserve">   var w17_p2_weights       = [];</v>
      </c>
    </row>
    <row r="470" spans="100:100" x14ac:dyDescent="0.2">
      <c r="CV470" s="323" t="str">
        <f ca="1">'Week 17'!BY18</f>
        <v xml:space="preserve">   var w17_p3_weights       = [];</v>
      </c>
    </row>
    <row r="471" spans="100:100" x14ac:dyDescent="0.2">
      <c r="CV471" s="323" t="str">
        <f ca="1">'Week 17'!BY19</f>
        <v xml:space="preserve">   var w17_p4_weights       = [];</v>
      </c>
    </row>
    <row r="472" spans="100:100" x14ac:dyDescent="0.2">
      <c r="CV472" s="323" t="str">
        <f ca="1">'Week 17'!BY20</f>
        <v xml:space="preserve">   var w17_p5_weights       = [];</v>
      </c>
    </row>
    <row r="473" spans="100:100" x14ac:dyDescent="0.2">
      <c r="CV473" s="323" t="str">
        <f ca="1">'Week 17'!BY21</f>
        <v xml:space="preserve">   var w17_p6_weights       = [];</v>
      </c>
    </row>
    <row r="474" spans="100:100" x14ac:dyDescent="0.2">
      <c r="CV474" s="323" t="str">
        <f ca="1">'Week 17'!BY22</f>
        <v xml:space="preserve">   var w17_p7_weights       = [];</v>
      </c>
    </row>
    <row r="475" spans="100:100" x14ac:dyDescent="0.2">
      <c r="CV475" s="323" t="str">
        <f ca="1">'Week 17'!BY23</f>
        <v xml:space="preserve">   var w17_p8_weights       = [];</v>
      </c>
    </row>
    <row r="476" spans="100:100" x14ac:dyDescent="0.2">
      <c r="CV476" s="323" t="str">
        <f ca="1">'Week 17'!BY24</f>
        <v xml:space="preserve">   var w17_p9_weights       = [];</v>
      </c>
    </row>
    <row r="477" spans="100:100" x14ac:dyDescent="0.2">
      <c r="CV477" s="323" t="str">
        <f ca="1">'Week 17'!BY25</f>
        <v xml:space="preserve">   var w17_p10_weights      = [];</v>
      </c>
    </row>
    <row r="478" spans="100:100" x14ac:dyDescent="0.2">
      <c r="CV478" s="323" t="str">
        <f ca="1">'Week 17'!BY26</f>
        <v xml:space="preserve">   var w17_p11_weights      = [];</v>
      </c>
    </row>
    <row r="479" spans="100:100" x14ac:dyDescent="0.2">
      <c r="CV479" s="323" t="str">
        <f ca="1">'Week 17'!BY27</f>
        <v xml:space="preserve">   var w17_p12_weights      = [];</v>
      </c>
    </row>
    <row r="480" spans="100:100" x14ac:dyDescent="0.2">
      <c r="CV480" s="323" t="str">
        <f ca="1">'Week 17'!BY28</f>
        <v xml:space="preserve">   var w17_winners          = [];</v>
      </c>
    </row>
    <row r="481" spans="100:100" x14ac:dyDescent="0.2">
      <c r="CV481" s="323" t="str">
        <f ca="1">'Week 17'!BY29</f>
        <v xml:space="preserve">   var w17_mn_points        = ["","","","","","","","","","","",""];</v>
      </c>
    </row>
    <row r="482" spans="100:100" x14ac:dyDescent="0.2">
      <c r="CV482" s="323" t="str">
        <f ca="1">'Week 17'!BY30</f>
        <v xml:space="preserve">   var w17_actual_mn_points = 0;</v>
      </c>
    </row>
    <row r="483" spans="100:100" x14ac:dyDescent="0.2">
      <c r="CV483" s="323"/>
    </row>
    <row r="484" spans="100:100" x14ac:dyDescent="0.2">
      <c r="CV484" s="323" t="str">
        <f ca="1">'Week 18'!BY4</f>
        <v xml:space="preserve">   var w18_p1_picks         = [];</v>
      </c>
    </row>
    <row r="485" spans="100:100" x14ac:dyDescent="0.2">
      <c r="CV485" s="323" t="str">
        <f ca="1">'Week 18'!BY5</f>
        <v xml:space="preserve">   var w18_p2_picks         = [];</v>
      </c>
    </row>
    <row r="486" spans="100:100" x14ac:dyDescent="0.2">
      <c r="CV486" s="323" t="str">
        <f ca="1">'Week 18'!BY6</f>
        <v xml:space="preserve">   var w18_p3_picks         = [];</v>
      </c>
    </row>
    <row r="487" spans="100:100" x14ac:dyDescent="0.2">
      <c r="CV487" s="323" t="str">
        <f ca="1">'Week 18'!BY7</f>
        <v xml:space="preserve">   var w18_p4_picks         = [];</v>
      </c>
    </row>
    <row r="488" spans="100:100" x14ac:dyDescent="0.2">
      <c r="CV488" s="323" t="str">
        <f ca="1">'Week 18'!BY8</f>
        <v xml:space="preserve">   var w18_p5_picks         = [];</v>
      </c>
    </row>
    <row r="489" spans="100:100" x14ac:dyDescent="0.2">
      <c r="CV489" s="323" t="str">
        <f ca="1">'Week 18'!BY9</f>
        <v xml:space="preserve">   var w18_p6_picks         = [];</v>
      </c>
    </row>
    <row r="490" spans="100:100" x14ac:dyDescent="0.2">
      <c r="CV490" s="323" t="str">
        <f ca="1">'Week 18'!BY10</f>
        <v xml:space="preserve">   var w18_p7_picks         = [];</v>
      </c>
    </row>
    <row r="491" spans="100:100" x14ac:dyDescent="0.2">
      <c r="CV491" s="323" t="str">
        <f ca="1">'Week 18'!BY11</f>
        <v xml:space="preserve">   var w18_p8_picks         = [];</v>
      </c>
    </row>
    <row r="492" spans="100:100" x14ac:dyDescent="0.2">
      <c r="CV492" s="323" t="str">
        <f ca="1">'Week 18'!BY12</f>
        <v xml:space="preserve">   var w18_p9_picks         = [];</v>
      </c>
    </row>
    <row r="493" spans="100:100" x14ac:dyDescent="0.2">
      <c r="CV493" s="323" t="str">
        <f ca="1">'Week 18'!BY13</f>
        <v xml:space="preserve">   var w18_p10_picks        = [];</v>
      </c>
    </row>
    <row r="494" spans="100:100" x14ac:dyDescent="0.2">
      <c r="CV494" s="323" t="str">
        <f ca="1">'Week 18'!BY14</f>
        <v xml:space="preserve">   var w18_p11_picks        = [];</v>
      </c>
    </row>
    <row r="495" spans="100:100" x14ac:dyDescent="0.2">
      <c r="CV495" s="323" t="str">
        <f ca="1">'Week 18'!BY15</f>
        <v xml:space="preserve">   var w18_p12_picks        = [];</v>
      </c>
    </row>
    <row r="496" spans="100:100" x14ac:dyDescent="0.2">
      <c r="CV496" s="323" t="str">
        <f ca="1">'Week 18'!BY16</f>
        <v xml:space="preserve">   var w18_p1_weights       = [];</v>
      </c>
    </row>
    <row r="497" spans="100:100" x14ac:dyDescent="0.2">
      <c r="CV497" s="323" t="str">
        <f ca="1">'Week 18'!BY17</f>
        <v xml:space="preserve">   var w18_p2_weights       = [];</v>
      </c>
    </row>
    <row r="498" spans="100:100" x14ac:dyDescent="0.2">
      <c r="CV498" s="323" t="str">
        <f ca="1">'Week 18'!BY18</f>
        <v xml:space="preserve">   var w18_p3_weights       = [];</v>
      </c>
    </row>
    <row r="499" spans="100:100" x14ac:dyDescent="0.2">
      <c r="CV499" s="323" t="str">
        <f ca="1">'Week 18'!BY19</f>
        <v xml:space="preserve">   var w18_p4_weights       = [];</v>
      </c>
    </row>
    <row r="500" spans="100:100" x14ac:dyDescent="0.2">
      <c r="CV500" s="323" t="str">
        <f ca="1">'Week 18'!BY20</f>
        <v xml:space="preserve">   var w18_p5_weights       = [];</v>
      </c>
    </row>
    <row r="501" spans="100:100" x14ac:dyDescent="0.2">
      <c r="CV501" s="323" t="str">
        <f ca="1">'Week 18'!BY21</f>
        <v xml:space="preserve">   var w18_p6_weights       = [];</v>
      </c>
    </row>
    <row r="502" spans="100:100" x14ac:dyDescent="0.2">
      <c r="CV502" s="323" t="str">
        <f ca="1">'Week 18'!BY22</f>
        <v xml:space="preserve">   var w18_p7_weights       = [];</v>
      </c>
    </row>
    <row r="503" spans="100:100" x14ac:dyDescent="0.2">
      <c r="CV503" s="323" t="str">
        <f ca="1">'Week 18'!BY23</f>
        <v xml:space="preserve">   var w18_p8_weights       = [];</v>
      </c>
    </row>
    <row r="504" spans="100:100" x14ac:dyDescent="0.2">
      <c r="CV504" s="323" t="str">
        <f ca="1">'Week 18'!BY24</f>
        <v xml:space="preserve">   var w18_p9_weights       = [];</v>
      </c>
    </row>
    <row r="505" spans="100:100" x14ac:dyDescent="0.2">
      <c r="CV505" s="323" t="str">
        <f ca="1">'Week 18'!BY25</f>
        <v xml:space="preserve">   var w18_p10_weights      = [];</v>
      </c>
    </row>
    <row r="506" spans="100:100" x14ac:dyDescent="0.2">
      <c r="CV506" s="323" t="str">
        <f ca="1">'Week 18'!BY26</f>
        <v xml:space="preserve">   var w18_p11_weights      = [];</v>
      </c>
    </row>
    <row r="507" spans="100:100" x14ac:dyDescent="0.2">
      <c r="CV507" s="323" t="str">
        <f ca="1">'Week 18'!BY27</f>
        <v xml:space="preserve">   var w18_p12_weights      = [];</v>
      </c>
    </row>
    <row r="508" spans="100:100" x14ac:dyDescent="0.2">
      <c r="CV508" s="323" t="str">
        <f ca="1">'Week 18'!BY28</f>
        <v xml:space="preserve">   var w18_winners          = [];</v>
      </c>
    </row>
    <row r="509" spans="100:100" x14ac:dyDescent="0.2">
      <c r="CV509" s="323" t="str">
        <f ca="1">'Week 18'!BY29</f>
        <v xml:space="preserve">   var w18_mn_points        = ["","","","","","","","","","","",""];</v>
      </c>
    </row>
    <row r="510" spans="100:100" x14ac:dyDescent="0.2">
      <c r="CV510" s="323" t="str">
        <f ca="1">'Week 18'!BY30</f>
        <v xml:space="preserve">   var w18_actual_mn_points = 0;</v>
      </c>
    </row>
    <row r="511" spans="100:100" x14ac:dyDescent="0.2">
      <c r="CV511" s="323"/>
    </row>
    <row r="512" spans="100:100" x14ac:dyDescent="0.2">
      <c r="CV512" s="323" t="s">
        <v>119</v>
      </c>
    </row>
    <row r="513" spans="100:100" x14ac:dyDescent="0.2">
      <c r="CV513" s="323" t="s">
        <v>120</v>
      </c>
    </row>
    <row r="514" spans="100:100" x14ac:dyDescent="0.2">
      <c r="CV514" s="323" t="s">
        <v>121</v>
      </c>
    </row>
    <row r="515" spans="100:100" x14ac:dyDescent="0.2">
      <c r="CV515" s="323" t="s">
        <v>122</v>
      </c>
    </row>
    <row r="516" spans="100:100" x14ac:dyDescent="0.2">
      <c r="CV516" s="323" t="s">
        <v>123</v>
      </c>
    </row>
    <row r="517" spans="100:100" x14ac:dyDescent="0.2">
      <c r="CV517" s="323" t="s">
        <v>124</v>
      </c>
    </row>
    <row r="518" spans="100:100" x14ac:dyDescent="0.2">
      <c r="CV518" s="323" t="s">
        <v>125</v>
      </c>
    </row>
    <row r="519" spans="100:100" x14ac:dyDescent="0.2">
      <c r="CV519" s="323" t="s">
        <v>126</v>
      </c>
    </row>
    <row r="520" spans="100:100" x14ac:dyDescent="0.2">
      <c r="CV520" s="323" t="s">
        <v>127</v>
      </c>
    </row>
    <row r="521" spans="100:100" x14ac:dyDescent="0.2">
      <c r="CV521" s="323" t="s">
        <v>128</v>
      </c>
    </row>
    <row r="522" spans="100:100" x14ac:dyDescent="0.2">
      <c r="CV522" s="323" t="s">
        <v>129</v>
      </c>
    </row>
    <row r="523" spans="100:100" x14ac:dyDescent="0.2">
      <c r="CV523" s="323" t="s">
        <v>130</v>
      </c>
    </row>
    <row r="524" spans="100:100" x14ac:dyDescent="0.2">
      <c r="CV524" s="323"/>
    </row>
    <row r="525" spans="100:100" x14ac:dyDescent="0.2">
      <c r="CV525" s="323" t="s">
        <v>131</v>
      </c>
    </row>
    <row r="526" spans="100:100" x14ac:dyDescent="0.2">
      <c r="CV526" s="323" t="s">
        <v>132</v>
      </c>
    </row>
    <row r="527" spans="100:100" x14ac:dyDescent="0.2">
      <c r="CV527" s="323" t="s">
        <v>133</v>
      </c>
    </row>
    <row r="528" spans="100:100" x14ac:dyDescent="0.2">
      <c r="CV528" s="323" t="s">
        <v>134</v>
      </c>
    </row>
    <row r="529" spans="100:100" x14ac:dyDescent="0.2">
      <c r="CV529" s="323" t="s">
        <v>135</v>
      </c>
    </row>
    <row r="530" spans="100:100" x14ac:dyDescent="0.2">
      <c r="CV530" s="323" t="s">
        <v>136</v>
      </c>
    </row>
    <row r="531" spans="100:100" x14ac:dyDescent="0.2">
      <c r="CV531" s="323" t="s">
        <v>137</v>
      </c>
    </row>
    <row r="532" spans="100:100" x14ac:dyDescent="0.2">
      <c r="CV532" s="323" t="s">
        <v>138</v>
      </c>
    </row>
    <row r="533" spans="100:100" x14ac:dyDescent="0.2">
      <c r="CV533" s="323" t="s">
        <v>139</v>
      </c>
    </row>
    <row r="534" spans="100:100" x14ac:dyDescent="0.2">
      <c r="CV534" s="323" t="s">
        <v>140</v>
      </c>
    </row>
    <row r="535" spans="100:100" x14ac:dyDescent="0.2">
      <c r="CV535" s="323" t="s">
        <v>141</v>
      </c>
    </row>
    <row r="536" spans="100:100" x14ac:dyDescent="0.2">
      <c r="CV536" s="323" t="s">
        <v>142</v>
      </c>
    </row>
    <row r="537" spans="100:100" x14ac:dyDescent="0.2">
      <c r="CV537" s="323"/>
    </row>
    <row r="538" spans="100:100" x14ac:dyDescent="0.2">
      <c r="CV538" s="323" t="s">
        <v>143</v>
      </c>
    </row>
    <row r="539" spans="100:100" x14ac:dyDescent="0.2">
      <c r="CV539" s="323" t="s">
        <v>144</v>
      </c>
    </row>
    <row r="540" spans="100:100" x14ac:dyDescent="0.2">
      <c r="CV540" s="323" t="s">
        <v>145</v>
      </c>
    </row>
    <row r="541" spans="100:100" x14ac:dyDescent="0.2">
      <c r="CV541" s="323" t="s">
        <v>146</v>
      </c>
    </row>
    <row r="542" spans="100:100" x14ac:dyDescent="0.2">
      <c r="CV542" s="323" t="s">
        <v>147</v>
      </c>
    </row>
    <row r="543" spans="100:100" x14ac:dyDescent="0.2">
      <c r="CV543" s="323" t="s">
        <v>148</v>
      </c>
    </row>
    <row r="544" spans="100:100" x14ac:dyDescent="0.2">
      <c r="CV544" s="323" t="s">
        <v>149</v>
      </c>
    </row>
    <row r="545" spans="100:100" x14ac:dyDescent="0.2">
      <c r="CV545" s="323" t="s">
        <v>150</v>
      </c>
    </row>
    <row r="546" spans="100:100" x14ac:dyDescent="0.2">
      <c r="CV546" s="323" t="s">
        <v>151</v>
      </c>
    </row>
    <row r="547" spans="100:100" x14ac:dyDescent="0.2">
      <c r="CV547" s="323" t="s">
        <v>152</v>
      </c>
    </row>
    <row r="548" spans="100:100" x14ac:dyDescent="0.2">
      <c r="CV548" s="323" t="s">
        <v>153</v>
      </c>
    </row>
    <row r="549" spans="100:100" x14ac:dyDescent="0.2">
      <c r="CV549" s="323" t="s">
        <v>154</v>
      </c>
    </row>
    <row r="550" spans="100:100" x14ac:dyDescent="0.2">
      <c r="CV550" s="323"/>
    </row>
    <row r="551" spans="100:100" x14ac:dyDescent="0.2">
      <c r="CV551" s="323" t="s">
        <v>155</v>
      </c>
    </row>
    <row r="552" spans="100:100" x14ac:dyDescent="0.2">
      <c r="CV552" s="323" t="s">
        <v>156</v>
      </c>
    </row>
    <row r="553" spans="100:100" x14ac:dyDescent="0.2">
      <c r="CV553" s="323" t="s">
        <v>157</v>
      </c>
    </row>
    <row r="554" spans="100:100" x14ac:dyDescent="0.2">
      <c r="CV554" s="323" t="s">
        <v>158</v>
      </c>
    </row>
    <row r="555" spans="100:100" x14ac:dyDescent="0.2">
      <c r="CV555" s="323" t="s">
        <v>159</v>
      </c>
    </row>
    <row r="556" spans="100:100" x14ac:dyDescent="0.2">
      <c r="CV556" s="323" t="s">
        <v>160</v>
      </c>
    </row>
    <row r="557" spans="100:100" x14ac:dyDescent="0.2">
      <c r="CV557" s="323" t="s">
        <v>161</v>
      </c>
    </row>
    <row r="558" spans="100:100" x14ac:dyDescent="0.2">
      <c r="CV558" s="323" t="s">
        <v>162</v>
      </c>
    </row>
    <row r="559" spans="100:100" x14ac:dyDescent="0.2">
      <c r="CV559" s="323" t="s">
        <v>163</v>
      </c>
    </row>
    <row r="560" spans="100:100" x14ac:dyDescent="0.2">
      <c r="CV560" s="323" t="s">
        <v>164</v>
      </c>
    </row>
    <row r="561" spans="100:100" x14ac:dyDescent="0.2">
      <c r="CV561" s="323" t="s">
        <v>165</v>
      </c>
    </row>
    <row r="562" spans="100:100" x14ac:dyDescent="0.2">
      <c r="CV562" s="323" t="s">
        <v>166</v>
      </c>
    </row>
    <row r="563" spans="100:100" x14ac:dyDescent="0.2">
      <c r="CV563" s="323"/>
    </row>
    <row r="564" spans="100:100" x14ac:dyDescent="0.2">
      <c r="CV564" s="323" t="s">
        <v>167</v>
      </c>
    </row>
    <row r="565" spans="100:100" x14ac:dyDescent="0.2">
      <c r="CV565" s="323" t="s">
        <v>168</v>
      </c>
    </row>
    <row r="566" spans="100:100" x14ac:dyDescent="0.2">
      <c r="CV566" s="323" t="s">
        <v>169</v>
      </c>
    </row>
    <row r="567" spans="100:100" x14ac:dyDescent="0.2">
      <c r="CV567" s="323" t="s">
        <v>170</v>
      </c>
    </row>
    <row r="568" spans="100:100" x14ac:dyDescent="0.2">
      <c r="CV568" s="323" t="s">
        <v>171</v>
      </c>
    </row>
    <row r="569" spans="100:100" x14ac:dyDescent="0.2">
      <c r="CV569" s="323" t="s">
        <v>172</v>
      </c>
    </row>
    <row r="570" spans="100:100" x14ac:dyDescent="0.2">
      <c r="CV570" s="323" t="s">
        <v>173</v>
      </c>
    </row>
    <row r="571" spans="100:100" x14ac:dyDescent="0.2">
      <c r="CV571" s="323" t="s">
        <v>174</v>
      </c>
    </row>
    <row r="572" spans="100:100" x14ac:dyDescent="0.2">
      <c r="CV572" s="323" t="s">
        <v>175</v>
      </c>
    </row>
    <row r="573" spans="100:100" x14ac:dyDescent="0.2">
      <c r="CV573" s="323" t="s">
        <v>176</v>
      </c>
    </row>
    <row r="574" spans="100:100" x14ac:dyDescent="0.2">
      <c r="CV574" s="323" t="s">
        <v>177</v>
      </c>
    </row>
    <row r="575" spans="100:100" x14ac:dyDescent="0.2">
      <c r="CV575" s="323" t="s">
        <v>178</v>
      </c>
    </row>
    <row r="576" spans="100:100" x14ac:dyDescent="0.2">
      <c r="CV576" s="323"/>
    </row>
    <row r="577" spans="100:100" x14ac:dyDescent="0.2">
      <c r="CV577" s="323" t="s">
        <v>179</v>
      </c>
    </row>
    <row r="578" spans="100:100" x14ac:dyDescent="0.2">
      <c r="CV578" s="323" t="s">
        <v>180</v>
      </c>
    </row>
    <row r="579" spans="100:100" x14ac:dyDescent="0.2">
      <c r="CV579" s="323" t="s">
        <v>181</v>
      </c>
    </row>
    <row r="580" spans="100:100" x14ac:dyDescent="0.2">
      <c r="CV580" s="323" t="s">
        <v>182</v>
      </c>
    </row>
    <row r="581" spans="100:100" x14ac:dyDescent="0.2">
      <c r="CV581" s="323" t="s">
        <v>183</v>
      </c>
    </row>
    <row r="582" spans="100:100" x14ac:dyDescent="0.2">
      <c r="CV582" s="323" t="s">
        <v>184</v>
      </c>
    </row>
    <row r="583" spans="100:100" x14ac:dyDescent="0.2">
      <c r="CV583" s="323" t="s">
        <v>185</v>
      </c>
    </row>
    <row r="584" spans="100:100" x14ac:dyDescent="0.2">
      <c r="CV584" s="323" t="s">
        <v>186</v>
      </c>
    </row>
    <row r="585" spans="100:100" x14ac:dyDescent="0.2">
      <c r="CV585" s="323" t="s">
        <v>187</v>
      </c>
    </row>
    <row r="586" spans="100:100" x14ac:dyDescent="0.2">
      <c r="CV586" s="323" t="s">
        <v>188</v>
      </c>
    </row>
    <row r="587" spans="100:100" x14ac:dyDescent="0.2">
      <c r="CV587" s="323" t="s">
        <v>189</v>
      </c>
    </row>
    <row r="588" spans="100:100" x14ac:dyDescent="0.2">
      <c r="CV588" s="323" t="s">
        <v>190</v>
      </c>
    </row>
    <row r="589" spans="100:100" x14ac:dyDescent="0.2">
      <c r="CV589" s="323"/>
    </row>
    <row r="590" spans="100:100" x14ac:dyDescent="0.2">
      <c r="CV590" s="323" t="s">
        <v>191</v>
      </c>
    </row>
    <row r="591" spans="100:100" x14ac:dyDescent="0.2">
      <c r="CV591" s="323" t="s">
        <v>192</v>
      </c>
    </row>
    <row r="592" spans="100:100" x14ac:dyDescent="0.2">
      <c r="CV592" s="323" t="s">
        <v>193</v>
      </c>
    </row>
    <row r="593" spans="100:100" x14ac:dyDescent="0.2">
      <c r="CV593" s="323" t="s">
        <v>194</v>
      </c>
    </row>
    <row r="594" spans="100:100" x14ac:dyDescent="0.2">
      <c r="CV594" s="323" t="s">
        <v>195</v>
      </c>
    </row>
    <row r="595" spans="100:100" x14ac:dyDescent="0.2">
      <c r="CV595" s="323" t="s">
        <v>196</v>
      </c>
    </row>
    <row r="596" spans="100:100" x14ac:dyDescent="0.2">
      <c r="CV596" s="323" t="s">
        <v>197</v>
      </c>
    </row>
    <row r="597" spans="100:100" x14ac:dyDescent="0.2">
      <c r="CV597" s="323" t="s">
        <v>198</v>
      </c>
    </row>
    <row r="598" spans="100:100" x14ac:dyDescent="0.2">
      <c r="CV598" s="323" t="s">
        <v>199</v>
      </c>
    </row>
    <row r="599" spans="100:100" x14ac:dyDescent="0.2">
      <c r="CV599" s="323" t="s">
        <v>200</v>
      </c>
    </row>
    <row r="600" spans="100:100" x14ac:dyDescent="0.2">
      <c r="CV600" s="323" t="s">
        <v>201</v>
      </c>
    </row>
    <row r="601" spans="100:100" x14ac:dyDescent="0.2">
      <c r="CV601" s="323" t="s">
        <v>202</v>
      </c>
    </row>
    <row r="602" spans="100:100" x14ac:dyDescent="0.2">
      <c r="CV602" s="323"/>
    </row>
    <row r="603" spans="100:100" x14ac:dyDescent="0.2">
      <c r="CV603" s="323" t="s">
        <v>203</v>
      </c>
    </row>
    <row r="604" spans="100:100" x14ac:dyDescent="0.2">
      <c r="CV604" s="323" t="s">
        <v>204</v>
      </c>
    </row>
    <row r="605" spans="100:100" x14ac:dyDescent="0.2">
      <c r="CV605" s="323" t="s">
        <v>205</v>
      </c>
    </row>
    <row r="606" spans="100:100" x14ac:dyDescent="0.2">
      <c r="CV606" s="323" t="s">
        <v>206</v>
      </c>
    </row>
    <row r="607" spans="100:100" x14ac:dyDescent="0.2">
      <c r="CV607" s="323" t="s">
        <v>207</v>
      </c>
    </row>
    <row r="608" spans="100:100" x14ac:dyDescent="0.2">
      <c r="CV608" s="323" t="s">
        <v>208</v>
      </c>
    </row>
    <row r="609" spans="100:100" x14ac:dyDescent="0.2">
      <c r="CV609" s="323" t="s">
        <v>209</v>
      </c>
    </row>
    <row r="610" spans="100:100" x14ac:dyDescent="0.2">
      <c r="CV610" s="323" t="s">
        <v>210</v>
      </c>
    </row>
    <row r="611" spans="100:100" x14ac:dyDescent="0.2">
      <c r="CV611" s="323" t="s">
        <v>211</v>
      </c>
    </row>
    <row r="612" spans="100:100" x14ac:dyDescent="0.2">
      <c r="CV612" s="323" t="s">
        <v>212</v>
      </c>
    </row>
    <row r="613" spans="100:100" x14ac:dyDescent="0.2">
      <c r="CV613" s="323" t="s">
        <v>213</v>
      </c>
    </row>
    <row r="614" spans="100:100" x14ac:dyDescent="0.2">
      <c r="CV614" s="323" t="s">
        <v>214</v>
      </c>
    </row>
    <row r="615" spans="100:100" x14ac:dyDescent="0.2">
      <c r="CV615" s="323"/>
    </row>
    <row r="616" spans="100:100" x14ac:dyDescent="0.2">
      <c r="CV616" s="323" t="s">
        <v>215</v>
      </c>
    </row>
    <row r="617" spans="100:100" x14ac:dyDescent="0.2">
      <c r="CV617" s="323" t="s">
        <v>216</v>
      </c>
    </row>
    <row r="618" spans="100:100" x14ac:dyDescent="0.2">
      <c r="CV618" s="323" t="s">
        <v>217</v>
      </c>
    </row>
    <row r="619" spans="100:100" x14ac:dyDescent="0.2">
      <c r="CV619" s="323" t="s">
        <v>218</v>
      </c>
    </row>
    <row r="620" spans="100:100" x14ac:dyDescent="0.2">
      <c r="CV620" s="323" t="s">
        <v>219</v>
      </c>
    </row>
    <row r="621" spans="100:100" x14ac:dyDescent="0.2">
      <c r="CV621" s="323" t="s">
        <v>220</v>
      </c>
    </row>
    <row r="622" spans="100:100" x14ac:dyDescent="0.2">
      <c r="CV622" s="323" t="s">
        <v>221</v>
      </c>
    </row>
    <row r="623" spans="100:100" x14ac:dyDescent="0.2">
      <c r="CV623" s="323" t="s">
        <v>222</v>
      </c>
    </row>
    <row r="624" spans="100:100" x14ac:dyDescent="0.2">
      <c r="CV624" s="323" t="s">
        <v>223</v>
      </c>
    </row>
    <row r="625" spans="100:100" x14ac:dyDescent="0.2">
      <c r="CV625" s="323" t="s">
        <v>224</v>
      </c>
    </row>
    <row r="626" spans="100:100" x14ac:dyDescent="0.2">
      <c r="CV626" s="323" t="s">
        <v>225</v>
      </c>
    </row>
    <row r="627" spans="100:100" x14ac:dyDescent="0.2">
      <c r="CV627" s="323" t="s">
        <v>226</v>
      </c>
    </row>
    <row r="628" spans="100:100" x14ac:dyDescent="0.2">
      <c r="CV628" s="323"/>
    </row>
    <row r="629" spans="100:100" x14ac:dyDescent="0.2">
      <c r="CV629" s="323" t="s">
        <v>227</v>
      </c>
    </row>
    <row r="630" spans="100:100" x14ac:dyDescent="0.2">
      <c r="CV630" s="323" t="s">
        <v>228</v>
      </c>
    </row>
    <row r="631" spans="100:100" x14ac:dyDescent="0.2">
      <c r="CV631" s="323" t="s">
        <v>229</v>
      </c>
    </row>
    <row r="632" spans="100:100" x14ac:dyDescent="0.2">
      <c r="CV632" s="323" t="s">
        <v>230</v>
      </c>
    </row>
    <row r="633" spans="100:100" x14ac:dyDescent="0.2">
      <c r="CV633" s="323" t="s">
        <v>231</v>
      </c>
    </row>
    <row r="634" spans="100:100" x14ac:dyDescent="0.2">
      <c r="CV634" s="323" t="s">
        <v>232</v>
      </c>
    </row>
    <row r="635" spans="100:100" x14ac:dyDescent="0.2">
      <c r="CV635" s="323" t="s">
        <v>233</v>
      </c>
    </row>
    <row r="636" spans="100:100" x14ac:dyDescent="0.2">
      <c r="CV636" s="323" t="s">
        <v>234</v>
      </c>
    </row>
    <row r="637" spans="100:100" x14ac:dyDescent="0.2">
      <c r="CV637" s="323" t="s">
        <v>235</v>
      </c>
    </row>
    <row r="638" spans="100:100" x14ac:dyDescent="0.2">
      <c r="CV638" s="323" t="s">
        <v>236</v>
      </c>
    </row>
    <row r="639" spans="100:100" x14ac:dyDescent="0.2">
      <c r="CV639" s="323" t="s">
        <v>237</v>
      </c>
    </row>
    <row r="640" spans="100:100" x14ac:dyDescent="0.2">
      <c r="CV640" s="323" t="s">
        <v>238</v>
      </c>
    </row>
    <row r="641" spans="100:100" x14ac:dyDescent="0.2">
      <c r="CV641" s="323"/>
    </row>
    <row r="642" spans="100:100" x14ac:dyDescent="0.2">
      <c r="CV642" s="323" t="s">
        <v>239</v>
      </c>
    </row>
    <row r="643" spans="100:100" x14ac:dyDescent="0.2">
      <c r="CV643" s="323" t="s">
        <v>240</v>
      </c>
    </row>
    <row r="644" spans="100:100" x14ac:dyDescent="0.2">
      <c r="CV644" s="323" t="s">
        <v>241</v>
      </c>
    </row>
    <row r="645" spans="100:100" x14ac:dyDescent="0.2">
      <c r="CV645" s="323" t="s">
        <v>242</v>
      </c>
    </row>
    <row r="646" spans="100:100" x14ac:dyDescent="0.2">
      <c r="CV646" s="323" t="s">
        <v>243</v>
      </c>
    </row>
    <row r="647" spans="100:100" x14ac:dyDescent="0.2">
      <c r="CV647" s="323" t="s">
        <v>244</v>
      </c>
    </row>
    <row r="648" spans="100:100" x14ac:dyDescent="0.2">
      <c r="CV648" s="323" t="s">
        <v>245</v>
      </c>
    </row>
    <row r="649" spans="100:100" x14ac:dyDescent="0.2">
      <c r="CV649" s="323" t="s">
        <v>246</v>
      </c>
    </row>
    <row r="650" spans="100:100" x14ac:dyDescent="0.2">
      <c r="CV650" s="323" t="s">
        <v>247</v>
      </c>
    </row>
    <row r="651" spans="100:100" x14ac:dyDescent="0.2">
      <c r="CV651" s="323" t="s">
        <v>248</v>
      </c>
    </row>
    <row r="652" spans="100:100" x14ac:dyDescent="0.2">
      <c r="CV652" s="323" t="s">
        <v>249</v>
      </c>
    </row>
    <row r="653" spans="100:100" x14ac:dyDescent="0.2">
      <c r="CV653" s="323" t="s">
        <v>250</v>
      </c>
    </row>
    <row r="654" spans="100:100" x14ac:dyDescent="0.2">
      <c r="CV654" s="323"/>
    </row>
    <row r="655" spans="100:100" x14ac:dyDescent="0.2">
      <c r="CV655" s="323" t="s">
        <v>251</v>
      </c>
    </row>
    <row r="656" spans="100:100" x14ac:dyDescent="0.2">
      <c r="CV656" s="323" t="s">
        <v>252</v>
      </c>
    </row>
    <row r="657" spans="100:100" x14ac:dyDescent="0.2">
      <c r="CV657" s="323" t="s">
        <v>253</v>
      </c>
    </row>
    <row r="658" spans="100:100" x14ac:dyDescent="0.2">
      <c r="CV658" s="323" t="s">
        <v>254</v>
      </c>
    </row>
    <row r="659" spans="100:100" x14ac:dyDescent="0.2">
      <c r="CV659" s="323" t="s">
        <v>255</v>
      </c>
    </row>
    <row r="660" spans="100:100" x14ac:dyDescent="0.2">
      <c r="CV660" s="323" t="s">
        <v>256</v>
      </c>
    </row>
    <row r="661" spans="100:100" x14ac:dyDescent="0.2">
      <c r="CV661" s="323" t="s">
        <v>257</v>
      </c>
    </row>
    <row r="662" spans="100:100" x14ac:dyDescent="0.2">
      <c r="CV662" s="323" t="s">
        <v>258</v>
      </c>
    </row>
    <row r="663" spans="100:100" x14ac:dyDescent="0.2">
      <c r="CV663" s="323" t="s">
        <v>259</v>
      </c>
    </row>
    <row r="664" spans="100:100" x14ac:dyDescent="0.2">
      <c r="CV664" s="323" t="s">
        <v>260</v>
      </c>
    </row>
    <row r="665" spans="100:100" x14ac:dyDescent="0.2">
      <c r="CV665" s="323" t="s">
        <v>261</v>
      </c>
    </row>
    <row r="666" spans="100:100" x14ac:dyDescent="0.2">
      <c r="CV666" s="323" t="s">
        <v>262</v>
      </c>
    </row>
    <row r="667" spans="100:100" x14ac:dyDescent="0.2">
      <c r="CV667" s="323"/>
    </row>
    <row r="668" spans="100:100" x14ac:dyDescent="0.2">
      <c r="CV668" s="323" t="s">
        <v>263</v>
      </c>
    </row>
    <row r="669" spans="100:100" x14ac:dyDescent="0.2">
      <c r="CV669" s="323" t="s">
        <v>264</v>
      </c>
    </row>
    <row r="670" spans="100:100" x14ac:dyDescent="0.2">
      <c r="CV670" s="323" t="s">
        <v>265</v>
      </c>
    </row>
    <row r="671" spans="100:100" x14ac:dyDescent="0.2">
      <c r="CV671" s="323" t="s">
        <v>266</v>
      </c>
    </row>
    <row r="672" spans="100:100" x14ac:dyDescent="0.2">
      <c r="CV672" s="323" t="s">
        <v>267</v>
      </c>
    </row>
    <row r="673" spans="100:100" x14ac:dyDescent="0.2">
      <c r="CV673" s="323" t="s">
        <v>268</v>
      </c>
    </row>
    <row r="674" spans="100:100" x14ac:dyDescent="0.2">
      <c r="CV674" s="323" t="s">
        <v>269</v>
      </c>
    </row>
    <row r="675" spans="100:100" x14ac:dyDescent="0.2">
      <c r="CV675" s="323" t="s">
        <v>270</v>
      </c>
    </row>
    <row r="676" spans="100:100" x14ac:dyDescent="0.2">
      <c r="CV676" s="323" t="s">
        <v>271</v>
      </c>
    </row>
    <row r="677" spans="100:100" x14ac:dyDescent="0.2">
      <c r="CV677" s="323" t="s">
        <v>272</v>
      </c>
    </row>
    <row r="678" spans="100:100" x14ac:dyDescent="0.2">
      <c r="CV678" s="323" t="s">
        <v>273</v>
      </c>
    </row>
    <row r="679" spans="100:100" x14ac:dyDescent="0.2">
      <c r="CV679" s="323" t="s">
        <v>274</v>
      </c>
    </row>
    <row r="680" spans="100:100" x14ac:dyDescent="0.2">
      <c r="CV680" s="323"/>
    </row>
    <row r="681" spans="100:100" x14ac:dyDescent="0.2">
      <c r="CV681" s="323" t="s">
        <v>275</v>
      </c>
    </row>
    <row r="682" spans="100:100" x14ac:dyDescent="0.2">
      <c r="CV682" s="323" t="s">
        <v>276</v>
      </c>
    </row>
    <row r="683" spans="100:100" x14ac:dyDescent="0.2">
      <c r="CV683" s="323" t="s">
        <v>277</v>
      </c>
    </row>
    <row r="684" spans="100:100" x14ac:dyDescent="0.2">
      <c r="CV684" s="323" t="s">
        <v>278</v>
      </c>
    </row>
    <row r="685" spans="100:100" x14ac:dyDescent="0.2">
      <c r="CV685" s="323" t="s">
        <v>279</v>
      </c>
    </row>
    <row r="686" spans="100:100" x14ac:dyDescent="0.2">
      <c r="CV686" s="323" t="s">
        <v>280</v>
      </c>
    </row>
    <row r="687" spans="100:100" x14ac:dyDescent="0.2">
      <c r="CV687" s="323" t="s">
        <v>281</v>
      </c>
    </row>
    <row r="688" spans="100:100" x14ac:dyDescent="0.2">
      <c r="CV688" s="323" t="s">
        <v>282</v>
      </c>
    </row>
    <row r="689" spans="100:100" x14ac:dyDescent="0.2">
      <c r="CV689" s="323" t="s">
        <v>283</v>
      </c>
    </row>
    <row r="690" spans="100:100" x14ac:dyDescent="0.2">
      <c r="CV690" s="323" t="s">
        <v>284</v>
      </c>
    </row>
    <row r="691" spans="100:100" x14ac:dyDescent="0.2">
      <c r="CV691" s="323" t="s">
        <v>285</v>
      </c>
    </row>
    <row r="692" spans="100:100" x14ac:dyDescent="0.2">
      <c r="CV692" s="323" t="s">
        <v>286</v>
      </c>
    </row>
    <row r="693" spans="100:100" x14ac:dyDescent="0.2">
      <c r="CV693" s="323"/>
    </row>
    <row r="694" spans="100:100" x14ac:dyDescent="0.2">
      <c r="CV694" s="323" t="s">
        <v>287</v>
      </c>
    </row>
    <row r="695" spans="100:100" x14ac:dyDescent="0.2">
      <c r="CV695" s="323" t="s">
        <v>288</v>
      </c>
    </row>
    <row r="696" spans="100:100" x14ac:dyDescent="0.2">
      <c r="CV696" s="323" t="s">
        <v>289</v>
      </c>
    </row>
    <row r="697" spans="100:100" x14ac:dyDescent="0.2">
      <c r="CV697" s="323" t="s">
        <v>290</v>
      </c>
    </row>
    <row r="698" spans="100:100" x14ac:dyDescent="0.2">
      <c r="CV698" s="323" t="s">
        <v>291</v>
      </c>
    </row>
    <row r="699" spans="100:100" x14ac:dyDescent="0.2">
      <c r="CV699" s="323" t="s">
        <v>292</v>
      </c>
    </row>
    <row r="700" spans="100:100" x14ac:dyDescent="0.2">
      <c r="CV700" s="323" t="s">
        <v>293</v>
      </c>
    </row>
    <row r="701" spans="100:100" x14ac:dyDescent="0.2">
      <c r="CV701" s="323" t="s">
        <v>294</v>
      </c>
    </row>
    <row r="702" spans="100:100" x14ac:dyDescent="0.2">
      <c r="CV702" s="323" t="s">
        <v>295</v>
      </c>
    </row>
    <row r="703" spans="100:100" x14ac:dyDescent="0.2">
      <c r="CV703" s="323" t="s">
        <v>296</v>
      </c>
    </row>
    <row r="704" spans="100:100" x14ac:dyDescent="0.2">
      <c r="CV704" s="323" t="s">
        <v>297</v>
      </c>
    </row>
    <row r="705" spans="100:100" x14ac:dyDescent="0.2">
      <c r="CV705" s="323" t="s">
        <v>298</v>
      </c>
    </row>
    <row r="706" spans="100:100" x14ac:dyDescent="0.2">
      <c r="CV706" s="323"/>
    </row>
    <row r="707" spans="100:100" x14ac:dyDescent="0.2">
      <c r="CV707" s="323" t="s">
        <v>299</v>
      </c>
    </row>
    <row r="708" spans="100:100" x14ac:dyDescent="0.2">
      <c r="CV708" s="323" t="s">
        <v>300</v>
      </c>
    </row>
    <row r="709" spans="100:100" x14ac:dyDescent="0.2">
      <c r="CV709" s="323" t="s">
        <v>301</v>
      </c>
    </row>
    <row r="710" spans="100:100" x14ac:dyDescent="0.2">
      <c r="CV710" s="323" t="s">
        <v>302</v>
      </c>
    </row>
    <row r="711" spans="100:100" x14ac:dyDescent="0.2">
      <c r="CV711" s="323" t="s">
        <v>303</v>
      </c>
    </row>
    <row r="712" spans="100:100" x14ac:dyDescent="0.2">
      <c r="CV712" s="323" t="s">
        <v>304</v>
      </c>
    </row>
    <row r="713" spans="100:100" x14ac:dyDescent="0.2">
      <c r="CV713" s="323" t="s">
        <v>305</v>
      </c>
    </row>
    <row r="714" spans="100:100" x14ac:dyDescent="0.2">
      <c r="CV714" s="323" t="s">
        <v>306</v>
      </c>
    </row>
    <row r="715" spans="100:100" x14ac:dyDescent="0.2">
      <c r="CV715" s="323" t="s">
        <v>307</v>
      </c>
    </row>
    <row r="716" spans="100:100" x14ac:dyDescent="0.2">
      <c r="CV716" s="323" t="s">
        <v>308</v>
      </c>
    </row>
    <row r="717" spans="100:100" x14ac:dyDescent="0.2">
      <c r="CV717" s="323" t="s">
        <v>309</v>
      </c>
    </row>
    <row r="718" spans="100:100" x14ac:dyDescent="0.2">
      <c r="CV718" s="323" t="s">
        <v>310</v>
      </c>
    </row>
    <row r="719" spans="100:100" x14ac:dyDescent="0.2">
      <c r="CV719" s="323"/>
    </row>
    <row r="720" spans="100:100" x14ac:dyDescent="0.2">
      <c r="CV720" s="323" t="s">
        <v>311</v>
      </c>
    </row>
    <row r="721" spans="100:100" x14ac:dyDescent="0.2">
      <c r="CV721" s="323" t="s">
        <v>312</v>
      </c>
    </row>
    <row r="722" spans="100:100" x14ac:dyDescent="0.2">
      <c r="CV722" s="323" t="s">
        <v>313</v>
      </c>
    </row>
    <row r="723" spans="100:100" x14ac:dyDescent="0.2">
      <c r="CV723" s="323" t="s">
        <v>314</v>
      </c>
    </row>
    <row r="724" spans="100:100" x14ac:dyDescent="0.2">
      <c r="CV724" s="323" t="s">
        <v>315</v>
      </c>
    </row>
    <row r="725" spans="100:100" x14ac:dyDescent="0.2">
      <c r="CV725" s="323" t="s">
        <v>316</v>
      </c>
    </row>
    <row r="726" spans="100:100" x14ac:dyDescent="0.2">
      <c r="CV726" s="323" t="s">
        <v>317</v>
      </c>
    </row>
    <row r="727" spans="100:100" x14ac:dyDescent="0.2">
      <c r="CV727" s="323" t="s">
        <v>318</v>
      </c>
    </row>
    <row r="728" spans="100:100" x14ac:dyDescent="0.2">
      <c r="CV728" s="323" t="s">
        <v>319</v>
      </c>
    </row>
    <row r="729" spans="100:100" x14ac:dyDescent="0.2">
      <c r="CV729" s="323" t="s">
        <v>320</v>
      </c>
    </row>
    <row r="730" spans="100:100" x14ac:dyDescent="0.2">
      <c r="CV730" s="323" t="s">
        <v>321</v>
      </c>
    </row>
    <row r="731" spans="100:100" x14ac:dyDescent="0.2">
      <c r="CV731" s="323" t="s">
        <v>322</v>
      </c>
    </row>
    <row r="732" spans="100:100" x14ac:dyDescent="0.2">
      <c r="CV732" s="323"/>
    </row>
    <row r="733" spans="100:100" x14ac:dyDescent="0.2">
      <c r="CV733" s="323" t="s">
        <v>323</v>
      </c>
    </row>
    <row r="734" spans="100:100" x14ac:dyDescent="0.2">
      <c r="CV734" s="323" t="s">
        <v>324</v>
      </c>
    </row>
    <row r="735" spans="100:100" x14ac:dyDescent="0.2">
      <c r="CV735" s="323" t="s">
        <v>325</v>
      </c>
    </row>
    <row r="736" spans="100:100" x14ac:dyDescent="0.2">
      <c r="CV736" s="323" t="s">
        <v>326</v>
      </c>
    </row>
    <row r="737" spans="100:100" x14ac:dyDescent="0.2">
      <c r="CV737" s="323" t="s">
        <v>327</v>
      </c>
    </row>
    <row r="738" spans="100:100" x14ac:dyDescent="0.2">
      <c r="CV738" s="323" t="s">
        <v>328</v>
      </c>
    </row>
    <row r="739" spans="100:100" x14ac:dyDescent="0.2">
      <c r="CV739" s="323" t="s">
        <v>329</v>
      </c>
    </row>
    <row r="740" spans="100:100" x14ac:dyDescent="0.2">
      <c r="CV740" s="323" t="s">
        <v>330</v>
      </c>
    </row>
    <row r="741" spans="100:100" x14ac:dyDescent="0.2">
      <c r="CV741" s="323" t="s">
        <v>331</v>
      </c>
    </row>
    <row r="742" spans="100:100" x14ac:dyDescent="0.2">
      <c r="CV742" s="323" t="s">
        <v>332</v>
      </c>
    </row>
    <row r="743" spans="100:100" x14ac:dyDescent="0.2">
      <c r="CV743" s="323" t="s">
        <v>333</v>
      </c>
    </row>
    <row r="744" spans="100:100" x14ac:dyDescent="0.2">
      <c r="CV744" s="323" t="s">
        <v>334</v>
      </c>
    </row>
    <row r="745" spans="100:100" x14ac:dyDescent="0.2">
      <c r="CV745" s="323"/>
    </row>
    <row r="746" spans="100:100" x14ac:dyDescent="0.2">
      <c r="CV746" s="323" t="s">
        <v>335</v>
      </c>
    </row>
    <row r="747" spans="100:100" x14ac:dyDescent="0.2">
      <c r="CV747" s="323" t="s">
        <v>336</v>
      </c>
    </row>
    <row r="748" spans="100:100" x14ac:dyDescent="0.2">
      <c r="CV748" s="323" t="s">
        <v>337</v>
      </c>
    </row>
    <row r="749" spans="100:100" x14ac:dyDescent="0.2">
      <c r="CV749" s="323" t="s">
        <v>338</v>
      </c>
    </row>
    <row r="750" spans="100:100" x14ac:dyDescent="0.2">
      <c r="CV750" s="323" t="s">
        <v>339</v>
      </c>
    </row>
    <row r="751" spans="100:100" x14ac:dyDescent="0.2">
      <c r="CV751" s="323" t="s">
        <v>340</v>
      </c>
    </row>
    <row r="752" spans="100:100" x14ac:dyDescent="0.2">
      <c r="CV752" s="323" t="s">
        <v>341</v>
      </c>
    </row>
    <row r="753" spans="100:100" x14ac:dyDescent="0.2">
      <c r="CV753" s="323" t="s">
        <v>342</v>
      </c>
    </row>
    <row r="754" spans="100:100" x14ac:dyDescent="0.2">
      <c r="CV754" s="323" t="s">
        <v>343</v>
      </c>
    </row>
    <row r="755" spans="100:100" x14ac:dyDescent="0.2">
      <c r="CV755" s="323" t="s">
        <v>344</v>
      </c>
    </row>
    <row r="756" spans="100:100" x14ac:dyDescent="0.2">
      <c r="CV756" s="323" t="s">
        <v>345</v>
      </c>
    </row>
    <row r="757" spans="100:100" x14ac:dyDescent="0.2">
      <c r="CV757" s="323" t="s">
        <v>346</v>
      </c>
    </row>
    <row r="758" spans="100:100" x14ac:dyDescent="0.2">
      <c r="CV758" s="323"/>
    </row>
    <row r="759" spans="100:100" x14ac:dyDescent="0.2">
      <c r="CV759" s="323" t="s">
        <v>347</v>
      </c>
    </row>
    <row r="760" spans="100:100" x14ac:dyDescent="0.2">
      <c r="CV760" s="323" t="s">
        <v>348</v>
      </c>
    </row>
    <row r="761" spans="100:100" x14ac:dyDescent="0.2">
      <c r="CV761" s="323" t="s">
        <v>349</v>
      </c>
    </row>
    <row r="762" spans="100:100" x14ac:dyDescent="0.2">
      <c r="CV762" s="323" t="s">
        <v>350</v>
      </c>
    </row>
    <row r="763" spans="100:100" x14ac:dyDescent="0.2">
      <c r="CV763" s="323" t="s">
        <v>351</v>
      </c>
    </row>
    <row r="764" spans="100:100" x14ac:dyDescent="0.2">
      <c r="CV764" s="323" t="s">
        <v>352</v>
      </c>
    </row>
    <row r="765" spans="100:100" x14ac:dyDescent="0.2">
      <c r="CV765" s="323" t="s">
        <v>353</v>
      </c>
    </row>
    <row r="766" spans="100:100" x14ac:dyDescent="0.2">
      <c r="CV766" s="323" t="s">
        <v>354</v>
      </c>
    </row>
    <row r="767" spans="100:100" x14ac:dyDescent="0.2">
      <c r="CV767" s="323" t="s">
        <v>355</v>
      </c>
    </row>
    <row r="768" spans="100:100" x14ac:dyDescent="0.2">
      <c r="CV768" s="323" t="s">
        <v>356</v>
      </c>
    </row>
    <row r="769" spans="100:100" x14ac:dyDescent="0.2">
      <c r="CV769" s="323" t="s">
        <v>357</v>
      </c>
    </row>
    <row r="770" spans="100:100" x14ac:dyDescent="0.2">
      <c r="CV770" s="323" t="s">
        <v>358</v>
      </c>
    </row>
    <row r="771" spans="100:100" x14ac:dyDescent="0.2">
      <c r="CV771" s="323"/>
    </row>
    <row r="772" spans="100:100" x14ac:dyDescent="0.2">
      <c r="CV772" s="323" t="s">
        <v>359</v>
      </c>
    </row>
    <row r="773" spans="100:100" x14ac:dyDescent="0.2">
      <c r="CV773" s="323" t="s">
        <v>360</v>
      </c>
    </row>
    <row r="774" spans="100:100" x14ac:dyDescent="0.2">
      <c r="CV774" s="323" t="s">
        <v>361</v>
      </c>
    </row>
    <row r="775" spans="100:100" x14ac:dyDescent="0.2">
      <c r="CV775" s="323" t="s">
        <v>362</v>
      </c>
    </row>
    <row r="776" spans="100:100" x14ac:dyDescent="0.2">
      <c r="CV776" s="323" t="s">
        <v>363</v>
      </c>
    </row>
    <row r="777" spans="100:100" x14ac:dyDescent="0.2">
      <c r="CV777" s="323" t="s">
        <v>364</v>
      </c>
    </row>
    <row r="778" spans="100:100" x14ac:dyDescent="0.2">
      <c r="CV778" s="323" t="s">
        <v>365</v>
      </c>
    </row>
    <row r="779" spans="100:100" x14ac:dyDescent="0.2">
      <c r="CV779" s="323" t="s">
        <v>366</v>
      </c>
    </row>
    <row r="780" spans="100:100" x14ac:dyDescent="0.2">
      <c r="CV780" s="323" t="s">
        <v>367</v>
      </c>
    </row>
    <row r="781" spans="100:100" x14ac:dyDescent="0.2">
      <c r="CV781" s="323" t="s">
        <v>368</v>
      </c>
    </row>
    <row r="782" spans="100:100" x14ac:dyDescent="0.2">
      <c r="CV782" s="323" t="s">
        <v>369</v>
      </c>
    </row>
    <row r="783" spans="100:100" x14ac:dyDescent="0.2">
      <c r="CV783" s="323" t="s">
        <v>370</v>
      </c>
    </row>
    <row r="784" spans="100:100" x14ac:dyDescent="0.2">
      <c r="CV784" s="323"/>
    </row>
    <row r="785" spans="100:100" x14ac:dyDescent="0.2">
      <c r="CV785" s="323" t="s">
        <v>371</v>
      </c>
    </row>
    <row r="786" spans="100:100" x14ac:dyDescent="0.2">
      <c r="CV786" s="323" t="s">
        <v>372</v>
      </c>
    </row>
    <row r="787" spans="100:100" x14ac:dyDescent="0.2">
      <c r="CV787" s="323" t="s">
        <v>373</v>
      </c>
    </row>
    <row r="788" spans="100:100" x14ac:dyDescent="0.2">
      <c r="CV788" s="323" t="s">
        <v>374</v>
      </c>
    </row>
    <row r="789" spans="100:100" x14ac:dyDescent="0.2">
      <c r="CV789" s="323" t="s">
        <v>375</v>
      </c>
    </row>
    <row r="790" spans="100:100" x14ac:dyDescent="0.2">
      <c r="CV790" s="323" t="s">
        <v>376</v>
      </c>
    </row>
    <row r="791" spans="100:100" x14ac:dyDescent="0.2">
      <c r="CV791" s="323" t="s">
        <v>377</v>
      </c>
    </row>
    <row r="792" spans="100:100" x14ac:dyDescent="0.2">
      <c r="CV792" s="323" t="s">
        <v>378</v>
      </c>
    </row>
    <row r="793" spans="100:100" x14ac:dyDescent="0.2">
      <c r="CV793" s="323" t="s">
        <v>379</v>
      </c>
    </row>
    <row r="794" spans="100:100" x14ac:dyDescent="0.2">
      <c r="CV794" s="323" t="s">
        <v>380</v>
      </c>
    </row>
    <row r="795" spans="100:100" x14ac:dyDescent="0.2">
      <c r="CV795" s="323" t="s">
        <v>381</v>
      </c>
    </row>
    <row r="796" spans="100:100" x14ac:dyDescent="0.2">
      <c r="CV796" s="323" t="s">
        <v>382</v>
      </c>
    </row>
    <row r="797" spans="100:100" x14ac:dyDescent="0.2">
      <c r="CV797" s="323"/>
    </row>
    <row r="798" spans="100:100" x14ac:dyDescent="0.2">
      <c r="CV798" s="323" t="s">
        <v>383</v>
      </c>
    </row>
    <row r="799" spans="100:100" x14ac:dyDescent="0.2">
      <c r="CV799" s="323" t="s">
        <v>384</v>
      </c>
    </row>
    <row r="800" spans="100:100" x14ac:dyDescent="0.2">
      <c r="CV800" s="323" t="s">
        <v>385</v>
      </c>
    </row>
    <row r="801" spans="100:100" x14ac:dyDescent="0.2">
      <c r="CV801" s="323" t="s">
        <v>386</v>
      </c>
    </row>
    <row r="802" spans="100:100" x14ac:dyDescent="0.2">
      <c r="CV802" s="323" t="s">
        <v>387</v>
      </c>
    </row>
    <row r="803" spans="100:100" x14ac:dyDescent="0.2">
      <c r="CV803" s="323" t="s">
        <v>388</v>
      </c>
    </row>
    <row r="804" spans="100:100" x14ac:dyDescent="0.2">
      <c r="CV804" s="323" t="s">
        <v>389</v>
      </c>
    </row>
    <row r="805" spans="100:100" x14ac:dyDescent="0.2">
      <c r="CV805" s="323" t="s">
        <v>390</v>
      </c>
    </row>
    <row r="806" spans="100:100" x14ac:dyDescent="0.2">
      <c r="CV806" s="323" t="s">
        <v>391</v>
      </c>
    </row>
    <row r="807" spans="100:100" x14ac:dyDescent="0.2">
      <c r="CV807" s="323" t="s">
        <v>392</v>
      </c>
    </row>
    <row r="808" spans="100:100" x14ac:dyDescent="0.2">
      <c r="CV808" s="323" t="s">
        <v>393</v>
      </c>
    </row>
    <row r="809" spans="100:100" x14ac:dyDescent="0.2">
      <c r="CV809" s="323" t="s">
        <v>394</v>
      </c>
    </row>
    <row r="810" spans="100:100" x14ac:dyDescent="0.2">
      <c r="CV810" s="323"/>
    </row>
    <row r="811" spans="100:100" x14ac:dyDescent="0.2">
      <c r="CV811" s="323" t="s">
        <v>395</v>
      </c>
    </row>
    <row r="812" spans="100:100" x14ac:dyDescent="0.2">
      <c r="CV812" s="323" t="s">
        <v>396</v>
      </c>
    </row>
    <row r="813" spans="100:100" x14ac:dyDescent="0.2">
      <c r="CV813" s="323" t="s">
        <v>397</v>
      </c>
    </row>
    <row r="814" spans="100:100" x14ac:dyDescent="0.2">
      <c r="CV814" s="323" t="s">
        <v>398</v>
      </c>
    </row>
    <row r="815" spans="100:100" x14ac:dyDescent="0.2">
      <c r="CV815" s="323" t="s">
        <v>399</v>
      </c>
    </row>
    <row r="816" spans="100:100" x14ac:dyDescent="0.2">
      <c r="CV816" s="323" t="s">
        <v>400</v>
      </c>
    </row>
    <row r="817" spans="100:100" x14ac:dyDescent="0.2">
      <c r="CV817" s="323" t="s">
        <v>401</v>
      </c>
    </row>
    <row r="818" spans="100:100" x14ac:dyDescent="0.2">
      <c r="CV818" s="323" t="s">
        <v>402</v>
      </c>
    </row>
    <row r="819" spans="100:100" x14ac:dyDescent="0.2">
      <c r="CV819" s="323" t="s">
        <v>403</v>
      </c>
    </row>
    <row r="820" spans="100:100" x14ac:dyDescent="0.2">
      <c r="CV820" s="323" t="s">
        <v>404</v>
      </c>
    </row>
    <row r="821" spans="100:100" x14ac:dyDescent="0.2">
      <c r="CV821" s="323" t="s">
        <v>405</v>
      </c>
    </row>
    <row r="822" spans="100:100" x14ac:dyDescent="0.2">
      <c r="CV822" s="323" t="s">
        <v>406</v>
      </c>
    </row>
    <row r="823" spans="100:100" x14ac:dyDescent="0.2">
      <c r="CV823" s="323"/>
    </row>
    <row r="824" spans="100:100" x14ac:dyDescent="0.2">
      <c r="CV824" s="323" t="s">
        <v>407</v>
      </c>
    </row>
    <row r="825" spans="100:100" x14ac:dyDescent="0.2">
      <c r="CV825" s="323" t="s">
        <v>408</v>
      </c>
    </row>
    <row r="826" spans="100:100" x14ac:dyDescent="0.2">
      <c r="CV826" s="323" t="s">
        <v>409</v>
      </c>
    </row>
    <row r="827" spans="100:100" x14ac:dyDescent="0.2">
      <c r="CV827" s="323" t="s">
        <v>410</v>
      </c>
    </row>
    <row r="828" spans="100:100" x14ac:dyDescent="0.2">
      <c r="CV828" s="323" t="s">
        <v>411</v>
      </c>
    </row>
    <row r="829" spans="100:100" x14ac:dyDescent="0.2">
      <c r="CV829" s="323" t="s">
        <v>412</v>
      </c>
    </row>
    <row r="830" spans="100:100" x14ac:dyDescent="0.2">
      <c r="CV830" s="323" t="s">
        <v>413</v>
      </c>
    </row>
    <row r="831" spans="100:100" x14ac:dyDescent="0.2">
      <c r="CV831" s="323" t="s">
        <v>414</v>
      </c>
    </row>
    <row r="832" spans="100:100" x14ac:dyDescent="0.2">
      <c r="CV832" s="323" t="s">
        <v>415</v>
      </c>
    </row>
    <row r="833" spans="100:100" x14ac:dyDescent="0.2">
      <c r="CV833" s="323" t="s">
        <v>416</v>
      </c>
    </row>
    <row r="834" spans="100:100" x14ac:dyDescent="0.2">
      <c r="CV834" s="323" t="s">
        <v>417</v>
      </c>
    </row>
    <row r="835" spans="100:100" x14ac:dyDescent="0.2">
      <c r="CV835" s="323" t="s">
        <v>418</v>
      </c>
    </row>
    <row r="836" spans="100:100" x14ac:dyDescent="0.2">
      <c r="CV836" s="323"/>
    </row>
    <row r="837" spans="100:100" x14ac:dyDescent="0.2">
      <c r="CV837" s="323" t="s">
        <v>419</v>
      </c>
    </row>
    <row r="838" spans="100:100" x14ac:dyDescent="0.2">
      <c r="CV838" s="323" t="s">
        <v>420</v>
      </c>
    </row>
    <row r="839" spans="100:100" x14ac:dyDescent="0.2">
      <c r="CV839" s="323" t="s">
        <v>421</v>
      </c>
    </row>
    <row r="840" spans="100:100" x14ac:dyDescent="0.2">
      <c r="CV840" s="323" t="s">
        <v>422</v>
      </c>
    </row>
    <row r="841" spans="100:100" x14ac:dyDescent="0.2">
      <c r="CV841" s="323" t="s">
        <v>423</v>
      </c>
    </row>
    <row r="842" spans="100:100" x14ac:dyDescent="0.2">
      <c r="CV842" s="323" t="s">
        <v>424</v>
      </c>
    </row>
    <row r="843" spans="100:100" x14ac:dyDescent="0.2">
      <c r="CV843" s="323" t="s">
        <v>425</v>
      </c>
    </row>
    <row r="844" spans="100:100" x14ac:dyDescent="0.2">
      <c r="CV844" s="323" t="s">
        <v>426</v>
      </c>
    </row>
    <row r="845" spans="100:100" x14ac:dyDescent="0.2">
      <c r="CV845" s="323" t="s">
        <v>427</v>
      </c>
    </row>
    <row r="846" spans="100:100" x14ac:dyDescent="0.2">
      <c r="CV846" s="323" t="s">
        <v>428</v>
      </c>
    </row>
    <row r="847" spans="100:100" x14ac:dyDescent="0.2">
      <c r="CV847" s="323" t="s">
        <v>429</v>
      </c>
    </row>
    <row r="848" spans="100:100" x14ac:dyDescent="0.2">
      <c r="CV848" s="323" t="s">
        <v>430</v>
      </c>
    </row>
    <row r="849" spans="100:100" x14ac:dyDescent="0.2">
      <c r="CV849" s="323"/>
    </row>
    <row r="850" spans="100:100" x14ac:dyDescent="0.2">
      <c r="CV850" s="323" t="s">
        <v>431</v>
      </c>
    </row>
    <row r="851" spans="100:100" x14ac:dyDescent="0.2">
      <c r="CV851" s="323" t="s">
        <v>432</v>
      </c>
    </row>
    <row r="852" spans="100:100" x14ac:dyDescent="0.2">
      <c r="CV852" s="323" t="s">
        <v>433</v>
      </c>
    </row>
    <row r="853" spans="100:100" x14ac:dyDescent="0.2">
      <c r="CV853" s="323" t="s">
        <v>434</v>
      </c>
    </row>
    <row r="854" spans="100:100" x14ac:dyDescent="0.2">
      <c r="CV854" s="323" t="s">
        <v>435</v>
      </c>
    </row>
    <row r="855" spans="100:100" x14ac:dyDescent="0.2">
      <c r="CV855" s="323" t="s">
        <v>436</v>
      </c>
    </row>
    <row r="856" spans="100:100" x14ac:dyDescent="0.2">
      <c r="CV856" s="323" t="s">
        <v>437</v>
      </c>
    </row>
    <row r="857" spans="100:100" x14ac:dyDescent="0.2">
      <c r="CV857" s="323" t="s">
        <v>438</v>
      </c>
    </row>
    <row r="858" spans="100:100" x14ac:dyDescent="0.2">
      <c r="CV858" s="323" t="s">
        <v>439</v>
      </c>
    </row>
    <row r="859" spans="100:100" x14ac:dyDescent="0.2">
      <c r="CV859" s="323" t="s">
        <v>440</v>
      </c>
    </row>
    <row r="860" spans="100:100" x14ac:dyDescent="0.2">
      <c r="CV860" s="323" t="s">
        <v>441</v>
      </c>
    </row>
    <row r="861" spans="100:100" x14ac:dyDescent="0.2">
      <c r="CV861" s="323" t="s">
        <v>442</v>
      </c>
    </row>
    <row r="862" spans="100:100" x14ac:dyDescent="0.2">
      <c r="CV862" s="323"/>
    </row>
    <row r="863" spans="100:100" x14ac:dyDescent="0.2">
      <c r="CV863" s="323" t="s">
        <v>443</v>
      </c>
    </row>
    <row r="864" spans="100:100" x14ac:dyDescent="0.2">
      <c r="CV864" s="323" t="s">
        <v>444</v>
      </c>
    </row>
    <row r="865" spans="100:100" x14ac:dyDescent="0.2">
      <c r="CV865" s="323" t="s">
        <v>445</v>
      </c>
    </row>
    <row r="866" spans="100:100" x14ac:dyDescent="0.2">
      <c r="CV866" s="323" t="s">
        <v>446</v>
      </c>
    </row>
    <row r="867" spans="100:100" x14ac:dyDescent="0.2">
      <c r="CV867" s="323" t="s">
        <v>447</v>
      </c>
    </row>
    <row r="868" spans="100:100" x14ac:dyDescent="0.2">
      <c r="CV868" s="323" t="s">
        <v>448</v>
      </c>
    </row>
    <row r="869" spans="100:100" x14ac:dyDescent="0.2">
      <c r="CV869" s="323" t="s">
        <v>449</v>
      </c>
    </row>
    <row r="870" spans="100:100" x14ac:dyDescent="0.2">
      <c r="CV870" s="323" t="s">
        <v>450</v>
      </c>
    </row>
    <row r="871" spans="100:100" x14ac:dyDescent="0.2">
      <c r="CV871" s="323" t="s">
        <v>451</v>
      </c>
    </row>
    <row r="872" spans="100:100" x14ac:dyDescent="0.2">
      <c r="CV872" s="323" t="s">
        <v>452</v>
      </c>
    </row>
    <row r="873" spans="100:100" x14ac:dyDescent="0.2">
      <c r="CV873" s="323" t="s">
        <v>453</v>
      </c>
    </row>
    <row r="874" spans="100:100" x14ac:dyDescent="0.2">
      <c r="CV874" s="323" t="s">
        <v>454</v>
      </c>
    </row>
    <row r="875" spans="100:100" x14ac:dyDescent="0.2">
      <c r="CV875" s="323"/>
    </row>
    <row r="876" spans="100:100" x14ac:dyDescent="0.2">
      <c r="CV876" s="323" t="s">
        <v>455</v>
      </c>
    </row>
    <row r="877" spans="100:100" x14ac:dyDescent="0.2">
      <c r="CV877" s="323" t="s">
        <v>456</v>
      </c>
    </row>
    <row r="878" spans="100:100" x14ac:dyDescent="0.2">
      <c r="CV878" s="323" t="s">
        <v>457</v>
      </c>
    </row>
    <row r="879" spans="100:100" x14ac:dyDescent="0.2">
      <c r="CV879" s="323" t="s">
        <v>458</v>
      </c>
    </row>
    <row r="880" spans="100:100" x14ac:dyDescent="0.2">
      <c r="CV880" s="323" t="s">
        <v>459</v>
      </c>
    </row>
    <row r="881" spans="100:100" x14ac:dyDescent="0.2">
      <c r="CV881" s="323" t="s">
        <v>460</v>
      </c>
    </row>
    <row r="882" spans="100:100" x14ac:dyDescent="0.2">
      <c r="CV882" s="323" t="s">
        <v>461</v>
      </c>
    </row>
    <row r="883" spans="100:100" x14ac:dyDescent="0.2">
      <c r="CV883" s="323" t="s">
        <v>462</v>
      </c>
    </row>
    <row r="884" spans="100:100" x14ac:dyDescent="0.2">
      <c r="CV884" s="323" t="s">
        <v>463</v>
      </c>
    </row>
    <row r="885" spans="100:100" x14ac:dyDescent="0.2">
      <c r="CV885" s="323" t="s">
        <v>464</v>
      </c>
    </row>
    <row r="886" spans="100:100" x14ac:dyDescent="0.2">
      <c r="CV886" s="323" t="s">
        <v>465</v>
      </c>
    </row>
    <row r="887" spans="100:100" x14ac:dyDescent="0.2">
      <c r="CV887" s="323" t="s">
        <v>466</v>
      </c>
    </row>
    <row r="888" spans="100:100" x14ac:dyDescent="0.2">
      <c r="CV888" s="323"/>
    </row>
    <row r="889" spans="100:100" x14ac:dyDescent="0.2">
      <c r="CV889" s="323" t="s">
        <v>467</v>
      </c>
    </row>
    <row r="890" spans="100:100" x14ac:dyDescent="0.2">
      <c r="CV890" s="323" t="s">
        <v>468</v>
      </c>
    </row>
    <row r="891" spans="100:100" x14ac:dyDescent="0.2">
      <c r="CV891" s="323" t="s">
        <v>469</v>
      </c>
    </row>
    <row r="892" spans="100:100" x14ac:dyDescent="0.2">
      <c r="CV892" s="323" t="s">
        <v>470</v>
      </c>
    </row>
    <row r="893" spans="100:100" x14ac:dyDescent="0.2">
      <c r="CV893" s="323" t="s">
        <v>471</v>
      </c>
    </row>
    <row r="894" spans="100:100" x14ac:dyDescent="0.2">
      <c r="CV894" s="323" t="s">
        <v>472</v>
      </c>
    </row>
    <row r="895" spans="100:100" x14ac:dyDescent="0.2">
      <c r="CV895" s="323" t="s">
        <v>473</v>
      </c>
    </row>
    <row r="896" spans="100:100" x14ac:dyDescent="0.2">
      <c r="CV896" s="323" t="s">
        <v>474</v>
      </c>
    </row>
    <row r="897" spans="100:100" x14ac:dyDescent="0.2">
      <c r="CV897" s="323" t="s">
        <v>475</v>
      </c>
    </row>
    <row r="898" spans="100:100" x14ac:dyDescent="0.2">
      <c r="CV898" s="323" t="s">
        <v>476</v>
      </c>
    </row>
    <row r="899" spans="100:100" x14ac:dyDescent="0.2">
      <c r="CV899" s="323" t="s">
        <v>477</v>
      </c>
    </row>
    <row r="900" spans="100:100" x14ac:dyDescent="0.2">
      <c r="CV900" s="323" t="s">
        <v>478</v>
      </c>
    </row>
    <row r="901" spans="100:100" x14ac:dyDescent="0.2">
      <c r="CV901" s="323"/>
    </row>
    <row r="902" spans="100:100" x14ac:dyDescent="0.2">
      <c r="CV902" s="323" t="s">
        <v>479</v>
      </c>
    </row>
    <row r="903" spans="100:100" x14ac:dyDescent="0.2">
      <c r="CV903" s="323" t="s">
        <v>480</v>
      </c>
    </row>
    <row r="904" spans="100:100" x14ac:dyDescent="0.2">
      <c r="CV904" s="323" t="s">
        <v>481</v>
      </c>
    </row>
    <row r="905" spans="100:100" x14ac:dyDescent="0.2">
      <c r="CV905" s="323" t="s">
        <v>482</v>
      </c>
    </row>
    <row r="906" spans="100:100" x14ac:dyDescent="0.2">
      <c r="CV906" s="323" t="s">
        <v>483</v>
      </c>
    </row>
    <row r="907" spans="100:100" x14ac:dyDescent="0.2">
      <c r="CV907" s="323" t="s">
        <v>484</v>
      </c>
    </row>
    <row r="908" spans="100:100" x14ac:dyDescent="0.2">
      <c r="CV908" s="323" t="s">
        <v>485</v>
      </c>
    </row>
    <row r="909" spans="100:100" x14ac:dyDescent="0.2">
      <c r="CV909" s="323" t="s">
        <v>486</v>
      </c>
    </row>
    <row r="910" spans="100:100" x14ac:dyDescent="0.2">
      <c r="CV910" s="323" t="s">
        <v>487</v>
      </c>
    </row>
    <row r="911" spans="100:100" x14ac:dyDescent="0.2">
      <c r="CV911" s="323" t="s">
        <v>488</v>
      </c>
    </row>
    <row r="912" spans="100:100" x14ac:dyDescent="0.2">
      <c r="CV912" s="323" t="s">
        <v>489</v>
      </c>
    </row>
    <row r="913" spans="100:100" x14ac:dyDescent="0.2">
      <c r="CV913" s="323" t="s">
        <v>490</v>
      </c>
    </row>
    <row r="914" spans="100:100" x14ac:dyDescent="0.2">
      <c r="CV914" s="323"/>
    </row>
    <row r="915" spans="100:100" x14ac:dyDescent="0.2">
      <c r="CV915" s="323" t="s">
        <v>491</v>
      </c>
    </row>
    <row r="916" spans="100:100" x14ac:dyDescent="0.2">
      <c r="CV916" s="323" t="s">
        <v>492</v>
      </c>
    </row>
    <row r="917" spans="100:100" x14ac:dyDescent="0.2">
      <c r="CV917" s="323" t="s">
        <v>493</v>
      </c>
    </row>
    <row r="918" spans="100:100" x14ac:dyDescent="0.2">
      <c r="CV918" s="323" t="s">
        <v>494</v>
      </c>
    </row>
    <row r="919" spans="100:100" x14ac:dyDescent="0.2">
      <c r="CV919" s="323" t="s">
        <v>495</v>
      </c>
    </row>
    <row r="920" spans="100:100" x14ac:dyDescent="0.2">
      <c r="CV920" s="323" t="s">
        <v>496</v>
      </c>
    </row>
    <row r="921" spans="100:100" x14ac:dyDescent="0.2">
      <c r="CV921" s="323" t="s">
        <v>497</v>
      </c>
    </row>
    <row r="922" spans="100:100" x14ac:dyDescent="0.2">
      <c r="CV922" s="323" t="s">
        <v>498</v>
      </c>
    </row>
    <row r="923" spans="100:100" x14ac:dyDescent="0.2">
      <c r="CV923" s="323" t="s">
        <v>499</v>
      </c>
    </row>
    <row r="924" spans="100:100" x14ac:dyDescent="0.2">
      <c r="CV924" s="323" t="s">
        <v>500</v>
      </c>
    </row>
    <row r="925" spans="100:100" x14ac:dyDescent="0.2">
      <c r="CV925" s="323" t="s">
        <v>501</v>
      </c>
    </row>
    <row r="926" spans="100:100" x14ac:dyDescent="0.2">
      <c r="CV926" s="323" t="s">
        <v>502</v>
      </c>
    </row>
    <row r="927" spans="100:100" x14ac:dyDescent="0.2">
      <c r="CV927" s="323"/>
    </row>
    <row r="928" spans="100:100" x14ac:dyDescent="0.2">
      <c r="CV928" s="323" t="s">
        <v>503</v>
      </c>
    </row>
    <row r="929" spans="100:100" x14ac:dyDescent="0.2">
      <c r="CV929" s="323" t="s">
        <v>504</v>
      </c>
    </row>
    <row r="930" spans="100:100" x14ac:dyDescent="0.2">
      <c r="CV930" s="323" t="s">
        <v>505</v>
      </c>
    </row>
    <row r="931" spans="100:100" x14ac:dyDescent="0.2">
      <c r="CV931" s="323" t="s">
        <v>506</v>
      </c>
    </row>
    <row r="932" spans="100:100" x14ac:dyDescent="0.2">
      <c r="CV932" s="323" t="s">
        <v>507</v>
      </c>
    </row>
    <row r="933" spans="100:100" x14ac:dyDescent="0.2">
      <c r="CV933" s="323" t="s">
        <v>508</v>
      </c>
    </row>
    <row r="934" spans="100:100" x14ac:dyDescent="0.2">
      <c r="CV934" s="323" t="s">
        <v>509</v>
      </c>
    </row>
    <row r="935" spans="100:100" x14ac:dyDescent="0.2">
      <c r="CV935" s="323" t="s">
        <v>510</v>
      </c>
    </row>
    <row r="936" spans="100:100" x14ac:dyDescent="0.2">
      <c r="CV936" s="323" t="s">
        <v>511</v>
      </c>
    </row>
    <row r="937" spans="100:100" x14ac:dyDescent="0.2">
      <c r="CV937" s="323" t="s">
        <v>512</v>
      </c>
    </row>
    <row r="938" spans="100:100" x14ac:dyDescent="0.2">
      <c r="CV938" s="323" t="s">
        <v>513</v>
      </c>
    </row>
    <row r="939" spans="100:100" x14ac:dyDescent="0.2">
      <c r="CV939" s="323" t="s">
        <v>514</v>
      </c>
    </row>
    <row r="940" spans="100:100" x14ac:dyDescent="0.2">
      <c r="CV940" s="323"/>
    </row>
    <row r="941" spans="100:100" x14ac:dyDescent="0.2">
      <c r="CV941" s="323" t="s">
        <v>515</v>
      </c>
    </row>
    <row r="942" spans="100:100" x14ac:dyDescent="0.2">
      <c r="CV942" s="323" t="s">
        <v>516</v>
      </c>
    </row>
    <row r="943" spans="100:100" x14ac:dyDescent="0.2">
      <c r="CV943" s="323" t="s">
        <v>517</v>
      </c>
    </row>
    <row r="944" spans="100:100" x14ac:dyDescent="0.2">
      <c r="CV944" s="323" t="s">
        <v>518</v>
      </c>
    </row>
    <row r="945" spans="100:100" x14ac:dyDescent="0.2">
      <c r="CV945" s="323" t="s">
        <v>519</v>
      </c>
    </row>
    <row r="946" spans="100:100" x14ac:dyDescent="0.2">
      <c r="CV946" s="323" t="s">
        <v>520</v>
      </c>
    </row>
    <row r="947" spans="100:100" x14ac:dyDescent="0.2">
      <c r="CV947" s="323" t="s">
        <v>521</v>
      </c>
    </row>
    <row r="948" spans="100:100" x14ac:dyDescent="0.2">
      <c r="CV948" s="323" t="s">
        <v>522</v>
      </c>
    </row>
    <row r="949" spans="100:100" x14ac:dyDescent="0.2">
      <c r="CV949" s="323" t="s">
        <v>523</v>
      </c>
    </row>
    <row r="950" spans="100:100" x14ac:dyDescent="0.2">
      <c r="CV950" s="323" t="s">
        <v>524</v>
      </c>
    </row>
    <row r="951" spans="100:100" x14ac:dyDescent="0.2">
      <c r="CV951" s="323" t="s">
        <v>525</v>
      </c>
    </row>
    <row r="952" spans="100:100" x14ac:dyDescent="0.2">
      <c r="CV952" s="323" t="s">
        <v>526</v>
      </c>
    </row>
    <row r="953" spans="100:100" x14ac:dyDescent="0.2">
      <c r="CV953" s="323"/>
    </row>
    <row r="954" spans="100:100" x14ac:dyDescent="0.2">
      <c r="CV954" s="323" t="s">
        <v>666</v>
      </c>
    </row>
    <row r="955" spans="100:100" x14ac:dyDescent="0.2">
      <c r="CV955" s="323" t="s">
        <v>667</v>
      </c>
    </row>
    <row r="956" spans="100:100" x14ac:dyDescent="0.2">
      <c r="CV956" s="323" t="s">
        <v>668</v>
      </c>
    </row>
    <row r="957" spans="100:100" x14ac:dyDescent="0.2">
      <c r="CV957" s="323" t="s">
        <v>669</v>
      </c>
    </row>
    <row r="958" spans="100:100" x14ac:dyDescent="0.2">
      <c r="CV958" s="323" t="s">
        <v>670</v>
      </c>
    </row>
    <row r="959" spans="100:100" x14ac:dyDescent="0.2">
      <c r="CV959" s="323" t="s">
        <v>671</v>
      </c>
    </row>
    <row r="960" spans="100:100" x14ac:dyDescent="0.2">
      <c r="CV960" s="323" t="s">
        <v>672</v>
      </c>
    </row>
    <row r="961" spans="100:100" x14ac:dyDescent="0.2">
      <c r="CV961" s="323" t="s">
        <v>673</v>
      </c>
    </row>
    <row r="962" spans="100:100" x14ac:dyDescent="0.2">
      <c r="CV962" s="323" t="s">
        <v>674</v>
      </c>
    </row>
    <row r="963" spans="100:100" x14ac:dyDescent="0.2">
      <c r="CV963" s="323" t="s">
        <v>675</v>
      </c>
    </row>
    <row r="964" spans="100:100" x14ac:dyDescent="0.2">
      <c r="CV964" s="323" t="s">
        <v>676</v>
      </c>
    </row>
    <row r="965" spans="100:100" x14ac:dyDescent="0.2">
      <c r="CV965" s="323" t="s">
        <v>677</v>
      </c>
    </row>
    <row r="966" spans="100:100" x14ac:dyDescent="0.2">
      <c r="CV966" s="323"/>
    </row>
    <row r="967" spans="100:100" x14ac:dyDescent="0.2">
      <c r="CV967" s="323" t="s">
        <v>678</v>
      </c>
    </row>
    <row r="968" spans="100:100" x14ac:dyDescent="0.2">
      <c r="CV968" s="323" t="s">
        <v>679</v>
      </c>
    </row>
    <row r="969" spans="100:100" x14ac:dyDescent="0.2">
      <c r="CV969" s="323" t="s">
        <v>680</v>
      </c>
    </row>
    <row r="970" spans="100:100" x14ac:dyDescent="0.2">
      <c r="CV970" s="323" t="s">
        <v>681</v>
      </c>
    </row>
    <row r="971" spans="100:100" x14ac:dyDescent="0.2">
      <c r="CV971" s="323" t="s">
        <v>682</v>
      </c>
    </row>
    <row r="972" spans="100:100" x14ac:dyDescent="0.2">
      <c r="CV972" s="323" t="s">
        <v>683</v>
      </c>
    </row>
    <row r="973" spans="100:100" x14ac:dyDescent="0.2">
      <c r="CV973" s="323" t="s">
        <v>684</v>
      </c>
    </row>
    <row r="974" spans="100:100" x14ac:dyDescent="0.2">
      <c r="CV974" s="323" t="s">
        <v>685</v>
      </c>
    </row>
    <row r="975" spans="100:100" x14ac:dyDescent="0.2">
      <c r="CV975" s="323" t="s">
        <v>686</v>
      </c>
    </row>
    <row r="976" spans="100:100" x14ac:dyDescent="0.2">
      <c r="CV976" s="323" t="s">
        <v>687</v>
      </c>
    </row>
    <row r="977" spans="100:100" x14ac:dyDescent="0.2">
      <c r="CV977" s="323" t="s">
        <v>688</v>
      </c>
    </row>
    <row r="978" spans="100:100" x14ac:dyDescent="0.2">
      <c r="CV978" s="323" t="s">
        <v>689</v>
      </c>
    </row>
    <row r="979" spans="100:100" x14ac:dyDescent="0.2">
      <c r="CV979" s="323"/>
    </row>
    <row r="980" spans="100:100" x14ac:dyDescent="0.2">
      <c r="CV980" s="323" t="s">
        <v>527</v>
      </c>
    </row>
    <row r="981" spans="100:100" x14ac:dyDescent="0.2">
      <c r="CV981" s="323" t="s">
        <v>528</v>
      </c>
    </row>
    <row r="982" spans="100:100" x14ac:dyDescent="0.2">
      <c r="CV982" s="323" t="s">
        <v>529</v>
      </c>
    </row>
    <row r="983" spans="100:100" x14ac:dyDescent="0.2">
      <c r="CV983" s="323" t="s">
        <v>530</v>
      </c>
    </row>
    <row r="984" spans="100:100" x14ac:dyDescent="0.2">
      <c r="CV984" s="323" t="s">
        <v>531</v>
      </c>
    </row>
    <row r="985" spans="100:100" x14ac:dyDescent="0.2">
      <c r="CV985" s="323" t="s">
        <v>532</v>
      </c>
    </row>
    <row r="986" spans="100:100" x14ac:dyDescent="0.2">
      <c r="CV986" s="323" t="s">
        <v>533</v>
      </c>
    </row>
    <row r="987" spans="100:100" x14ac:dyDescent="0.2">
      <c r="CV987" s="323" t="s">
        <v>534</v>
      </c>
    </row>
    <row r="988" spans="100:100" x14ac:dyDescent="0.2">
      <c r="CV988" s="323" t="s">
        <v>535</v>
      </c>
    </row>
    <row r="989" spans="100:100" x14ac:dyDescent="0.2">
      <c r="CV989" s="323" t="s">
        <v>536</v>
      </c>
    </row>
    <row r="990" spans="100:100" x14ac:dyDescent="0.2">
      <c r="CV990" s="323" t="s">
        <v>537</v>
      </c>
    </row>
    <row r="991" spans="100:100" x14ac:dyDescent="0.2">
      <c r="CV991" s="323" t="s">
        <v>538</v>
      </c>
    </row>
    <row r="992" spans="100:100" x14ac:dyDescent="0.2">
      <c r="CV992" s="323" t="s">
        <v>539</v>
      </c>
    </row>
    <row r="993" spans="100:100" x14ac:dyDescent="0.2">
      <c r="CV993" s="323" t="s">
        <v>540</v>
      </c>
    </row>
    <row r="994" spans="100:100" x14ac:dyDescent="0.2">
      <c r="CV994" s="323" t="s">
        <v>541</v>
      </c>
    </row>
    <row r="995" spans="100:100" x14ac:dyDescent="0.2">
      <c r="CV995" s="323" t="s">
        <v>542</v>
      </c>
    </row>
    <row r="996" spans="100:100" x14ac:dyDescent="0.2">
      <c r="CV996" s="323" t="s">
        <v>690</v>
      </c>
    </row>
    <row r="997" spans="100:100" x14ac:dyDescent="0.2">
      <c r="CV997" s="323" t="s">
        <v>691</v>
      </c>
    </row>
    <row r="998" spans="100:100" x14ac:dyDescent="0.2">
      <c r="CV998" s="323"/>
    </row>
    <row r="999" spans="100:100" x14ac:dyDescent="0.2">
      <c r="CV999" s="323" t="s">
        <v>543</v>
      </c>
    </row>
    <row r="1000" spans="100:100" x14ac:dyDescent="0.2">
      <c r="CV1000" s="323" t="s">
        <v>544</v>
      </c>
    </row>
    <row r="1001" spans="100:100" x14ac:dyDescent="0.2">
      <c r="CV1001" s="323" t="s">
        <v>545</v>
      </c>
    </row>
    <row r="1002" spans="100:100" x14ac:dyDescent="0.2">
      <c r="CV1002" s="323" t="s">
        <v>546</v>
      </c>
    </row>
    <row r="1003" spans="100:100" x14ac:dyDescent="0.2">
      <c r="CV1003" s="323" t="s">
        <v>547</v>
      </c>
    </row>
    <row r="1004" spans="100:100" x14ac:dyDescent="0.2">
      <c r="CV1004" s="323" t="s">
        <v>548</v>
      </c>
    </row>
    <row r="1005" spans="100:100" x14ac:dyDescent="0.2">
      <c r="CV1005" s="323" t="s">
        <v>549</v>
      </c>
    </row>
    <row r="1006" spans="100:100" x14ac:dyDescent="0.2">
      <c r="CV1006" s="323" t="s">
        <v>550</v>
      </c>
    </row>
    <row r="1007" spans="100:100" x14ac:dyDescent="0.2">
      <c r="CV1007" s="323" t="s">
        <v>551</v>
      </c>
    </row>
    <row r="1008" spans="100:100" x14ac:dyDescent="0.2">
      <c r="CV1008" s="323" t="s">
        <v>552</v>
      </c>
    </row>
    <row r="1009" spans="100:100" x14ac:dyDescent="0.2">
      <c r="CV1009" s="323" t="s">
        <v>553</v>
      </c>
    </row>
    <row r="1010" spans="100:100" x14ac:dyDescent="0.2">
      <c r="CV1010" s="323" t="s">
        <v>554</v>
      </c>
    </row>
    <row r="1011" spans="100:100" x14ac:dyDescent="0.2">
      <c r="CV1011" s="323" t="s">
        <v>555</v>
      </c>
    </row>
    <row r="1012" spans="100:100" x14ac:dyDescent="0.2">
      <c r="CV1012" s="323" t="s">
        <v>556</v>
      </c>
    </row>
    <row r="1013" spans="100:100" x14ac:dyDescent="0.2">
      <c r="CV1013" s="323" t="s">
        <v>557</v>
      </c>
    </row>
    <row r="1014" spans="100:100" x14ac:dyDescent="0.2">
      <c r="CV1014" s="323" t="s">
        <v>558</v>
      </c>
    </row>
    <row r="1015" spans="100:100" x14ac:dyDescent="0.2">
      <c r="CV1015" s="323" t="s">
        <v>692</v>
      </c>
    </row>
    <row r="1016" spans="100:100" x14ac:dyDescent="0.2">
      <c r="CV1016" s="323" t="s">
        <v>693</v>
      </c>
    </row>
    <row r="1017" spans="100:100" x14ac:dyDescent="0.2">
      <c r="CV1017" s="323"/>
    </row>
    <row r="1018" spans="100:100" x14ac:dyDescent="0.2">
      <c r="CV1018" s="323" t="s">
        <v>559</v>
      </c>
    </row>
    <row r="1019" spans="100:100" x14ac:dyDescent="0.2">
      <c r="CV1019" s="323" t="s">
        <v>560</v>
      </c>
    </row>
    <row r="1020" spans="100:100" x14ac:dyDescent="0.2">
      <c r="CV1020" s="323" t="s">
        <v>561</v>
      </c>
    </row>
    <row r="1021" spans="100:100" x14ac:dyDescent="0.2">
      <c r="CV1021" s="323" t="s">
        <v>562</v>
      </c>
    </row>
    <row r="1022" spans="100:100" x14ac:dyDescent="0.2">
      <c r="CV1022" s="323" t="s">
        <v>563</v>
      </c>
    </row>
    <row r="1023" spans="100:100" x14ac:dyDescent="0.2">
      <c r="CV1023" s="323" t="s">
        <v>564</v>
      </c>
    </row>
    <row r="1024" spans="100:100" x14ac:dyDescent="0.2">
      <c r="CV1024" s="323" t="s">
        <v>565</v>
      </c>
    </row>
    <row r="1025" spans="100:100" x14ac:dyDescent="0.2">
      <c r="CV1025" s="323" t="s">
        <v>566</v>
      </c>
    </row>
    <row r="1026" spans="100:100" x14ac:dyDescent="0.2">
      <c r="CV1026" s="323" t="s">
        <v>567</v>
      </c>
    </row>
    <row r="1027" spans="100:100" x14ac:dyDescent="0.2">
      <c r="CV1027" s="323" t="s">
        <v>568</v>
      </c>
    </row>
    <row r="1028" spans="100:100" x14ac:dyDescent="0.2">
      <c r="CV1028" s="323" t="s">
        <v>569</v>
      </c>
    </row>
    <row r="1029" spans="100:100" x14ac:dyDescent="0.2">
      <c r="CV1029" s="323" t="s">
        <v>570</v>
      </c>
    </row>
    <row r="1030" spans="100:100" x14ac:dyDescent="0.2">
      <c r="CV1030" s="323" t="s">
        <v>571</v>
      </c>
    </row>
    <row r="1031" spans="100:100" x14ac:dyDescent="0.2">
      <c r="CV1031" s="323" t="s">
        <v>572</v>
      </c>
    </row>
    <row r="1032" spans="100:100" x14ac:dyDescent="0.2">
      <c r="CV1032" s="323" t="s">
        <v>573</v>
      </c>
    </row>
    <row r="1033" spans="100:100" x14ac:dyDescent="0.2">
      <c r="CV1033" s="323" t="s">
        <v>574</v>
      </c>
    </row>
    <row r="1034" spans="100:100" x14ac:dyDescent="0.2">
      <c r="CV1034" s="323" t="s">
        <v>694</v>
      </c>
    </row>
    <row r="1035" spans="100:100" x14ac:dyDescent="0.2">
      <c r="CV1035" s="323" t="s">
        <v>695</v>
      </c>
    </row>
    <row r="1036" spans="100:100" x14ac:dyDescent="0.2">
      <c r="CV1036" s="323"/>
    </row>
    <row r="1037" spans="100:100" x14ac:dyDescent="0.2">
      <c r="CV1037" s="323" t="s">
        <v>575</v>
      </c>
    </row>
    <row r="1038" spans="100:100" x14ac:dyDescent="0.2">
      <c r="CV1038" s="323" t="s">
        <v>576</v>
      </c>
    </row>
    <row r="1039" spans="100:100" x14ac:dyDescent="0.2">
      <c r="CV1039" s="323" t="s">
        <v>577</v>
      </c>
    </row>
    <row r="1040" spans="100:100" x14ac:dyDescent="0.2">
      <c r="CV1040" s="323" t="s">
        <v>578</v>
      </c>
    </row>
    <row r="1041" spans="100:100" x14ac:dyDescent="0.2">
      <c r="CV1041" s="323" t="s">
        <v>579</v>
      </c>
    </row>
    <row r="1042" spans="100:100" x14ac:dyDescent="0.2">
      <c r="CV1042" s="323" t="s">
        <v>580</v>
      </c>
    </row>
    <row r="1043" spans="100:100" x14ac:dyDescent="0.2">
      <c r="CV1043" s="323" t="s">
        <v>581</v>
      </c>
    </row>
    <row r="1044" spans="100:100" x14ac:dyDescent="0.2">
      <c r="CV1044" s="323" t="s">
        <v>582</v>
      </c>
    </row>
    <row r="1045" spans="100:100" x14ac:dyDescent="0.2">
      <c r="CV1045" s="323" t="s">
        <v>583</v>
      </c>
    </row>
    <row r="1046" spans="100:100" x14ac:dyDescent="0.2">
      <c r="CV1046" s="323" t="s">
        <v>584</v>
      </c>
    </row>
    <row r="1047" spans="100:100" x14ac:dyDescent="0.2">
      <c r="CV1047" s="323" t="s">
        <v>585</v>
      </c>
    </row>
    <row r="1048" spans="100:100" x14ac:dyDescent="0.2">
      <c r="CV1048" s="323" t="s">
        <v>586</v>
      </c>
    </row>
    <row r="1049" spans="100:100" x14ac:dyDescent="0.2">
      <c r="CV1049" s="323" t="s">
        <v>587</v>
      </c>
    </row>
    <row r="1050" spans="100:100" x14ac:dyDescent="0.2">
      <c r="CV1050" s="323" t="s">
        <v>588</v>
      </c>
    </row>
    <row r="1051" spans="100:100" x14ac:dyDescent="0.2">
      <c r="CV1051" s="323" t="s">
        <v>589</v>
      </c>
    </row>
    <row r="1052" spans="100:100" x14ac:dyDescent="0.2">
      <c r="CV1052" s="323" t="s">
        <v>590</v>
      </c>
    </row>
    <row r="1053" spans="100:100" x14ac:dyDescent="0.2">
      <c r="CV1053" s="323" t="s">
        <v>696</v>
      </c>
    </row>
    <row r="1054" spans="100:100" x14ac:dyDescent="0.2">
      <c r="CV1054" s="323" t="s">
        <v>697</v>
      </c>
    </row>
    <row r="1055" spans="100:100" x14ac:dyDescent="0.2">
      <c r="CV1055" s="323"/>
    </row>
    <row r="1056" spans="100:100" x14ac:dyDescent="0.2">
      <c r="CV1056" s="323" t="s">
        <v>591</v>
      </c>
    </row>
    <row r="1057" spans="100:100" x14ac:dyDescent="0.2">
      <c r="CV1057" s="323" t="s">
        <v>592</v>
      </c>
    </row>
    <row r="1058" spans="100:100" x14ac:dyDescent="0.2">
      <c r="CV1058" s="323" t="s">
        <v>593</v>
      </c>
    </row>
    <row r="1059" spans="100:100" x14ac:dyDescent="0.2">
      <c r="CV1059" s="323" t="s">
        <v>594</v>
      </c>
    </row>
    <row r="1060" spans="100:100" x14ac:dyDescent="0.2">
      <c r="CV1060" s="323" t="s">
        <v>595</v>
      </c>
    </row>
    <row r="1061" spans="100:100" x14ac:dyDescent="0.2">
      <c r="CV1061" s="323" t="s">
        <v>596</v>
      </c>
    </row>
    <row r="1062" spans="100:100" x14ac:dyDescent="0.2">
      <c r="CV1062" s="323" t="s">
        <v>597</v>
      </c>
    </row>
    <row r="1063" spans="100:100" x14ac:dyDescent="0.2">
      <c r="CV1063" s="323" t="s">
        <v>598</v>
      </c>
    </row>
    <row r="1064" spans="100:100" x14ac:dyDescent="0.2">
      <c r="CV1064" s="323" t="s">
        <v>599</v>
      </c>
    </row>
    <row r="1065" spans="100:100" x14ac:dyDescent="0.2">
      <c r="CV1065" s="323" t="s">
        <v>600</v>
      </c>
    </row>
    <row r="1066" spans="100:100" x14ac:dyDescent="0.2">
      <c r="CV1066" s="323" t="s">
        <v>601</v>
      </c>
    </row>
    <row r="1067" spans="100:100" x14ac:dyDescent="0.2">
      <c r="CV1067" s="323" t="s">
        <v>602</v>
      </c>
    </row>
    <row r="1068" spans="100:100" x14ac:dyDescent="0.2">
      <c r="CV1068" s="323" t="s">
        <v>603</v>
      </c>
    </row>
    <row r="1069" spans="100:100" x14ac:dyDescent="0.2">
      <c r="CV1069" s="323" t="s">
        <v>604</v>
      </c>
    </row>
    <row r="1070" spans="100:100" x14ac:dyDescent="0.2">
      <c r="CV1070" s="323" t="s">
        <v>605</v>
      </c>
    </row>
    <row r="1071" spans="100:100" x14ac:dyDescent="0.2">
      <c r="CV1071" s="323" t="s">
        <v>606</v>
      </c>
    </row>
    <row r="1072" spans="100:100" x14ac:dyDescent="0.2">
      <c r="CV1072" s="323" t="s">
        <v>698</v>
      </c>
    </row>
    <row r="1073" spans="100:100" x14ac:dyDescent="0.2">
      <c r="CV1073" s="323" t="s">
        <v>699</v>
      </c>
    </row>
    <row r="1074" spans="100:100" x14ac:dyDescent="0.2">
      <c r="CV1074" s="322"/>
    </row>
    <row r="1075" spans="100:100" x14ac:dyDescent="0.2">
      <c r="CV1075" s="324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56" customWidth="1"/>
    <col min="69" max="69" width="5.7109375" style="56" customWidth="1"/>
    <col min="70" max="75" width="6.7109375" style="5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 ca="1"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392" t="str">
        <f ca="1">TRIM(RIGHT(CELL("filename",$A$1),2))</f>
        <v>2</v>
      </c>
      <c r="D2" s="131" t="str">
        <f ca="1">IF(COUNTIF(B4:B19,"")=ROWS(B4:B19),"",IF(COUNTBLANK(B4:B19)=COUNTBLANK(E4:E19)," Final"," Preliminary"))</f>
        <v xml:space="preserve"> Final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0</v>
      </c>
      <c r="AS2" s="345" t="s">
        <v>27</v>
      </c>
      <c r="AT2" s="398" t="s">
        <v>11</v>
      </c>
      <c r="AU2" s="399" t="s">
        <v>11</v>
      </c>
      <c r="AV2" s="400"/>
      <c r="AW2" s="3"/>
      <c r="BE2" s="395" t="str">
        <f ca="1">CONCATENATE("Week ",$C$2," Scores")</f>
        <v>Week 2 Scores</v>
      </c>
      <c r="BF2" s="396"/>
      <c r="BG2" s="397"/>
      <c r="BH2" s="347"/>
      <c r="BI2" s="395" t="s">
        <v>65</v>
      </c>
      <c r="BJ2" s="396"/>
      <c r="BK2" s="396"/>
      <c r="BL2" s="397"/>
      <c r="BM2" s="169"/>
      <c r="BN2" s="395" t="s">
        <v>74</v>
      </c>
      <c r="BO2" s="396"/>
      <c r="BP2" s="397"/>
      <c r="BQ2" s="395" t="s">
        <v>70</v>
      </c>
      <c r="BR2" s="396"/>
      <c r="BS2" s="396"/>
      <c r="BT2" s="396"/>
      <c r="BU2" s="396"/>
      <c r="BV2" s="396"/>
      <c r="BW2" s="397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348" t="s">
        <v>1</v>
      </c>
      <c r="BF3" s="349" t="s">
        <v>12</v>
      </c>
      <c r="BG3" s="350" t="s">
        <v>16</v>
      </c>
      <c r="BH3" s="171"/>
      <c r="BI3" s="348" t="s">
        <v>1</v>
      </c>
      <c r="BJ3" s="349" t="s">
        <v>12</v>
      </c>
      <c r="BK3" s="351" t="s">
        <v>14</v>
      </c>
      <c r="BL3" s="350" t="s">
        <v>15</v>
      </c>
      <c r="BM3" s="169"/>
      <c r="BN3" s="352" t="s">
        <v>1</v>
      </c>
      <c r="BO3" s="353" t="s">
        <v>12</v>
      </c>
      <c r="BP3" s="354" t="s">
        <v>13</v>
      </c>
      <c r="BQ3" s="355" t="s">
        <v>66</v>
      </c>
      <c r="BR3" s="393" t="s">
        <v>67</v>
      </c>
      <c r="BS3" s="401"/>
      <c r="BT3" s="393" t="s">
        <v>68</v>
      </c>
      <c r="BU3" s="401"/>
      <c r="BV3" s="393" t="s">
        <v>69</v>
      </c>
      <c r="BW3" s="394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Giants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Football Team</v>
      </c>
      <c r="E4" s="390" t="s">
        <v>38</v>
      </c>
      <c r="F4" s="224" t="s">
        <v>38</v>
      </c>
      <c r="G4" s="193">
        <v>5</v>
      </c>
      <c r="H4" s="189" t="str">
        <f>IF(G4&gt;0,IF(ISTEXT($E4),IF($E4&lt;&gt;F4,G4-2*G4,""),""),"")</f>
        <v/>
      </c>
      <c r="I4" s="227" t="s">
        <v>39</v>
      </c>
      <c r="J4" s="193">
        <v>1</v>
      </c>
      <c r="K4" s="189">
        <f t="shared" ref="K4:K19" si="0">IF(J4&gt;0,IF(ISTEXT($E4),IF($E4&lt;&gt;I4,J4-2*J4,""),""),"")</f>
        <v>-1</v>
      </c>
      <c r="L4" s="227" t="s">
        <v>38</v>
      </c>
      <c r="M4" s="193">
        <v>8</v>
      </c>
      <c r="N4" s="189" t="str">
        <f t="shared" ref="N4:N19" si="1">IF(M4&gt;0,IF(ISTEXT($E4),IF($E4&lt;&gt;L4,M4-2*M4,""),""),"")</f>
        <v/>
      </c>
      <c r="O4" s="227" t="s">
        <v>38</v>
      </c>
      <c r="P4" s="193">
        <v>8</v>
      </c>
      <c r="Q4" s="189" t="str">
        <f t="shared" ref="Q4:Q19" si="2">IF(P4&gt;0,IF(ISTEXT($E4),IF($E4&lt;&gt;O4,P4-2*P4,""),""),"")</f>
        <v/>
      </c>
      <c r="R4" s="227" t="s">
        <v>39</v>
      </c>
      <c r="S4" s="193">
        <v>5</v>
      </c>
      <c r="T4" s="189">
        <f t="shared" ref="T4:T19" si="3">IF(S4&gt;0,IF(ISTEXT($E4),IF($E4&lt;&gt;R4,S4-2*S4,""),""),"")</f>
        <v>-5</v>
      </c>
      <c r="U4" s="227" t="s">
        <v>38</v>
      </c>
      <c r="V4" s="193">
        <v>7</v>
      </c>
      <c r="W4" s="189" t="str">
        <f t="shared" ref="W4:W19" si="4">IF(V4&gt;0,IF(ISTEXT($E4),IF($E4&lt;&gt;U4,V4-2*V4,""),""),"")</f>
        <v/>
      </c>
      <c r="X4" s="227" t="s">
        <v>38</v>
      </c>
      <c r="Y4" s="193">
        <v>1</v>
      </c>
      <c r="Z4" s="189" t="str">
        <f t="shared" ref="Z4:Z19" si="5">IF(Y4&gt;0,IF(ISTEXT($E4),IF($E4&lt;&gt;X4,Y4-2*Y4,""),""),"")</f>
        <v/>
      </c>
      <c r="AA4" s="227" t="s">
        <v>38</v>
      </c>
      <c r="AB4" s="193">
        <v>7</v>
      </c>
      <c r="AC4" s="189" t="str">
        <f t="shared" ref="AC4:AC19" si="6">IF(AB4&gt;0,IF(ISTEXT($E4),IF($E4&lt;&gt;AA4,AB4-2*AB4,""),""),"")</f>
        <v/>
      </c>
      <c r="AD4" s="227" t="s">
        <v>39</v>
      </c>
      <c r="AE4" s="193">
        <v>3</v>
      </c>
      <c r="AF4" s="189">
        <f t="shared" ref="AF4:AF19" si="7">IF(AE4&gt;0,IF(ISTEXT($E4),IF($E4&lt;&gt;AD4,AE4-2*AE4,""),""),"")</f>
        <v>-3</v>
      </c>
      <c r="AG4" s="227" t="s">
        <v>38</v>
      </c>
      <c r="AH4" s="193">
        <v>3</v>
      </c>
      <c r="AI4" s="189" t="str">
        <f t="shared" ref="AI4:AI19" si="8">IF(AH4&gt;0,IF(ISTEXT($E4),IF($E4&lt;&gt;AG4,AH4-2*AH4,""),""),"")</f>
        <v/>
      </c>
      <c r="AJ4" s="227" t="s">
        <v>38</v>
      </c>
      <c r="AK4" s="193">
        <v>16</v>
      </c>
      <c r="AL4" s="189" t="str">
        <f t="shared" ref="AL4:AL19" si="9">IF(AK4&gt;0,IF(ISTEXT($E4),IF($E4&lt;&gt;AJ4,AK4-2*AK4,""),""),"")</f>
        <v/>
      </c>
      <c r="AM4" s="227" t="s">
        <v>38</v>
      </c>
      <c r="AN4" s="193">
        <v>3</v>
      </c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5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56">
        <f ca="1">$P$21</f>
        <v>1</v>
      </c>
      <c r="BF4" s="94" t="str">
        <f>$O$2</f>
        <v>DC</v>
      </c>
      <c r="BG4" s="95">
        <f ca="1">$Q$21</f>
        <v>109</v>
      </c>
      <c r="BH4" s="172"/>
      <c r="BI4" s="357">
        <f t="shared" ref="BI4:BI15" ca="1" si="17">RANK(BK4,BK$4:BK$15,0)</f>
        <v>1</v>
      </c>
      <c r="BJ4" s="87" t="str">
        <f>$O$2</f>
        <v>DC</v>
      </c>
      <c r="BK4" s="88">
        <f ca="1">$Q$22</f>
        <v>109</v>
      </c>
      <c r="BL4" s="89">
        <f ca="1">$Q$23</f>
        <v>109</v>
      </c>
      <c r="BM4" s="169"/>
      <c r="BN4" s="358">
        <f t="shared" ref="BN4:BN15" ca="1" si="18">RANK(BP4,BP$4:BP$15,0)</f>
        <v>1</v>
      </c>
      <c r="BO4" s="80" t="str">
        <f>$O$2</f>
        <v>DC</v>
      </c>
      <c r="BP4" s="359">
        <f t="shared" ref="BP4:BP15" ca="1" si="19">SUM(BQ4,BS4,BU4,BW4)</f>
        <v>31</v>
      </c>
      <c r="BQ4" s="360">
        <f ca="1">-$AR$3*'Season Summary'!$AO$3</f>
        <v>-6</v>
      </c>
      <c r="BR4" s="361">
        <f ca="1">IF(COUNTIF('Season Summary'!N$3:OFFSET('Season Summary'!N$3,$C$2+$AR$2,0),"=1")&gt;0,COUNTIF('Season Summary'!N$3:OFFSET('Season Summary'!N$3,$C$2+$AR$2,0),"=1"),"")</f>
        <v>1</v>
      </c>
      <c r="BS4" s="362">
        <f ca="1">IF(BR4="","",BR4*'Season Summary'!$AO$6)</f>
        <v>31</v>
      </c>
      <c r="BT4" s="363" t="str">
        <f ca="1">IF($P$22=1,"✓","")</f>
        <v>✓</v>
      </c>
      <c r="BU4" s="362">
        <f t="shared" ref="BU4:BU15" ca="1" si="20">IF(BT4="✓",IF(COUNTIF(BT$4:BT$15,"✓")&gt;1,($Y$27+$AH$27)/COUNTIF(BT$4:BT$15,"✓"),$Y$27  ),"")</f>
        <v>6</v>
      </c>
      <c r="BV4" s="363" t="str">
        <f ca="1">IF($P$22=2,"✓","")</f>
        <v/>
      </c>
      <c r="BW4" s="364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Saints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Panthers</v>
      </c>
      <c r="E5" s="391" t="s">
        <v>38</v>
      </c>
      <c r="F5" s="233" t="s">
        <v>39</v>
      </c>
      <c r="G5" s="204">
        <v>7</v>
      </c>
      <c r="H5" s="200">
        <f>IF(G5&gt;0,IF(ISTEXT($E5),IF($E5&lt;&gt;F5,G5-2*G5,""),""),"")</f>
        <v>-7</v>
      </c>
      <c r="I5" s="236" t="s">
        <v>39</v>
      </c>
      <c r="J5" s="204">
        <v>6</v>
      </c>
      <c r="K5" s="200">
        <f>IF(J5&gt;0,IF(ISTEXT($E5),IF($E5&lt;&gt;I5,J5-2*J5,""),""),"")</f>
        <v>-6</v>
      </c>
      <c r="L5" s="236" t="s">
        <v>39</v>
      </c>
      <c r="M5" s="204">
        <v>5</v>
      </c>
      <c r="N5" s="200">
        <f>IF(M5&gt;0,IF(ISTEXT($E5),IF($E5&lt;&gt;L5,M5-2*M5,""),""),"")</f>
        <v>-5</v>
      </c>
      <c r="O5" s="236" t="s">
        <v>38</v>
      </c>
      <c r="P5" s="204">
        <v>5</v>
      </c>
      <c r="Q5" s="200" t="str">
        <f>IF(P5&gt;0,IF(ISTEXT($E5),IF($E5&lt;&gt;O5,P5-2*P5,""),""),"")</f>
        <v/>
      </c>
      <c r="R5" s="236" t="s">
        <v>38</v>
      </c>
      <c r="S5" s="204">
        <v>6</v>
      </c>
      <c r="T5" s="200" t="str">
        <f>IF(S5&gt;0,IF(ISTEXT($E5),IF($E5&lt;&gt;R5,S5-2*S5,""),""),"")</f>
        <v/>
      </c>
      <c r="U5" s="236" t="s">
        <v>39</v>
      </c>
      <c r="V5" s="204">
        <v>6</v>
      </c>
      <c r="W5" s="200">
        <f>IF(V5&gt;0,IF(ISTEXT($E5),IF($E5&lt;&gt;U5,V5-2*V5,""),""),"")</f>
        <v>-6</v>
      </c>
      <c r="X5" s="236" t="s">
        <v>39</v>
      </c>
      <c r="Y5" s="204">
        <v>11</v>
      </c>
      <c r="Z5" s="200">
        <f>IF(Y5&gt;0,IF(ISTEXT($E5),IF($E5&lt;&gt;X5,Y5-2*Y5,""),""),"")</f>
        <v>-11</v>
      </c>
      <c r="AA5" s="236" t="s">
        <v>39</v>
      </c>
      <c r="AB5" s="204">
        <v>14</v>
      </c>
      <c r="AC5" s="200">
        <f>IF(AB5&gt;0,IF(ISTEXT($E5),IF($E5&lt;&gt;AA5,AB5-2*AB5,""),""),"")</f>
        <v>-14</v>
      </c>
      <c r="AD5" s="236" t="s">
        <v>39</v>
      </c>
      <c r="AE5" s="204">
        <v>12</v>
      </c>
      <c r="AF5" s="200">
        <f>IF(AE5&gt;0,IF(ISTEXT($E5),IF($E5&lt;&gt;AD5,AE5-2*AE5,""),""),"")</f>
        <v>-12</v>
      </c>
      <c r="AG5" s="236" t="s">
        <v>39</v>
      </c>
      <c r="AH5" s="204">
        <v>5</v>
      </c>
      <c r="AI5" s="200">
        <f>IF(AH5&gt;0,IF(ISTEXT($E5),IF($E5&lt;&gt;AG5,AH5-2*AH5,""),""),"")</f>
        <v>-5</v>
      </c>
      <c r="AJ5" s="236" t="s">
        <v>39</v>
      </c>
      <c r="AK5" s="204">
        <v>15</v>
      </c>
      <c r="AL5" s="200">
        <f>IF(AK5&gt;0,IF(ISTEXT($E5),IF($E5&lt;&gt;AJ5,AK5-2*AK5,""),""),"")</f>
        <v>-15</v>
      </c>
      <c r="AM5" s="236" t="s">
        <v>39</v>
      </c>
      <c r="AN5" s="204">
        <v>8</v>
      </c>
      <c r="AO5" s="202">
        <f>IF(AN5&gt;0,IF(ISTEXT($E5),IF($E5&lt;&gt;AM5,AN5-2*AN5,""),""),"")</f>
        <v>-8</v>
      </c>
      <c r="AR5" s="8"/>
      <c r="AS5" s="365" t="str">
        <f ca="1">MID(CELL("filename",A1),FIND("]",CELL("filename",A1))+1,255)</f>
        <v>Week 2</v>
      </c>
      <c r="AT5" s="203" t="str">
        <f ca="1">IF($B5="","",IF(AX5&lt;0,"V","H"))</f>
        <v>V</v>
      </c>
      <c r="AU5" s="204">
        <f ca="1">IF($B5="","",RANK(BA5,BA$4:BA$19,1))</f>
        <v>8</v>
      </c>
      <c r="AV5" s="202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66">
        <f ca="1">$M$21</f>
        <v>2</v>
      </c>
      <c r="BF5" s="96" t="str">
        <f>$L$2</f>
        <v>CP</v>
      </c>
      <c r="BG5" s="97">
        <f ca="1">$N$21</f>
        <v>106</v>
      </c>
      <c r="BH5" s="172"/>
      <c r="BI5" s="367">
        <f t="shared" ca="1" si="17"/>
        <v>2</v>
      </c>
      <c r="BJ5" s="81" t="str">
        <f>$L$2</f>
        <v>CP</v>
      </c>
      <c r="BK5" s="90">
        <f ca="1">$N$22</f>
        <v>106</v>
      </c>
      <c r="BL5" s="91">
        <f ca="1">$N$23</f>
        <v>106</v>
      </c>
      <c r="BM5" s="169"/>
      <c r="BN5" s="367">
        <f t="shared" ca="1" si="18"/>
        <v>2</v>
      </c>
      <c r="BO5" s="81" t="str">
        <f>$AD$2</f>
        <v>KC</v>
      </c>
      <c r="BP5" s="368">
        <f t="shared" ca="1" si="19"/>
        <v>25</v>
      </c>
      <c r="BQ5" s="369">
        <f ca="1">-$AR$3*'Season Summary'!$AO$3</f>
        <v>-6</v>
      </c>
      <c r="BR5" s="370">
        <f ca="1">IF(COUNTIF('Season Summary'!AC$3:OFFSET('Season Summary'!AC$3,$C$2+$AR$2,0),"=1")&gt;0,COUNTIF('Season Summary'!AC$3:OFFSET('Season Summary'!AC$3,$C$2+$AR$2,0),"=1"),"")</f>
        <v>1</v>
      </c>
      <c r="BS5" s="371">
        <f ca="1">IF(BR5="","",BR5*'Season Summary'!$AO$6)</f>
        <v>31</v>
      </c>
      <c r="BT5" s="372" t="str">
        <f ca="1">IF($AE$22=1,"✓","")</f>
        <v/>
      </c>
      <c r="BU5" s="371" t="str">
        <f t="shared" ca="1" si="20"/>
        <v/>
      </c>
      <c r="BV5" s="372" t="str">
        <f ca="1">IF($AE$22=2,"✓","")</f>
        <v/>
      </c>
      <c r="BW5" s="373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Bengals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Bears</v>
      </c>
      <c r="E6" s="391" t="s">
        <v>38</v>
      </c>
      <c r="F6" s="233" t="s">
        <v>38</v>
      </c>
      <c r="G6" s="204">
        <v>1</v>
      </c>
      <c r="H6" s="200" t="str">
        <f t="shared" ref="H6:H19" si="23">IF(G6&gt;0,IF(ISTEXT($E6),IF($E6&lt;&gt;F6,G6-2*G6,""),""),"")</f>
        <v/>
      </c>
      <c r="I6" s="236" t="s">
        <v>38</v>
      </c>
      <c r="J6" s="204">
        <v>2</v>
      </c>
      <c r="K6" s="200" t="str">
        <f t="shared" si="0"/>
        <v/>
      </c>
      <c r="L6" s="236" t="s">
        <v>38</v>
      </c>
      <c r="M6" s="204">
        <v>1</v>
      </c>
      <c r="N6" s="200" t="str">
        <f t="shared" si="1"/>
        <v/>
      </c>
      <c r="O6" s="236" t="s">
        <v>38</v>
      </c>
      <c r="P6" s="204">
        <v>4</v>
      </c>
      <c r="Q6" s="200" t="str">
        <f t="shared" si="2"/>
        <v/>
      </c>
      <c r="R6" s="236" t="s">
        <v>39</v>
      </c>
      <c r="S6" s="204">
        <v>4</v>
      </c>
      <c r="T6" s="200">
        <f t="shared" si="3"/>
        <v>-4</v>
      </c>
      <c r="U6" s="236" t="s">
        <v>39</v>
      </c>
      <c r="V6" s="204">
        <v>5</v>
      </c>
      <c r="W6" s="200">
        <f t="shared" si="4"/>
        <v>-5</v>
      </c>
      <c r="X6" s="236" t="s">
        <v>39</v>
      </c>
      <c r="Y6" s="204">
        <v>10</v>
      </c>
      <c r="Z6" s="200">
        <f t="shared" si="5"/>
        <v>-10</v>
      </c>
      <c r="AA6" s="236" t="s">
        <v>39</v>
      </c>
      <c r="AB6" s="204">
        <v>9</v>
      </c>
      <c r="AC6" s="200">
        <f t="shared" si="6"/>
        <v>-9</v>
      </c>
      <c r="AD6" s="236" t="s">
        <v>38</v>
      </c>
      <c r="AE6" s="204">
        <v>9</v>
      </c>
      <c r="AF6" s="200" t="str">
        <f t="shared" si="7"/>
        <v/>
      </c>
      <c r="AG6" s="236" t="s">
        <v>38</v>
      </c>
      <c r="AH6" s="204">
        <v>1</v>
      </c>
      <c r="AI6" s="200" t="str">
        <f t="shared" si="8"/>
        <v/>
      </c>
      <c r="AJ6" s="236" t="s">
        <v>39</v>
      </c>
      <c r="AK6" s="204">
        <v>5</v>
      </c>
      <c r="AL6" s="200">
        <f t="shared" si="9"/>
        <v>-5</v>
      </c>
      <c r="AM6" s="236" t="s">
        <v>38</v>
      </c>
      <c r="AN6" s="204">
        <v>2</v>
      </c>
      <c r="AO6" s="202" t="str">
        <f t="shared" si="10"/>
        <v/>
      </c>
      <c r="AR6" s="8"/>
      <c r="AS6" s="365" t="str">
        <f ca="1">RIGHT($AS$5,LEN($AS$5)-SEARCH(" ",$AS$5))</f>
        <v>2</v>
      </c>
      <c r="AT6" s="203" t="str">
        <f t="shared" ca="1" si="11"/>
        <v>V</v>
      </c>
      <c r="AU6" s="204">
        <f t="shared" ca="1" si="12"/>
        <v>1</v>
      </c>
      <c r="AV6" s="202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66">
        <f ca="1">$AN$21</f>
        <v>3</v>
      </c>
      <c r="BF6" s="96" t="str">
        <f>$AM$2</f>
        <v>RR</v>
      </c>
      <c r="BG6" s="97">
        <f ca="1">$AO$21</f>
        <v>101</v>
      </c>
      <c r="BH6" s="172"/>
      <c r="BI6" s="367">
        <f t="shared" ca="1" si="17"/>
        <v>3</v>
      </c>
      <c r="BJ6" s="81" t="str">
        <f>$AM$2</f>
        <v>RR</v>
      </c>
      <c r="BK6" s="90">
        <f ca="1">$AO$22</f>
        <v>101</v>
      </c>
      <c r="BL6" s="91">
        <f ca="1">$AO$23</f>
        <v>101</v>
      </c>
      <c r="BM6" s="169"/>
      <c r="BN6" s="367">
        <f t="shared" ca="1" si="18"/>
        <v>3</v>
      </c>
      <c r="BO6" s="81" t="str">
        <f>$L$2</f>
        <v>CP</v>
      </c>
      <c r="BP6" s="368">
        <f t="shared" ca="1" si="19"/>
        <v>-2</v>
      </c>
      <c r="BQ6" s="369">
        <f ca="1">-$AR$3*'Season Summary'!$AO$3</f>
        <v>-6</v>
      </c>
      <c r="BR6" s="370" t="str">
        <f ca="1">IF(COUNTIF('Season Summary'!K$3:OFFSET('Season Summary'!K$3,$C$2+$AR$2,0),"=1")&gt;0,COUNTIF('Season Summary'!K$3:OFFSET('Season Summary'!K$3,$C$2+$AR$2,0),"=1"),"")</f>
        <v/>
      </c>
      <c r="BS6" s="371" t="str">
        <f ca="1">IF(BR6="","",BR6*'Season Summary'!$AO$6)</f>
        <v/>
      </c>
      <c r="BT6" s="372" t="str">
        <f ca="1">IF($M$22=1,"✓","")</f>
        <v/>
      </c>
      <c r="BU6" s="371" t="str">
        <f t="shared" ca="1" si="20"/>
        <v/>
      </c>
      <c r="BV6" s="372" t="str">
        <f ca="1">IF($M$22=2,"✓","")</f>
        <v>✓</v>
      </c>
      <c r="BW6" s="373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Texans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Browns</v>
      </c>
      <c r="E7" s="391" t="s">
        <v>38</v>
      </c>
      <c r="F7" s="233" t="s">
        <v>38</v>
      </c>
      <c r="G7" s="204">
        <v>16</v>
      </c>
      <c r="H7" s="200" t="str">
        <f t="shared" si="23"/>
        <v/>
      </c>
      <c r="I7" s="236" t="s">
        <v>38</v>
      </c>
      <c r="J7" s="204">
        <v>16</v>
      </c>
      <c r="K7" s="200" t="str">
        <f t="shared" si="0"/>
        <v/>
      </c>
      <c r="L7" s="236" t="s">
        <v>38</v>
      </c>
      <c r="M7" s="204">
        <v>15</v>
      </c>
      <c r="N7" s="200" t="str">
        <f t="shared" si="1"/>
        <v/>
      </c>
      <c r="O7" s="236" t="s">
        <v>38</v>
      </c>
      <c r="P7" s="204">
        <v>15</v>
      </c>
      <c r="Q7" s="200" t="str">
        <f t="shared" si="2"/>
        <v/>
      </c>
      <c r="R7" s="236" t="s">
        <v>38</v>
      </c>
      <c r="S7" s="204">
        <v>16</v>
      </c>
      <c r="T7" s="200" t="str">
        <f t="shared" si="3"/>
        <v/>
      </c>
      <c r="U7" s="236" t="s">
        <v>38</v>
      </c>
      <c r="V7" s="204">
        <v>8</v>
      </c>
      <c r="W7" s="200" t="str">
        <f t="shared" si="4"/>
        <v/>
      </c>
      <c r="X7" s="236" t="s">
        <v>38</v>
      </c>
      <c r="Y7" s="204">
        <v>8</v>
      </c>
      <c r="Z7" s="200" t="str">
        <f t="shared" si="5"/>
        <v/>
      </c>
      <c r="AA7" s="236" t="s">
        <v>38</v>
      </c>
      <c r="AB7" s="204">
        <v>4</v>
      </c>
      <c r="AC7" s="200" t="str">
        <f t="shared" si="6"/>
        <v/>
      </c>
      <c r="AD7" s="236" t="s">
        <v>39</v>
      </c>
      <c r="AE7" s="204">
        <v>6</v>
      </c>
      <c r="AF7" s="200">
        <f t="shared" si="7"/>
        <v>-6</v>
      </c>
      <c r="AG7" s="236" t="s">
        <v>38</v>
      </c>
      <c r="AH7" s="204">
        <v>15</v>
      </c>
      <c r="AI7" s="200" t="str">
        <f t="shared" si="8"/>
        <v/>
      </c>
      <c r="AJ7" s="236" t="s">
        <v>38</v>
      </c>
      <c r="AK7" s="204">
        <v>6</v>
      </c>
      <c r="AL7" s="200" t="str">
        <f t="shared" si="9"/>
        <v/>
      </c>
      <c r="AM7" s="236" t="s">
        <v>38</v>
      </c>
      <c r="AN7" s="204">
        <v>12</v>
      </c>
      <c r="AO7" s="202" t="str">
        <f t="shared" si="10"/>
        <v/>
      </c>
      <c r="AS7" s="365" t="str">
        <f ca="1">"week_"&amp;$AS$6&amp;"_schedule"</f>
        <v>week_2_schedule</v>
      </c>
      <c r="AT7" s="203" t="str">
        <f t="shared" ca="1" si="11"/>
        <v>H</v>
      </c>
      <c r="AU7" s="204">
        <f t="shared" ca="1" si="12"/>
        <v>14</v>
      </c>
      <c r="AV7" s="202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66">
        <f ca="1">$G$21</f>
        <v>4</v>
      </c>
      <c r="BF7" s="96" t="str">
        <f>$F$2</f>
        <v>BM</v>
      </c>
      <c r="BG7" s="97">
        <f ca="1">$H$21</f>
        <v>98</v>
      </c>
      <c r="BH7" s="172"/>
      <c r="BI7" s="367">
        <f t="shared" ca="1" si="17"/>
        <v>4</v>
      </c>
      <c r="BJ7" s="81" t="str">
        <f>$F$2</f>
        <v>BM</v>
      </c>
      <c r="BK7" s="90">
        <f ca="1">$H$22</f>
        <v>98</v>
      </c>
      <c r="BL7" s="91">
        <f ca="1">$H$23</f>
        <v>98</v>
      </c>
      <c r="BM7" s="169"/>
      <c r="BN7" s="367">
        <f t="shared" ca="1" si="18"/>
        <v>4</v>
      </c>
      <c r="BO7" s="81" t="str">
        <f>$F$2</f>
        <v>BM</v>
      </c>
      <c r="BP7" s="368">
        <f t="shared" ca="1" si="19"/>
        <v>-6</v>
      </c>
      <c r="BQ7" s="369">
        <f ca="1">-$AR$3*'Season Summary'!$AO$3</f>
        <v>-6</v>
      </c>
      <c r="BR7" s="370" t="str">
        <f ca="1">IF(COUNTIF('Season Summary'!E$3:OFFSET('Season Summary'!E$3,$C$2+$AR$2,0),"=1")&gt;0,COUNTIF('Season Summary'!E$3:OFFSET('Season Summary'!E$3,$C$2+$AR$2,0),"=1"),"")</f>
        <v/>
      </c>
      <c r="BS7" s="371" t="str">
        <f ca="1">IF(BR7="","",BR7*'Season Summary'!$AO$6)</f>
        <v/>
      </c>
      <c r="BT7" s="372" t="str">
        <f ca="1">IF($G$22=1,"✓","")</f>
        <v/>
      </c>
      <c r="BU7" s="371" t="str">
        <f t="shared" ca="1" si="20"/>
        <v/>
      </c>
      <c r="BV7" s="372" t="str">
        <f ca="1">IF($G$22=2,"✓","")</f>
        <v/>
      </c>
      <c r="BW7" s="373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Rams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Colts</v>
      </c>
      <c r="E8" s="391" t="s">
        <v>39</v>
      </c>
      <c r="F8" s="233" t="s">
        <v>39</v>
      </c>
      <c r="G8" s="204">
        <v>3</v>
      </c>
      <c r="H8" s="200" t="str">
        <f t="shared" si="23"/>
        <v/>
      </c>
      <c r="I8" s="236" t="s">
        <v>39</v>
      </c>
      <c r="J8" s="204">
        <v>8</v>
      </c>
      <c r="K8" s="200" t="str">
        <f t="shared" si="0"/>
        <v/>
      </c>
      <c r="L8" s="236" t="s">
        <v>39</v>
      </c>
      <c r="M8" s="204">
        <v>7</v>
      </c>
      <c r="N8" s="200" t="str">
        <f t="shared" si="1"/>
        <v/>
      </c>
      <c r="O8" s="236" t="s">
        <v>39</v>
      </c>
      <c r="P8" s="204">
        <v>9</v>
      </c>
      <c r="Q8" s="200" t="str">
        <f t="shared" si="2"/>
        <v/>
      </c>
      <c r="R8" s="236" t="s">
        <v>39</v>
      </c>
      <c r="S8" s="204">
        <v>10</v>
      </c>
      <c r="T8" s="200" t="str">
        <f t="shared" si="3"/>
        <v/>
      </c>
      <c r="U8" s="236" t="s">
        <v>39</v>
      </c>
      <c r="V8" s="204">
        <v>10</v>
      </c>
      <c r="W8" s="200" t="str">
        <f t="shared" si="4"/>
        <v/>
      </c>
      <c r="X8" s="236" t="s">
        <v>38</v>
      </c>
      <c r="Y8" s="204">
        <v>3</v>
      </c>
      <c r="Z8" s="200">
        <f t="shared" si="5"/>
        <v>-3</v>
      </c>
      <c r="AA8" s="236" t="s">
        <v>39</v>
      </c>
      <c r="AB8" s="204">
        <v>13</v>
      </c>
      <c r="AC8" s="200" t="str">
        <f t="shared" si="6"/>
        <v/>
      </c>
      <c r="AD8" s="236" t="s">
        <v>38</v>
      </c>
      <c r="AE8" s="204">
        <v>13</v>
      </c>
      <c r="AF8" s="200">
        <f t="shared" si="7"/>
        <v>-13</v>
      </c>
      <c r="AG8" s="236" t="s">
        <v>39</v>
      </c>
      <c r="AH8" s="204">
        <v>10</v>
      </c>
      <c r="AI8" s="200" t="str">
        <f t="shared" si="8"/>
        <v/>
      </c>
      <c r="AJ8" s="236" t="s">
        <v>39</v>
      </c>
      <c r="AK8" s="204">
        <v>14</v>
      </c>
      <c r="AL8" s="200" t="str">
        <f t="shared" si="9"/>
        <v/>
      </c>
      <c r="AM8" s="236" t="s">
        <v>39</v>
      </c>
      <c r="AN8" s="204">
        <v>13</v>
      </c>
      <c r="AO8" s="202" t="str">
        <f t="shared" si="10"/>
        <v/>
      </c>
      <c r="AS8" s="365" t="str">
        <f ca="1">"week_"&amp;$AS$6&amp;"_byes"</f>
        <v>week_2_byes</v>
      </c>
      <c r="AT8" s="203" t="str">
        <f t="shared" ca="1" si="11"/>
        <v>V</v>
      </c>
      <c r="AU8" s="204">
        <f t="shared" ca="1" si="12"/>
        <v>9</v>
      </c>
      <c r="AV8" s="202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66">
        <f ca="1">$S$21</f>
        <v>4</v>
      </c>
      <c r="BF8" s="96" t="str">
        <f>$R$2</f>
        <v>DH</v>
      </c>
      <c r="BG8" s="97">
        <f ca="1">$T$21</f>
        <v>98</v>
      </c>
      <c r="BH8" s="172"/>
      <c r="BI8" s="367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367">
        <f t="shared" ca="1" si="18"/>
        <v>4</v>
      </c>
      <c r="BO8" s="81" t="str">
        <f>$I$2</f>
        <v>CK</v>
      </c>
      <c r="BP8" s="368">
        <f t="shared" ca="1" si="19"/>
        <v>-6</v>
      </c>
      <c r="BQ8" s="369">
        <f ca="1">-$AR$3*'Season Summary'!$AO$3</f>
        <v>-6</v>
      </c>
      <c r="BR8" s="370" t="str">
        <f ca="1">IF(COUNTIF('Season Summary'!H$3:OFFSET('Season Summary'!H$3,$C$2+$AR$2,0),"=1")&gt;0,COUNTIF('Season Summary'!H$3:OFFSET('Season Summary'!H$3,$C$2+$AR$2,0),"=1"),"")</f>
        <v/>
      </c>
      <c r="BS8" s="371" t="str">
        <f ca="1">IF(BR8="","",BR8*'Season Summary'!$AO$6)</f>
        <v/>
      </c>
      <c r="BT8" s="372" t="str">
        <f ca="1">IF($J$22=1,"✓","")</f>
        <v/>
      </c>
      <c r="BU8" s="371" t="str">
        <f t="shared" ca="1" si="20"/>
        <v/>
      </c>
      <c r="BV8" s="372" t="str">
        <f ca="1">IF($J$22=2,"✓","")</f>
        <v/>
      </c>
      <c r="BW8" s="373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Broncos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Jaguars</v>
      </c>
      <c r="E9" s="391" t="s">
        <v>39</v>
      </c>
      <c r="F9" s="233" t="s">
        <v>39</v>
      </c>
      <c r="G9" s="204">
        <v>12</v>
      </c>
      <c r="H9" s="200" t="str">
        <f t="shared" si="23"/>
        <v/>
      </c>
      <c r="I9" s="236" t="s">
        <v>39</v>
      </c>
      <c r="J9" s="204">
        <v>9</v>
      </c>
      <c r="K9" s="200" t="str">
        <f t="shared" si="0"/>
        <v/>
      </c>
      <c r="L9" s="236" t="s">
        <v>39</v>
      </c>
      <c r="M9" s="204">
        <v>13</v>
      </c>
      <c r="N9" s="200" t="str">
        <f t="shared" si="1"/>
        <v/>
      </c>
      <c r="O9" s="236" t="s">
        <v>39</v>
      </c>
      <c r="P9" s="204">
        <v>12</v>
      </c>
      <c r="Q9" s="200" t="str">
        <f t="shared" si="2"/>
        <v/>
      </c>
      <c r="R9" s="236" t="s">
        <v>39</v>
      </c>
      <c r="S9" s="204">
        <v>7</v>
      </c>
      <c r="T9" s="200" t="str">
        <f t="shared" si="3"/>
        <v/>
      </c>
      <c r="U9" s="236" t="s">
        <v>38</v>
      </c>
      <c r="V9" s="204">
        <v>3</v>
      </c>
      <c r="W9" s="200">
        <f t="shared" si="4"/>
        <v>-3</v>
      </c>
      <c r="X9" s="236" t="s">
        <v>39</v>
      </c>
      <c r="Y9" s="204">
        <v>7</v>
      </c>
      <c r="Z9" s="200" t="str">
        <f t="shared" si="5"/>
        <v/>
      </c>
      <c r="AA9" s="236" t="s">
        <v>39</v>
      </c>
      <c r="AB9" s="204">
        <v>12</v>
      </c>
      <c r="AC9" s="200" t="str">
        <f t="shared" si="6"/>
        <v/>
      </c>
      <c r="AD9" s="236" t="s">
        <v>39</v>
      </c>
      <c r="AE9" s="204">
        <v>16</v>
      </c>
      <c r="AF9" s="200" t="str">
        <f t="shared" si="7"/>
        <v/>
      </c>
      <c r="AG9" s="236" t="s">
        <v>39</v>
      </c>
      <c r="AH9" s="204">
        <v>11</v>
      </c>
      <c r="AI9" s="200" t="str">
        <f t="shared" si="8"/>
        <v/>
      </c>
      <c r="AJ9" s="236" t="s">
        <v>39</v>
      </c>
      <c r="AK9" s="204">
        <v>2</v>
      </c>
      <c r="AL9" s="200" t="str">
        <f t="shared" si="9"/>
        <v/>
      </c>
      <c r="AM9" s="236" t="s">
        <v>39</v>
      </c>
      <c r="AN9" s="204">
        <v>10</v>
      </c>
      <c r="AO9" s="202" t="str">
        <f t="shared" si="10"/>
        <v/>
      </c>
      <c r="AT9" s="203" t="str">
        <f t="shared" ca="1" si="11"/>
        <v>V</v>
      </c>
      <c r="AU9" s="204">
        <f t="shared" ca="1" si="12"/>
        <v>13</v>
      </c>
      <c r="AV9" s="202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66">
        <f ca="1">$AH$21</f>
        <v>6</v>
      </c>
      <c r="BF9" s="96" t="str">
        <f>$AG$2</f>
        <v>KK</v>
      </c>
      <c r="BG9" s="97">
        <f ca="1">$AI$21</f>
        <v>96</v>
      </c>
      <c r="BH9" s="172"/>
      <c r="BI9" s="367">
        <f t="shared" ca="1" si="17"/>
        <v>6</v>
      </c>
      <c r="BJ9" s="81" t="str">
        <f>$AG$2</f>
        <v>KK</v>
      </c>
      <c r="BK9" s="90">
        <f ca="1">$AI$22</f>
        <v>96</v>
      </c>
      <c r="BL9" s="91">
        <f ca="1">$AI$23</f>
        <v>96</v>
      </c>
      <c r="BM9" s="169"/>
      <c r="BN9" s="367">
        <f t="shared" ca="1" si="18"/>
        <v>4</v>
      </c>
      <c r="BO9" s="81" t="str">
        <f>$R$2</f>
        <v>DH</v>
      </c>
      <c r="BP9" s="368">
        <f t="shared" ca="1" si="19"/>
        <v>-6</v>
      </c>
      <c r="BQ9" s="369">
        <f ca="1">-$AR$3*'Season Summary'!$AO$3</f>
        <v>-6</v>
      </c>
      <c r="BR9" s="370" t="str">
        <f ca="1">IF(COUNTIF('Season Summary'!Q$3:OFFSET('Season Summary'!Q$3,$C$2+$AR$2,0),"=1")&gt;0,COUNTIF('Season Summary'!Q$3:OFFSET('Season Summary'!Q$3,$C$2+$AR$2,0),"=1"),"")</f>
        <v/>
      </c>
      <c r="BS9" s="371" t="str">
        <f ca="1">IF(BR9="","",BR9*'Season Summary'!$AO$6)</f>
        <v/>
      </c>
      <c r="BT9" s="372" t="str">
        <f ca="1">IF($S$22=1,"✓","")</f>
        <v/>
      </c>
      <c r="BU9" s="371" t="str">
        <f t="shared" ca="1" si="20"/>
        <v/>
      </c>
      <c r="BV9" s="372" t="str">
        <f ca="1">IF($S$22=2,"✓","")</f>
        <v/>
      </c>
      <c r="BW9" s="373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Bills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Dolphins</v>
      </c>
      <c r="E10" s="391" t="s">
        <v>39</v>
      </c>
      <c r="F10" s="233" t="s">
        <v>39</v>
      </c>
      <c r="G10" s="204">
        <v>4</v>
      </c>
      <c r="H10" s="200" t="str">
        <f t="shared" si="23"/>
        <v/>
      </c>
      <c r="I10" s="236" t="s">
        <v>38</v>
      </c>
      <c r="J10" s="204">
        <v>10</v>
      </c>
      <c r="K10" s="200">
        <f t="shared" si="0"/>
        <v>-10</v>
      </c>
      <c r="L10" s="236" t="s">
        <v>39</v>
      </c>
      <c r="M10" s="204">
        <v>9</v>
      </c>
      <c r="N10" s="200" t="str">
        <f t="shared" si="1"/>
        <v/>
      </c>
      <c r="O10" s="236" t="s">
        <v>39</v>
      </c>
      <c r="P10" s="204">
        <v>6</v>
      </c>
      <c r="Q10" s="200" t="str">
        <f t="shared" si="2"/>
        <v/>
      </c>
      <c r="R10" s="236" t="s">
        <v>39</v>
      </c>
      <c r="S10" s="204">
        <v>11</v>
      </c>
      <c r="T10" s="200" t="str">
        <f t="shared" si="3"/>
        <v/>
      </c>
      <c r="U10" s="236" t="s">
        <v>38</v>
      </c>
      <c r="V10" s="204">
        <v>4</v>
      </c>
      <c r="W10" s="200">
        <f t="shared" si="4"/>
        <v>-4</v>
      </c>
      <c r="X10" s="236" t="s">
        <v>39</v>
      </c>
      <c r="Y10" s="204">
        <v>2</v>
      </c>
      <c r="Z10" s="200" t="str">
        <f t="shared" si="5"/>
        <v/>
      </c>
      <c r="AA10" s="236" t="s">
        <v>38</v>
      </c>
      <c r="AB10" s="204">
        <v>3</v>
      </c>
      <c r="AC10" s="200">
        <f t="shared" si="6"/>
        <v>-3</v>
      </c>
      <c r="AD10" s="236" t="s">
        <v>38</v>
      </c>
      <c r="AE10" s="204">
        <v>2</v>
      </c>
      <c r="AF10" s="200">
        <f t="shared" si="7"/>
        <v>-2</v>
      </c>
      <c r="AG10" s="236" t="s">
        <v>39</v>
      </c>
      <c r="AH10" s="204">
        <v>9</v>
      </c>
      <c r="AI10" s="200" t="str">
        <f t="shared" si="8"/>
        <v/>
      </c>
      <c r="AJ10" s="236" t="s">
        <v>39</v>
      </c>
      <c r="AK10" s="204">
        <v>8</v>
      </c>
      <c r="AL10" s="200" t="str">
        <f t="shared" si="9"/>
        <v/>
      </c>
      <c r="AM10" s="236" t="s">
        <v>39</v>
      </c>
      <c r="AN10" s="204">
        <v>11</v>
      </c>
      <c r="AO10" s="202" t="str">
        <f t="shared" si="10"/>
        <v/>
      </c>
      <c r="AT10" s="203" t="str">
        <f t="shared" ca="1" si="11"/>
        <v>V</v>
      </c>
      <c r="AU10" s="204">
        <f t="shared" ca="1" si="12"/>
        <v>4</v>
      </c>
      <c r="AV10" s="202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66">
        <f ca="1">$AB$21</f>
        <v>7</v>
      </c>
      <c r="BF10" s="96" t="str">
        <f>$AA$2</f>
        <v>JL</v>
      </c>
      <c r="BG10" s="97">
        <f ca="1">$AC$21</f>
        <v>87</v>
      </c>
      <c r="BH10" s="172"/>
      <c r="BI10" s="367">
        <f t="shared" ca="1" si="17"/>
        <v>7</v>
      </c>
      <c r="BJ10" s="81" t="str">
        <f>$AD$2</f>
        <v>KC</v>
      </c>
      <c r="BK10" s="90">
        <f ca="1">$AF$22</f>
        <v>93</v>
      </c>
      <c r="BL10" s="91">
        <f ca="1">$AF$23</f>
        <v>93</v>
      </c>
      <c r="BM10" s="169"/>
      <c r="BN10" s="367">
        <f t="shared" ca="1" si="18"/>
        <v>4</v>
      </c>
      <c r="BO10" s="81" t="str">
        <f>$U$2</f>
        <v>JG</v>
      </c>
      <c r="BP10" s="368">
        <f t="shared" ca="1" si="19"/>
        <v>-6</v>
      </c>
      <c r="BQ10" s="369">
        <f ca="1">-$AR$3*'Season Summary'!$AO$3</f>
        <v>-6</v>
      </c>
      <c r="BR10" s="370" t="str">
        <f ca="1">IF(COUNTIF('Season Summary'!T$3:OFFSET('Season Summary'!T$3,$C$2+$AR$2,0),"=1")&gt;0,COUNTIF('Season Summary'!T$3:OFFSET('Season Summary'!T$3,$C$2+$AR$2,0),"=1"),"")</f>
        <v/>
      </c>
      <c r="BS10" s="371" t="str">
        <f ca="1">IF(BR10="","",BR10*'Season Summary'!$AO$6)</f>
        <v/>
      </c>
      <c r="BT10" s="372" t="str">
        <f ca="1">IF($V$22=1,"✓","")</f>
        <v/>
      </c>
      <c r="BU10" s="371" t="str">
        <f t="shared" ca="1" si="20"/>
        <v/>
      </c>
      <c r="BV10" s="372" t="str">
        <f ca="1">IF($V$22=2,"✓","")</f>
        <v/>
      </c>
      <c r="BW10" s="373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Patriots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Jets</v>
      </c>
      <c r="E11" s="391" t="s">
        <v>39</v>
      </c>
      <c r="F11" s="233" t="s">
        <v>39</v>
      </c>
      <c r="G11" s="204">
        <v>11</v>
      </c>
      <c r="H11" s="200" t="str">
        <f t="shared" si="23"/>
        <v/>
      </c>
      <c r="I11" s="236" t="s">
        <v>39</v>
      </c>
      <c r="J11" s="204">
        <v>7</v>
      </c>
      <c r="K11" s="200" t="str">
        <f t="shared" si="0"/>
        <v/>
      </c>
      <c r="L11" s="236" t="s">
        <v>39</v>
      </c>
      <c r="M11" s="204">
        <v>12</v>
      </c>
      <c r="N11" s="200" t="str">
        <f t="shared" si="1"/>
        <v/>
      </c>
      <c r="O11" s="236" t="s">
        <v>39</v>
      </c>
      <c r="P11" s="204">
        <v>7</v>
      </c>
      <c r="Q11" s="200" t="str">
        <f t="shared" si="2"/>
        <v/>
      </c>
      <c r="R11" s="236" t="s">
        <v>39</v>
      </c>
      <c r="S11" s="204">
        <v>9</v>
      </c>
      <c r="T11" s="200" t="str">
        <f t="shared" si="3"/>
        <v/>
      </c>
      <c r="U11" s="236" t="s">
        <v>39</v>
      </c>
      <c r="V11" s="204">
        <v>9</v>
      </c>
      <c r="W11" s="200" t="str">
        <f t="shared" si="4"/>
        <v/>
      </c>
      <c r="X11" s="236" t="s">
        <v>39</v>
      </c>
      <c r="Y11" s="204">
        <v>4</v>
      </c>
      <c r="Z11" s="200" t="str">
        <f t="shared" si="5"/>
        <v/>
      </c>
      <c r="AA11" s="236" t="s">
        <v>39</v>
      </c>
      <c r="AB11" s="204">
        <v>10</v>
      </c>
      <c r="AC11" s="200" t="str">
        <f t="shared" si="6"/>
        <v/>
      </c>
      <c r="AD11" s="236" t="s">
        <v>39</v>
      </c>
      <c r="AE11" s="204">
        <v>7</v>
      </c>
      <c r="AF11" s="200" t="str">
        <f t="shared" si="7"/>
        <v/>
      </c>
      <c r="AG11" s="236" t="s">
        <v>39</v>
      </c>
      <c r="AH11" s="204">
        <v>4</v>
      </c>
      <c r="AI11" s="200" t="str">
        <f t="shared" si="8"/>
        <v/>
      </c>
      <c r="AJ11" s="236" t="s">
        <v>38</v>
      </c>
      <c r="AK11" s="204">
        <v>7</v>
      </c>
      <c r="AL11" s="200">
        <f t="shared" si="9"/>
        <v>-7</v>
      </c>
      <c r="AM11" s="236" t="s">
        <v>39</v>
      </c>
      <c r="AN11" s="204">
        <v>14</v>
      </c>
      <c r="AO11" s="202" t="str">
        <f t="shared" si="10"/>
        <v/>
      </c>
      <c r="AT11" s="203" t="str">
        <f t="shared" ca="1" si="11"/>
        <v>V</v>
      </c>
      <c r="AU11" s="204">
        <f t="shared" ca="1" si="12"/>
        <v>10</v>
      </c>
      <c r="AV11" s="202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66">
        <f ca="1">$J$21</f>
        <v>8</v>
      </c>
      <c r="BF11" s="96" t="str">
        <f>$I$2</f>
        <v>CK</v>
      </c>
      <c r="BG11" s="97">
        <f ca="1">$K$21</f>
        <v>85</v>
      </c>
      <c r="BH11" s="172"/>
      <c r="BI11" s="367">
        <f t="shared" ca="1" si="17"/>
        <v>8</v>
      </c>
      <c r="BJ11" s="81" t="str">
        <f>$U$2</f>
        <v>JG</v>
      </c>
      <c r="BK11" s="90">
        <f ca="1">$W$22</f>
        <v>92</v>
      </c>
      <c r="BL11" s="91">
        <f ca="1">$W$23</f>
        <v>92</v>
      </c>
      <c r="BM11" s="169"/>
      <c r="BN11" s="367">
        <f t="shared" ca="1" si="18"/>
        <v>4</v>
      </c>
      <c r="BO11" s="81" t="str">
        <f>$X$2</f>
        <v>JH</v>
      </c>
      <c r="BP11" s="368">
        <f t="shared" ca="1" si="19"/>
        <v>-6</v>
      </c>
      <c r="BQ11" s="369">
        <f ca="1">-$AR$3*'Season Summary'!$AO$3</f>
        <v>-6</v>
      </c>
      <c r="BR11" s="370" t="str">
        <f ca="1">IF(COUNTIF('Season Summary'!W$3:OFFSET('Season Summary'!W$3,$C$2+$AR$2,0),"=1")&gt;0,COUNTIF('Season Summary'!W$3:OFFSET('Season Summary'!W$3,$C$2+$AR$2,0),"=1"),"")</f>
        <v/>
      </c>
      <c r="BS11" s="371" t="str">
        <f ca="1">IF(BR11="","",BR11*'Season Summary'!$AO$6)</f>
        <v/>
      </c>
      <c r="BT11" s="372" t="str">
        <f ca="1">IF($Y$22=1,"✓","")</f>
        <v/>
      </c>
      <c r="BU11" s="371" t="str">
        <f t="shared" ca="1" si="20"/>
        <v/>
      </c>
      <c r="BV11" s="372" t="str">
        <f ca="1">IF($Y$22=2,"✓","")</f>
        <v/>
      </c>
      <c r="BW11" s="373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49ers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Eagles</v>
      </c>
      <c r="E12" s="391" t="s">
        <v>39</v>
      </c>
      <c r="F12" s="233" t="s">
        <v>39</v>
      </c>
      <c r="G12" s="204">
        <v>8</v>
      </c>
      <c r="H12" s="200" t="str">
        <f t="shared" si="23"/>
        <v/>
      </c>
      <c r="I12" s="236" t="s">
        <v>38</v>
      </c>
      <c r="J12" s="204">
        <v>3</v>
      </c>
      <c r="K12" s="200">
        <f t="shared" si="0"/>
        <v>-3</v>
      </c>
      <c r="L12" s="236" t="s">
        <v>39</v>
      </c>
      <c r="M12" s="204">
        <v>2</v>
      </c>
      <c r="N12" s="200" t="str">
        <f t="shared" si="1"/>
        <v/>
      </c>
      <c r="O12" s="236" t="s">
        <v>39</v>
      </c>
      <c r="P12" s="204">
        <v>3</v>
      </c>
      <c r="Q12" s="200" t="str">
        <f t="shared" si="2"/>
        <v/>
      </c>
      <c r="R12" s="236" t="s">
        <v>39</v>
      </c>
      <c r="S12" s="204">
        <v>3</v>
      </c>
      <c r="T12" s="200" t="str">
        <f t="shared" si="3"/>
        <v/>
      </c>
      <c r="U12" s="236" t="s">
        <v>39</v>
      </c>
      <c r="V12" s="204">
        <v>14</v>
      </c>
      <c r="W12" s="200" t="str">
        <f t="shared" si="4"/>
        <v/>
      </c>
      <c r="X12" s="236" t="s">
        <v>38</v>
      </c>
      <c r="Y12" s="204">
        <v>5</v>
      </c>
      <c r="Z12" s="200">
        <f t="shared" si="5"/>
        <v>-5</v>
      </c>
      <c r="AA12" s="236" t="s">
        <v>39</v>
      </c>
      <c r="AB12" s="204">
        <v>5</v>
      </c>
      <c r="AC12" s="200" t="str">
        <f t="shared" si="6"/>
        <v/>
      </c>
      <c r="AD12" s="236" t="s">
        <v>38</v>
      </c>
      <c r="AE12" s="204">
        <v>15</v>
      </c>
      <c r="AF12" s="200">
        <f t="shared" si="7"/>
        <v>-15</v>
      </c>
      <c r="AG12" s="236" t="s">
        <v>39</v>
      </c>
      <c r="AH12" s="204">
        <v>8</v>
      </c>
      <c r="AI12" s="200" t="str">
        <f t="shared" si="8"/>
        <v/>
      </c>
      <c r="AJ12" s="236" t="s">
        <v>38</v>
      </c>
      <c r="AK12" s="204">
        <v>13</v>
      </c>
      <c r="AL12" s="200">
        <f t="shared" si="9"/>
        <v>-13</v>
      </c>
      <c r="AM12" s="236" t="s">
        <v>39</v>
      </c>
      <c r="AN12" s="204">
        <v>9</v>
      </c>
      <c r="AO12" s="202" t="str">
        <f t="shared" si="10"/>
        <v/>
      </c>
      <c r="AT12" s="203" t="str">
        <f t="shared" ca="1" si="11"/>
        <v>V</v>
      </c>
      <c r="AU12" s="204">
        <f t="shared" ca="1" si="12"/>
        <v>2</v>
      </c>
      <c r="AV12" s="202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66">
        <f ca="1">$V$21</f>
        <v>9</v>
      </c>
      <c r="BF12" s="96" t="str">
        <f>$U$2</f>
        <v>JG</v>
      </c>
      <c r="BG12" s="97">
        <f ca="1">$W$21</f>
        <v>76</v>
      </c>
      <c r="BH12" s="172"/>
      <c r="BI12" s="367">
        <f t="shared" ca="1" si="17"/>
        <v>9</v>
      </c>
      <c r="BJ12" s="81" t="str">
        <f>$AA$2</f>
        <v>JL</v>
      </c>
      <c r="BK12" s="90">
        <f ca="1">$AC$22</f>
        <v>87</v>
      </c>
      <c r="BL12" s="91">
        <f ca="1">$AC$23</f>
        <v>87</v>
      </c>
      <c r="BM12" s="169"/>
      <c r="BN12" s="367">
        <f t="shared" ca="1" si="18"/>
        <v>4</v>
      </c>
      <c r="BO12" s="81" t="str">
        <f>$AA$2</f>
        <v>JL</v>
      </c>
      <c r="BP12" s="368">
        <f t="shared" ca="1" si="19"/>
        <v>-6</v>
      </c>
      <c r="BQ12" s="369">
        <f ca="1">-$AR$3*'Season Summary'!$AO$3</f>
        <v>-6</v>
      </c>
      <c r="BR12" s="370" t="str">
        <f ca="1">IF(COUNTIF('Season Summary'!Z$3:OFFSET('Season Summary'!Z$3,$C$2+$AR$2,0),"=1")&gt;0,COUNTIF('Season Summary'!Z$3:OFFSET('Season Summary'!Z$3,$C$2+$AR$2,0),"=1"),"")</f>
        <v/>
      </c>
      <c r="BS12" s="371" t="str">
        <f ca="1">IF(BR12="","",BR12*'Season Summary'!$AO$6)</f>
        <v/>
      </c>
      <c r="BT12" s="372" t="str">
        <f ca="1">IF($AB$22=1,"✓","")</f>
        <v/>
      </c>
      <c r="BU12" s="371" t="str">
        <f t="shared" ca="1" si="20"/>
        <v/>
      </c>
      <c r="BV12" s="372" t="str">
        <f ca="1">IF($AB$22=2,"✓","")</f>
        <v/>
      </c>
      <c r="BW12" s="373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Raiders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Steelers</v>
      </c>
      <c r="E13" s="391" t="s">
        <v>39</v>
      </c>
      <c r="F13" s="233" t="s">
        <v>38</v>
      </c>
      <c r="G13" s="204">
        <v>10</v>
      </c>
      <c r="H13" s="200">
        <f t="shared" si="23"/>
        <v>-10</v>
      </c>
      <c r="I13" s="236" t="s">
        <v>38</v>
      </c>
      <c r="J13" s="204">
        <v>12</v>
      </c>
      <c r="K13" s="200">
        <f t="shared" si="0"/>
        <v>-12</v>
      </c>
      <c r="L13" s="236" t="s">
        <v>38</v>
      </c>
      <c r="M13" s="204">
        <v>11</v>
      </c>
      <c r="N13" s="200">
        <f t="shared" si="1"/>
        <v>-11</v>
      </c>
      <c r="O13" s="236" t="s">
        <v>38</v>
      </c>
      <c r="P13" s="204">
        <v>13</v>
      </c>
      <c r="Q13" s="200">
        <f t="shared" si="2"/>
        <v>-13</v>
      </c>
      <c r="R13" s="236" t="s">
        <v>38</v>
      </c>
      <c r="S13" s="204">
        <v>15</v>
      </c>
      <c r="T13" s="200">
        <f t="shared" si="3"/>
        <v>-15</v>
      </c>
      <c r="U13" s="236" t="s">
        <v>38</v>
      </c>
      <c r="V13" s="204">
        <v>16</v>
      </c>
      <c r="W13" s="200">
        <f t="shared" si="4"/>
        <v>-16</v>
      </c>
      <c r="X13" s="236" t="s">
        <v>38</v>
      </c>
      <c r="Y13" s="204">
        <v>15</v>
      </c>
      <c r="Z13" s="200">
        <f t="shared" si="5"/>
        <v>-15</v>
      </c>
      <c r="AA13" s="236" t="s">
        <v>39</v>
      </c>
      <c r="AB13" s="204">
        <v>2</v>
      </c>
      <c r="AC13" s="200" t="str">
        <f t="shared" si="6"/>
        <v/>
      </c>
      <c r="AD13" s="236" t="s">
        <v>38</v>
      </c>
      <c r="AE13" s="204">
        <v>10</v>
      </c>
      <c r="AF13" s="200">
        <f t="shared" si="7"/>
        <v>-10</v>
      </c>
      <c r="AG13" s="236" t="s">
        <v>39</v>
      </c>
      <c r="AH13" s="204">
        <v>2</v>
      </c>
      <c r="AI13" s="200" t="str">
        <f t="shared" si="8"/>
        <v/>
      </c>
      <c r="AJ13" s="236" t="s">
        <v>39</v>
      </c>
      <c r="AK13" s="204">
        <v>4</v>
      </c>
      <c r="AL13" s="200" t="str">
        <f t="shared" si="9"/>
        <v/>
      </c>
      <c r="AM13" s="236" t="s">
        <v>38</v>
      </c>
      <c r="AN13" s="204">
        <v>4</v>
      </c>
      <c r="AO13" s="202">
        <f t="shared" si="10"/>
        <v>-4</v>
      </c>
      <c r="AT13" s="203" t="str">
        <f t="shared" ca="1" si="11"/>
        <v>H</v>
      </c>
      <c r="AU13" s="204">
        <f t="shared" ca="1" si="12"/>
        <v>12</v>
      </c>
      <c r="AV13" s="202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66">
        <f ca="1">$AK$21</f>
        <v>10</v>
      </c>
      <c r="BF13" s="96" t="str">
        <f>$AJ$2</f>
        <v>MB</v>
      </c>
      <c r="BG13" s="97">
        <f ca="1">$AL$21</f>
        <v>66</v>
      </c>
      <c r="BH13" s="172"/>
      <c r="BI13" s="367">
        <f t="shared" ca="1" si="17"/>
        <v>10</v>
      </c>
      <c r="BJ13" s="81" t="str">
        <f>$I$2</f>
        <v>CK</v>
      </c>
      <c r="BK13" s="90">
        <f ca="1">$K$22</f>
        <v>85</v>
      </c>
      <c r="BL13" s="91">
        <f ca="1">$K$23</f>
        <v>85</v>
      </c>
      <c r="BM13" s="169"/>
      <c r="BN13" s="367">
        <f t="shared" ca="1" si="18"/>
        <v>4</v>
      </c>
      <c r="BO13" s="81" t="str">
        <f>$AG$2</f>
        <v>KK</v>
      </c>
      <c r="BP13" s="368">
        <f t="shared" ca="1" si="19"/>
        <v>-6</v>
      </c>
      <c r="BQ13" s="369">
        <f ca="1">-$AR$3*'Season Summary'!$AO$3</f>
        <v>-6</v>
      </c>
      <c r="BR13" s="370" t="str">
        <f ca="1">IF(COUNTIF('Season Summary'!AF$3:OFFSET('Season Summary'!AF$3,$C$2+$AR$2,0),"=1")&gt;0,COUNTIF('Season Summary'!AF$3:OFFSET('Season Summary'!AF$3,$C$2+$AR$2,0),"=1"),"")</f>
        <v/>
      </c>
      <c r="BS13" s="371" t="str">
        <f ca="1">IF(BR13="","",BR13*'Season Summary'!$AO$6)</f>
        <v/>
      </c>
      <c r="BT13" s="372" t="str">
        <f ca="1">IF($AH$22=1,"✓","")</f>
        <v/>
      </c>
      <c r="BU13" s="371" t="str">
        <f t="shared" ca="1" si="20"/>
        <v/>
      </c>
      <c r="BV13" s="372" t="str">
        <f ca="1">IF($AH$22=2,"✓","")</f>
        <v/>
      </c>
      <c r="BW13" s="373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Vikings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Cardinals</v>
      </c>
      <c r="E14" s="391" t="s">
        <v>38</v>
      </c>
      <c r="F14" s="233" t="s">
        <v>38</v>
      </c>
      <c r="G14" s="204">
        <v>9</v>
      </c>
      <c r="H14" s="200" t="str">
        <f t="shared" si="23"/>
        <v/>
      </c>
      <c r="I14" s="236" t="s">
        <v>38</v>
      </c>
      <c r="J14" s="204">
        <v>13</v>
      </c>
      <c r="K14" s="200" t="str">
        <f t="shared" si="0"/>
        <v/>
      </c>
      <c r="L14" s="236" t="s">
        <v>38</v>
      </c>
      <c r="M14" s="204">
        <v>3</v>
      </c>
      <c r="N14" s="200" t="str">
        <f t="shared" si="1"/>
        <v/>
      </c>
      <c r="O14" s="236" t="s">
        <v>38</v>
      </c>
      <c r="P14" s="204">
        <v>10</v>
      </c>
      <c r="Q14" s="200" t="str">
        <f t="shared" si="2"/>
        <v/>
      </c>
      <c r="R14" s="236" t="s">
        <v>38</v>
      </c>
      <c r="S14" s="204">
        <v>8</v>
      </c>
      <c r="T14" s="200" t="str">
        <f t="shared" si="3"/>
        <v/>
      </c>
      <c r="U14" s="236" t="s">
        <v>38</v>
      </c>
      <c r="V14" s="204">
        <v>11</v>
      </c>
      <c r="W14" s="200" t="str">
        <f t="shared" si="4"/>
        <v/>
      </c>
      <c r="X14" s="236" t="s">
        <v>38</v>
      </c>
      <c r="Y14" s="204">
        <v>12</v>
      </c>
      <c r="Z14" s="200" t="str">
        <f t="shared" si="5"/>
        <v/>
      </c>
      <c r="AA14" s="236" t="s">
        <v>38</v>
      </c>
      <c r="AB14" s="204">
        <v>15</v>
      </c>
      <c r="AC14" s="200" t="str">
        <f t="shared" si="6"/>
        <v/>
      </c>
      <c r="AD14" s="236" t="s">
        <v>39</v>
      </c>
      <c r="AE14" s="204">
        <v>5</v>
      </c>
      <c r="AF14" s="200">
        <f t="shared" si="7"/>
        <v>-5</v>
      </c>
      <c r="AG14" s="236" t="s">
        <v>38</v>
      </c>
      <c r="AH14" s="204">
        <v>13</v>
      </c>
      <c r="AI14" s="200" t="str">
        <f t="shared" si="8"/>
        <v/>
      </c>
      <c r="AJ14" s="236" t="s">
        <v>38</v>
      </c>
      <c r="AK14" s="204">
        <v>3</v>
      </c>
      <c r="AL14" s="200" t="str">
        <f t="shared" si="9"/>
        <v/>
      </c>
      <c r="AM14" s="236" t="s">
        <v>38</v>
      </c>
      <c r="AN14" s="204">
        <v>5</v>
      </c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66">
        <f ca="1">$AE$21</f>
        <v>11</v>
      </c>
      <c r="BF14" s="96" t="str">
        <f>$AD$2</f>
        <v>KC</v>
      </c>
      <c r="BG14" s="97">
        <f ca="1">$AF$21</f>
        <v>52</v>
      </c>
      <c r="BH14" s="172"/>
      <c r="BI14" s="367">
        <f t="shared" ca="1" si="17"/>
        <v>11</v>
      </c>
      <c r="BJ14" s="81" t="str">
        <f>$X$2</f>
        <v>JH</v>
      </c>
      <c r="BK14" s="90">
        <f ca="1">$Z$22</f>
        <v>74</v>
      </c>
      <c r="BL14" s="91">
        <f ca="1">$Z$23</f>
        <v>74</v>
      </c>
      <c r="BM14" s="169"/>
      <c r="BN14" s="367">
        <f t="shared" ca="1" si="18"/>
        <v>4</v>
      </c>
      <c r="BO14" s="81" t="str">
        <f>$AJ$2</f>
        <v>MB</v>
      </c>
      <c r="BP14" s="368">
        <f t="shared" ca="1" si="19"/>
        <v>-6</v>
      </c>
      <c r="BQ14" s="369">
        <f ca="1">-$AR$3*'Season Summary'!$AO$3</f>
        <v>-6</v>
      </c>
      <c r="BR14" s="370" t="str">
        <f ca="1">IF(COUNTIF('Season Summary'!AI$3:OFFSET('Season Summary'!AI$3,$C$2+$AR$2,0),"=1")&gt;0,COUNTIF('Season Summary'!AI$3:OFFSET('Season Summary'!AI$3,$C$2+$AR$2,0),"=1"),"")</f>
        <v/>
      </c>
      <c r="BS14" s="371" t="str">
        <f ca="1">IF(BR14="","",BR14*'Season Summary'!$AO$6)</f>
        <v/>
      </c>
      <c r="BT14" s="372" t="str">
        <f ca="1">IF($AK$22=1,"✓","")</f>
        <v/>
      </c>
      <c r="BU14" s="371" t="str">
        <f t="shared" ca="1" si="20"/>
        <v/>
      </c>
      <c r="BV14" s="372" t="str">
        <f ca="1">IF($AK$22=2,"✓","")</f>
        <v/>
      </c>
      <c r="BW14" s="373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Falcons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Buccaneers</v>
      </c>
      <c r="E15" s="391" t="s">
        <v>38</v>
      </c>
      <c r="F15" s="233" t="s">
        <v>38</v>
      </c>
      <c r="G15" s="204">
        <v>15</v>
      </c>
      <c r="H15" s="200" t="str">
        <f t="shared" si="23"/>
        <v/>
      </c>
      <c r="I15" s="236" t="s">
        <v>38</v>
      </c>
      <c r="J15" s="204">
        <v>15</v>
      </c>
      <c r="K15" s="200" t="str">
        <f t="shared" si="0"/>
        <v/>
      </c>
      <c r="L15" s="236" t="s">
        <v>38</v>
      </c>
      <c r="M15" s="204">
        <v>16</v>
      </c>
      <c r="N15" s="200" t="str">
        <f t="shared" si="1"/>
        <v/>
      </c>
      <c r="O15" s="236" t="s">
        <v>38</v>
      </c>
      <c r="P15" s="204">
        <v>16</v>
      </c>
      <c r="Q15" s="200" t="str">
        <f t="shared" si="2"/>
        <v/>
      </c>
      <c r="R15" s="236" t="s">
        <v>38</v>
      </c>
      <c r="S15" s="204">
        <v>13</v>
      </c>
      <c r="T15" s="200" t="str">
        <f t="shared" si="3"/>
        <v/>
      </c>
      <c r="U15" s="236" t="s">
        <v>38</v>
      </c>
      <c r="V15" s="204">
        <v>15</v>
      </c>
      <c r="W15" s="200" t="str">
        <f t="shared" si="4"/>
        <v/>
      </c>
      <c r="X15" s="236" t="s">
        <v>38</v>
      </c>
      <c r="Y15" s="204">
        <v>16</v>
      </c>
      <c r="Z15" s="200" t="str">
        <f t="shared" si="5"/>
        <v/>
      </c>
      <c r="AA15" s="236" t="s">
        <v>38</v>
      </c>
      <c r="AB15" s="204">
        <v>11</v>
      </c>
      <c r="AC15" s="200" t="str">
        <f t="shared" si="6"/>
        <v/>
      </c>
      <c r="AD15" s="236" t="s">
        <v>38</v>
      </c>
      <c r="AE15" s="204">
        <v>11</v>
      </c>
      <c r="AF15" s="200" t="str">
        <f t="shared" si="7"/>
        <v/>
      </c>
      <c r="AG15" s="236" t="s">
        <v>38</v>
      </c>
      <c r="AH15" s="204">
        <v>14</v>
      </c>
      <c r="AI15" s="200" t="str">
        <f t="shared" si="8"/>
        <v/>
      </c>
      <c r="AJ15" s="236" t="s">
        <v>38</v>
      </c>
      <c r="AK15" s="204">
        <v>12</v>
      </c>
      <c r="AL15" s="200" t="str">
        <f t="shared" si="9"/>
        <v/>
      </c>
      <c r="AM15" s="236" t="s">
        <v>38</v>
      </c>
      <c r="AN15" s="204">
        <v>15</v>
      </c>
      <c r="AO15" s="202" t="str">
        <f t="shared" si="10"/>
        <v/>
      </c>
      <c r="AT15" s="203" t="str">
        <f t="shared" ca="1" si="11"/>
        <v>H</v>
      </c>
      <c r="AU15" s="204">
        <f t="shared" ca="1" si="12"/>
        <v>16</v>
      </c>
      <c r="AV15" s="202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74">
        <f ca="1">$Y$21</f>
        <v>12</v>
      </c>
      <c r="BF15" s="98" t="str">
        <f>$X$2</f>
        <v>JH</v>
      </c>
      <c r="BG15" s="99">
        <f ca="1">$Z$21</f>
        <v>50</v>
      </c>
      <c r="BH15" s="172"/>
      <c r="BI15" s="375">
        <f t="shared" ca="1" si="17"/>
        <v>12</v>
      </c>
      <c r="BJ15" s="82" t="str">
        <f>$AJ$2</f>
        <v>MB</v>
      </c>
      <c r="BK15" s="92">
        <f ca="1">$AL$22</f>
        <v>72</v>
      </c>
      <c r="BL15" s="93">
        <f ca="1">$AL$23</f>
        <v>72</v>
      </c>
      <c r="BM15" s="169"/>
      <c r="BN15" s="375">
        <f t="shared" ca="1" si="18"/>
        <v>4</v>
      </c>
      <c r="BO15" s="82" t="str">
        <f>$AM$2</f>
        <v>RR</v>
      </c>
      <c r="BP15" s="376">
        <f t="shared" ca="1" si="19"/>
        <v>-6</v>
      </c>
      <c r="BQ15" s="377">
        <f ca="1">-$AR$3*'Season Summary'!$AO$3</f>
        <v>-6</v>
      </c>
      <c r="BR15" s="378" t="str">
        <f ca="1">IF(COUNTIF('Season Summary'!AL$3:OFFSET('Season Summary'!AL$3,$C$2+$AR$2,0),"=1")&gt;0,COUNTIF('Season Summary'!AL$3:OFFSET('Season Summary'!AL$3,$C$2+$AR$2,0),"=1"),"")</f>
        <v/>
      </c>
      <c r="BS15" s="379" t="str">
        <f ca="1">IF(BR15="","",BR15*'Season Summary'!$AO$6)</f>
        <v/>
      </c>
      <c r="BT15" s="380" t="str">
        <f ca="1">IF($AN$22=1,"✓","")</f>
        <v/>
      </c>
      <c r="BU15" s="379" t="str">
        <f t="shared" ca="1" si="20"/>
        <v/>
      </c>
      <c r="BV15" s="380" t="str">
        <f ca="1">IF($AN$22=2,"✓","")</f>
        <v/>
      </c>
      <c r="BW15" s="38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Cowboys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Chargers</v>
      </c>
      <c r="E16" s="391" t="s">
        <v>39</v>
      </c>
      <c r="F16" s="233" t="s">
        <v>38</v>
      </c>
      <c r="G16" s="204">
        <v>2</v>
      </c>
      <c r="H16" s="200">
        <f t="shared" si="23"/>
        <v>-2</v>
      </c>
      <c r="I16" s="236" t="s">
        <v>38</v>
      </c>
      <c r="J16" s="204">
        <v>5</v>
      </c>
      <c r="K16" s="200">
        <f t="shared" si="0"/>
        <v>-5</v>
      </c>
      <c r="L16" s="236" t="s">
        <v>39</v>
      </c>
      <c r="M16" s="204">
        <v>6</v>
      </c>
      <c r="N16" s="200" t="str">
        <f t="shared" si="1"/>
        <v/>
      </c>
      <c r="O16" s="236" t="s">
        <v>38</v>
      </c>
      <c r="P16" s="204">
        <v>2</v>
      </c>
      <c r="Q16" s="200">
        <f t="shared" si="2"/>
        <v>-2</v>
      </c>
      <c r="R16" s="236" t="s">
        <v>39</v>
      </c>
      <c r="S16" s="204">
        <v>1</v>
      </c>
      <c r="T16" s="200" t="str">
        <f t="shared" si="3"/>
        <v/>
      </c>
      <c r="U16" s="236" t="s">
        <v>38</v>
      </c>
      <c r="V16" s="204">
        <v>1</v>
      </c>
      <c r="W16" s="200">
        <f t="shared" si="4"/>
        <v>-1</v>
      </c>
      <c r="X16" s="236" t="s">
        <v>38</v>
      </c>
      <c r="Y16" s="204">
        <v>9</v>
      </c>
      <c r="Z16" s="200">
        <f t="shared" si="5"/>
        <v>-9</v>
      </c>
      <c r="AA16" s="236" t="s">
        <v>38</v>
      </c>
      <c r="AB16" s="204">
        <v>1</v>
      </c>
      <c r="AC16" s="200">
        <f t="shared" si="6"/>
        <v>-1</v>
      </c>
      <c r="AD16" s="236" t="s">
        <v>39</v>
      </c>
      <c r="AE16" s="204">
        <v>8</v>
      </c>
      <c r="AF16" s="200" t="str">
        <f t="shared" si="7"/>
        <v/>
      </c>
      <c r="AG16" s="236" t="s">
        <v>38</v>
      </c>
      <c r="AH16" s="204">
        <v>12</v>
      </c>
      <c r="AI16" s="200">
        <f t="shared" si="8"/>
        <v>-12</v>
      </c>
      <c r="AJ16" s="236" t="s">
        <v>38</v>
      </c>
      <c r="AK16" s="204">
        <v>10</v>
      </c>
      <c r="AL16" s="200">
        <f t="shared" si="9"/>
        <v>-10</v>
      </c>
      <c r="AM16" s="236" t="s">
        <v>38</v>
      </c>
      <c r="AN16" s="204">
        <v>6</v>
      </c>
      <c r="AO16" s="202">
        <f t="shared" si="10"/>
        <v>-6</v>
      </c>
      <c r="AT16" s="203" t="str">
        <f t="shared" ca="1" si="11"/>
        <v>H</v>
      </c>
      <c r="AU16" s="204">
        <f t="shared" ca="1" si="12"/>
        <v>3</v>
      </c>
      <c r="AV16" s="202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Titans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Seahawks</v>
      </c>
      <c r="E17" s="391" t="s">
        <v>39</v>
      </c>
      <c r="F17" s="233" t="s">
        <v>38</v>
      </c>
      <c r="G17" s="204">
        <v>13</v>
      </c>
      <c r="H17" s="200">
        <f t="shared" si="23"/>
        <v>-13</v>
      </c>
      <c r="I17" s="236" t="s">
        <v>38</v>
      </c>
      <c r="J17" s="204">
        <v>14</v>
      </c>
      <c r="K17" s="200">
        <f t="shared" si="0"/>
        <v>-14</v>
      </c>
      <c r="L17" s="236" t="s">
        <v>38</v>
      </c>
      <c r="M17" s="204">
        <v>10</v>
      </c>
      <c r="N17" s="200">
        <f t="shared" si="1"/>
        <v>-10</v>
      </c>
      <c r="O17" s="236" t="s">
        <v>38</v>
      </c>
      <c r="P17" s="204">
        <v>11</v>
      </c>
      <c r="Q17" s="200">
        <f t="shared" si="2"/>
        <v>-11</v>
      </c>
      <c r="R17" s="236" t="s">
        <v>38</v>
      </c>
      <c r="S17" s="204">
        <v>12</v>
      </c>
      <c r="T17" s="200">
        <f t="shared" si="3"/>
        <v>-12</v>
      </c>
      <c r="U17" s="236" t="s">
        <v>38</v>
      </c>
      <c r="V17" s="204">
        <v>13</v>
      </c>
      <c r="W17" s="200">
        <f t="shared" si="4"/>
        <v>-13</v>
      </c>
      <c r="X17" s="236" t="s">
        <v>38</v>
      </c>
      <c r="Y17" s="204">
        <v>6</v>
      </c>
      <c r="Z17" s="200">
        <f t="shared" si="5"/>
        <v>-6</v>
      </c>
      <c r="AA17" s="236" t="s">
        <v>38</v>
      </c>
      <c r="AB17" s="204">
        <v>16</v>
      </c>
      <c r="AC17" s="200">
        <f t="shared" si="6"/>
        <v>-16</v>
      </c>
      <c r="AD17" s="236" t="s">
        <v>38</v>
      </c>
      <c r="AE17" s="204">
        <v>4</v>
      </c>
      <c r="AF17" s="200">
        <f t="shared" si="7"/>
        <v>-4</v>
      </c>
      <c r="AG17" s="236" t="s">
        <v>38</v>
      </c>
      <c r="AH17" s="204">
        <v>7</v>
      </c>
      <c r="AI17" s="200">
        <f t="shared" si="8"/>
        <v>-7</v>
      </c>
      <c r="AJ17" s="236" t="s">
        <v>38</v>
      </c>
      <c r="AK17" s="204">
        <v>11</v>
      </c>
      <c r="AL17" s="200">
        <f t="shared" si="9"/>
        <v>-11</v>
      </c>
      <c r="AM17" s="236" t="s">
        <v>38</v>
      </c>
      <c r="AN17" s="204">
        <v>16</v>
      </c>
      <c r="AO17" s="202">
        <f t="shared" si="10"/>
        <v>-16</v>
      </c>
      <c r="AT17" s="203" t="str">
        <f t="shared" ca="1" si="11"/>
        <v>H</v>
      </c>
      <c r="AU17" s="204">
        <f t="shared" ca="1" si="12"/>
        <v>15</v>
      </c>
      <c r="AV17" s="202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Chiefs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Ravens</v>
      </c>
      <c r="E18" s="391" t="s">
        <v>38</v>
      </c>
      <c r="F18" s="233" t="s">
        <v>39</v>
      </c>
      <c r="G18" s="204">
        <v>6</v>
      </c>
      <c r="H18" s="200">
        <f t="shared" si="23"/>
        <v>-6</v>
      </c>
      <c r="I18" s="236" t="s">
        <v>38</v>
      </c>
      <c r="J18" s="204">
        <v>4</v>
      </c>
      <c r="K18" s="200" t="str">
        <f t="shared" si="0"/>
        <v/>
      </c>
      <c r="L18" s="236" t="s">
        <v>39</v>
      </c>
      <c r="M18" s="204">
        <v>4</v>
      </c>
      <c r="N18" s="200">
        <f t="shared" si="1"/>
        <v>-4</v>
      </c>
      <c r="O18" s="236" t="s">
        <v>39</v>
      </c>
      <c r="P18" s="204">
        <v>1</v>
      </c>
      <c r="Q18" s="200">
        <f t="shared" si="2"/>
        <v>-1</v>
      </c>
      <c r="R18" s="236" t="s">
        <v>39</v>
      </c>
      <c r="S18" s="204">
        <v>2</v>
      </c>
      <c r="T18" s="200">
        <f t="shared" si="3"/>
        <v>-2</v>
      </c>
      <c r="U18" s="236" t="s">
        <v>39</v>
      </c>
      <c r="V18" s="204">
        <v>12</v>
      </c>
      <c r="W18" s="200">
        <f t="shared" si="4"/>
        <v>-12</v>
      </c>
      <c r="X18" s="236" t="s">
        <v>39</v>
      </c>
      <c r="Y18" s="204">
        <v>14</v>
      </c>
      <c r="Z18" s="200">
        <f t="shared" si="5"/>
        <v>-14</v>
      </c>
      <c r="AA18" s="236" t="s">
        <v>39</v>
      </c>
      <c r="AB18" s="204">
        <v>6</v>
      </c>
      <c r="AC18" s="200">
        <f t="shared" si="6"/>
        <v>-6</v>
      </c>
      <c r="AD18" s="236" t="s">
        <v>38</v>
      </c>
      <c r="AE18" s="204">
        <v>1</v>
      </c>
      <c r="AF18" s="200" t="str">
        <f t="shared" si="7"/>
        <v/>
      </c>
      <c r="AG18" s="236" t="s">
        <v>39</v>
      </c>
      <c r="AH18" s="204">
        <v>16</v>
      </c>
      <c r="AI18" s="200">
        <f t="shared" si="8"/>
        <v>-16</v>
      </c>
      <c r="AJ18" s="236" t="s">
        <v>39</v>
      </c>
      <c r="AK18" s="204">
        <v>9</v>
      </c>
      <c r="AL18" s="200">
        <f t="shared" si="9"/>
        <v>-9</v>
      </c>
      <c r="AM18" s="236" t="s">
        <v>39</v>
      </c>
      <c r="AN18" s="204">
        <v>1</v>
      </c>
      <c r="AO18" s="202">
        <f t="shared" si="10"/>
        <v>-1</v>
      </c>
      <c r="AT18" s="203" t="str">
        <f ca="1">IF($B18="","",IF(AX18&lt;0,"V","H"))</f>
        <v>V</v>
      </c>
      <c r="AU18" s="204">
        <f ca="1">IF($B18="","",RANK(BA18,BA$4:BA$19,1))</f>
        <v>7</v>
      </c>
      <c r="AV18" s="202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Lions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Packers</v>
      </c>
      <c r="E19" s="391" t="s">
        <v>38</v>
      </c>
      <c r="F19" s="233" t="s">
        <v>38</v>
      </c>
      <c r="G19" s="204">
        <v>14</v>
      </c>
      <c r="H19" s="200" t="str">
        <f t="shared" si="23"/>
        <v/>
      </c>
      <c r="I19" s="236" t="s">
        <v>38</v>
      </c>
      <c r="J19" s="204">
        <v>11</v>
      </c>
      <c r="K19" s="200" t="str">
        <f t="shared" si="0"/>
        <v/>
      </c>
      <c r="L19" s="236" t="s">
        <v>38</v>
      </c>
      <c r="M19" s="204">
        <v>14</v>
      </c>
      <c r="N19" s="200" t="str">
        <f t="shared" si="1"/>
        <v/>
      </c>
      <c r="O19" s="236" t="s">
        <v>38</v>
      </c>
      <c r="P19" s="204">
        <v>14</v>
      </c>
      <c r="Q19" s="200" t="str">
        <f t="shared" si="2"/>
        <v/>
      </c>
      <c r="R19" s="236" t="s">
        <v>38</v>
      </c>
      <c r="S19" s="204">
        <v>14</v>
      </c>
      <c r="T19" s="200" t="str">
        <f t="shared" si="3"/>
        <v/>
      </c>
      <c r="U19" s="236" t="s">
        <v>38</v>
      </c>
      <c r="V19" s="204">
        <v>2</v>
      </c>
      <c r="W19" s="200" t="str">
        <f t="shared" si="4"/>
        <v/>
      </c>
      <c r="X19" s="236" t="s">
        <v>39</v>
      </c>
      <c r="Y19" s="204">
        <v>13</v>
      </c>
      <c r="Z19" s="200">
        <f t="shared" si="5"/>
        <v>-13</v>
      </c>
      <c r="AA19" s="236" t="s">
        <v>38</v>
      </c>
      <c r="AB19" s="204">
        <v>8</v>
      </c>
      <c r="AC19" s="200" t="str">
        <f t="shared" si="6"/>
        <v/>
      </c>
      <c r="AD19" s="236" t="s">
        <v>39</v>
      </c>
      <c r="AE19" s="204">
        <v>14</v>
      </c>
      <c r="AF19" s="200">
        <f t="shared" si="7"/>
        <v>-14</v>
      </c>
      <c r="AG19" s="236" t="s">
        <v>38</v>
      </c>
      <c r="AH19" s="204">
        <v>6</v>
      </c>
      <c r="AI19" s="200" t="str">
        <f t="shared" si="8"/>
        <v/>
      </c>
      <c r="AJ19" s="236" t="s">
        <v>38</v>
      </c>
      <c r="AK19" s="204">
        <v>1</v>
      </c>
      <c r="AL19" s="200" t="str">
        <f t="shared" si="9"/>
        <v/>
      </c>
      <c r="AM19" s="236" t="s">
        <v>38</v>
      </c>
      <c r="AN19" s="204">
        <v>7</v>
      </c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6</v>
      </c>
      <c r="AV19" s="202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382" t="s">
        <v>783</v>
      </c>
      <c r="G20" s="106">
        <v>48</v>
      </c>
      <c r="H20" s="342" t="str">
        <f ca="1"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83" t="s">
        <v>783</v>
      </c>
      <c r="J20" s="106">
        <v>53</v>
      </c>
      <c r="K20" s="342" t="str">
        <f ca="1"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83" t="s">
        <v>783</v>
      </c>
      <c r="M20" s="106">
        <v>48</v>
      </c>
      <c r="N20" s="342" t="str">
        <f ca="1"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83" t="s">
        <v>783</v>
      </c>
      <c r="P20" s="106">
        <v>42</v>
      </c>
      <c r="Q20" s="342" t="str">
        <f ca="1"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83" t="s">
        <v>783</v>
      </c>
      <c r="S20" s="106">
        <v>56</v>
      </c>
      <c r="T20" s="342" t="str">
        <f ca="1"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83" t="s">
        <v>783</v>
      </c>
      <c r="V20" s="106">
        <v>35</v>
      </c>
      <c r="W20" s="342" t="str">
        <f ca="1"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83" t="s">
        <v>783</v>
      </c>
      <c r="Y20" s="106">
        <v>41</v>
      </c>
      <c r="Z20" s="342" t="str">
        <f ca="1"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83" t="s">
        <v>783</v>
      </c>
      <c r="AB20" s="106">
        <v>51</v>
      </c>
      <c r="AC20" s="342" t="str">
        <f ca="1"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83" t="s">
        <v>783</v>
      </c>
      <c r="AE20" s="106">
        <v>34</v>
      </c>
      <c r="AF20" s="342" t="str">
        <f ca="1"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83" t="s">
        <v>783</v>
      </c>
      <c r="AH20" s="106">
        <v>98</v>
      </c>
      <c r="AI20" s="342" t="str">
        <f ca="1"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83" t="s">
        <v>783</v>
      </c>
      <c r="AK20" s="106">
        <v>39</v>
      </c>
      <c r="AL20" s="342" t="str">
        <f ca="1"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83" t="s">
        <v>783</v>
      </c>
      <c r="AN20" s="106">
        <v>38</v>
      </c>
      <c r="AO20" s="343" t="str">
        <f ca="1"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 ca="1">RANK(H21,$H34:$AO34,0)+G52</f>
        <v>4</v>
      </c>
      <c r="H21" s="213">
        <f ca="1">IF(SUM(G4:G19)&gt;0,SUM(H4:H19)+$F$31,0)</f>
        <v>98</v>
      </c>
      <c r="I21" s="214"/>
      <c r="J21" s="212">
        <f ca="1">RANK(K21,$H34:$AO34,0)+J52</f>
        <v>8</v>
      </c>
      <c r="K21" s="213">
        <f ca="1">IF(SUM(J4:J19)&gt;0,SUM(K4:K19)+$F$31,0)</f>
        <v>85</v>
      </c>
      <c r="L21" s="214"/>
      <c r="M21" s="212">
        <f ca="1">RANK(N21,$H34:$AO34,0)+M52</f>
        <v>2</v>
      </c>
      <c r="N21" s="213">
        <f ca="1">IF(SUM(M4:M19)&gt;0,SUM(N4:N19)+$F$31,0)</f>
        <v>106</v>
      </c>
      <c r="O21" s="214"/>
      <c r="P21" s="212">
        <f ca="1">RANK(Q21,$H34:$AO34,0)+P52</f>
        <v>1</v>
      </c>
      <c r="Q21" s="213">
        <f ca="1">IF(SUM(P4:P19)&gt;0,SUM(Q4:Q19)+$F$31,0)</f>
        <v>109</v>
      </c>
      <c r="R21" s="214"/>
      <c r="S21" s="212">
        <f ca="1">RANK(T21,$H34:$AO34,0)+S52</f>
        <v>4</v>
      </c>
      <c r="T21" s="213">
        <f ca="1">IF(SUM(S4:S19)&gt;0,SUM(T4:T19)+$F$31,0)</f>
        <v>98</v>
      </c>
      <c r="U21" s="214"/>
      <c r="V21" s="212">
        <f ca="1">RANK(W21,$H34:$AO34,0)+V52</f>
        <v>9</v>
      </c>
      <c r="W21" s="213">
        <f ca="1">IF(SUM(V4:V19)&gt;0,SUM(W4:W19)+$F$31,0)</f>
        <v>76</v>
      </c>
      <c r="X21" s="214"/>
      <c r="Y21" s="212">
        <f ca="1">RANK(Z21,$H34:$AO34,0)+Y52</f>
        <v>12</v>
      </c>
      <c r="Z21" s="213">
        <f ca="1">IF(SUM(Y4:Y19)&gt;0,SUM(Z4:Z19)+$F$31,0)</f>
        <v>50</v>
      </c>
      <c r="AA21" s="214"/>
      <c r="AB21" s="212">
        <f ca="1">RANK(AC21,$H34:$AO34,0)+AB52</f>
        <v>7</v>
      </c>
      <c r="AC21" s="213">
        <f ca="1">IF(SUM(AB4:AB19)&gt;0,SUM(AC4:AC19)+$F$31,0)</f>
        <v>87</v>
      </c>
      <c r="AD21" s="214"/>
      <c r="AE21" s="212">
        <f ca="1">RANK(AF21,$H34:$AO34,0)+AE52</f>
        <v>11</v>
      </c>
      <c r="AF21" s="213">
        <f ca="1">IF(SUM(AE4:AE19)&gt;0,SUM(AF4:AF19)+$F$31,0)</f>
        <v>52</v>
      </c>
      <c r="AG21" s="214"/>
      <c r="AH21" s="212">
        <f ca="1">RANK(AI21,$H34:$AO34,0)+AH52</f>
        <v>6</v>
      </c>
      <c r="AI21" s="213">
        <f ca="1">IF(SUM(AH4:AH19)&gt;0,SUM(AI4:AI19)+$F$31,0)</f>
        <v>96</v>
      </c>
      <c r="AJ21" s="214"/>
      <c r="AK21" s="212">
        <f ca="1">RANK(AL21,$H34:$AO34,0)+AK52</f>
        <v>10</v>
      </c>
      <c r="AL21" s="213">
        <f ca="1">IF(SUM(AK4:AK19)&gt;0,SUM(AL4:AL19)+$F$31,0)</f>
        <v>66</v>
      </c>
      <c r="AM21" s="214"/>
      <c r="AN21" s="212">
        <f ca="1">RANK(AO21,$H34:$AO34,0)+AN52</f>
        <v>3</v>
      </c>
      <c r="AO21" s="215">
        <f ca="1">IF(SUM(AN4:AN19)&gt;0,SUM(AO4:AO19)+$F$31,0)</f>
        <v>101</v>
      </c>
      <c r="AP21" s="3"/>
      <c r="AT21" s="216"/>
      <c r="AU21" s="217">
        <f ca="1">RANK(AV34,$H34:$AV34,0)</f>
        <v>7</v>
      </c>
      <c r="AV21" s="218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56"/>
      <c r="BP21" s="56"/>
      <c r="BQ21" s="56"/>
      <c r="BR21" s="56"/>
      <c r="BS21" s="56"/>
      <c r="BT21" s="56"/>
      <c r="BU21" s="56"/>
      <c r="BV21" s="56"/>
      <c r="BW21" s="5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56"/>
      <c r="BP22" s="56"/>
      <c r="BQ22" s="56"/>
      <c r="BR22" s="56"/>
      <c r="BS22" s="56"/>
      <c r="BT22" s="56"/>
      <c r="BU22" s="56"/>
      <c r="BV22" s="56"/>
      <c r="BW22" s="5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56"/>
      <c r="BP23" s="56"/>
      <c r="BQ23" s="56"/>
      <c r="BR23" s="56"/>
      <c r="BS23" s="56"/>
      <c r="BT23" s="56"/>
      <c r="BU23" s="56"/>
      <c r="BV23" s="56"/>
      <c r="BW23" s="5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56"/>
      <c r="BP24" s="56"/>
      <c r="BQ24" s="56"/>
      <c r="BR24" s="56"/>
      <c r="BS24" s="56"/>
      <c r="BT24" s="56"/>
      <c r="BU24" s="56"/>
      <c r="BV24" s="56"/>
      <c r="BW24" s="5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0.6875</v>
      </c>
      <c r="H25" s="157">
        <f>IF(SUM(G4:G19)&gt;0,COUNTBLANK(H4:H19)-COUNTBLANK($E4:$E19),0)</f>
        <v>11</v>
      </c>
      <c r="I25" s="158"/>
      <c r="J25" s="160">
        <f ca="1">IF($AR$2=0,K25/OFFSET('Season Summary'!$D$3,$C$2,0),0)</f>
        <v>0.5625</v>
      </c>
      <c r="K25" s="157">
        <f>IF(SUM(J4:J19)&gt;0,COUNTBLANK(K4:K19)-COUNTBLANK($E4:$E19),0)</f>
        <v>9</v>
      </c>
      <c r="L25" s="158"/>
      <c r="M25" s="160">
        <f ca="1">IF($AR$2=0,N25/OFFSET('Season Summary'!$D$3,$C$2,0),0)</f>
        <v>0.75</v>
      </c>
      <c r="N25" s="157">
        <f>IF(SUM(M4:M19)&gt;0,COUNTBLANK(N4:N19)-COUNTBLANK($E4:$E19),0)</f>
        <v>12</v>
      </c>
      <c r="O25" s="158"/>
      <c r="P25" s="160">
        <f ca="1">IF($AR$2=0,Q25/OFFSET('Season Summary'!$D$3,$C$2,0),0)</f>
        <v>0.75</v>
      </c>
      <c r="Q25" s="157">
        <f>IF(SUM(P4:P19)&gt;0,COUNTBLANK(Q4:Q19)-COUNTBLANK($E4:$E19),0)</f>
        <v>12</v>
      </c>
      <c r="R25" s="158"/>
      <c r="S25" s="160">
        <f ca="1">IF($AR$2=0,T25/OFFSET('Season Summary'!$D$3,$C$2,0),0)</f>
        <v>0.6875</v>
      </c>
      <c r="T25" s="157">
        <f>IF(SUM(S4:S19)&gt;0,COUNTBLANK(T4:T19)-COUNTBLANK($E4:$E19),0)</f>
        <v>11</v>
      </c>
      <c r="U25" s="158"/>
      <c r="V25" s="160">
        <f ca="1">IF($AR$2=0,W25/OFFSET('Season Summary'!$D$3,$C$2,0),0)</f>
        <v>0.5</v>
      </c>
      <c r="W25" s="157">
        <f>IF(SUM(V4:V19)&gt;0,COUNTBLANK(W4:W19)-COUNTBLANK($E4:$E19),0)</f>
        <v>8</v>
      </c>
      <c r="X25" s="158"/>
      <c r="Y25" s="160">
        <f ca="1">IF($AR$2=0,Z25/OFFSET('Season Summary'!$D$3,$C$2,0),0)</f>
        <v>0.4375</v>
      </c>
      <c r="Z25" s="157">
        <f>IF(SUM(Y4:Y19)&gt;0,COUNTBLANK(Z4:Z19)-COUNTBLANK($E4:$E19),0)</f>
        <v>7</v>
      </c>
      <c r="AA25" s="158"/>
      <c r="AB25" s="160">
        <f ca="1">IF($AR$2=0,AC25/OFFSET('Season Summary'!$D$3,$C$2,0),0)</f>
        <v>0.625</v>
      </c>
      <c r="AC25" s="157">
        <f>IF(SUM(AB4:AB19)&gt;0,COUNTBLANK(AC4:AC19)-COUNTBLANK($E4:$E19),0)</f>
        <v>10</v>
      </c>
      <c r="AD25" s="158"/>
      <c r="AE25" s="160">
        <f ca="1">IF($AR$2=0,AF25/OFFSET('Season Summary'!$D$3,$C$2,0),0)</f>
        <v>0.375</v>
      </c>
      <c r="AF25" s="157">
        <f>IF(SUM(AE4:AE19)&gt;0,COUNTBLANK(AF4:AF19)-COUNTBLANK($E4:$E19),0)</f>
        <v>6</v>
      </c>
      <c r="AG25" s="158"/>
      <c r="AH25" s="160">
        <f ca="1">IF($AR$2=0,AI25/OFFSET('Season Summary'!$D$3,$C$2,0),0)</f>
        <v>0.75</v>
      </c>
      <c r="AI25" s="157">
        <f>IF(SUM(AH4:AH19)&gt;0,COUNTBLANK(AI4:AI19)-COUNTBLANK($E4:$E19),0)</f>
        <v>12</v>
      </c>
      <c r="AJ25" s="158"/>
      <c r="AK25" s="160">
        <f ca="1">IF($AR$2=0,AL25/OFFSET('Season Summary'!$D$3,$C$2,0),0)</f>
        <v>0.5625</v>
      </c>
      <c r="AL25" s="157">
        <f>IF(SUM(AK4:AK19)&gt;0,COUNTBLANK(AL4:AL19)-COUNTBLANK($E4:$E19),0)</f>
        <v>9</v>
      </c>
      <c r="AM25" s="158"/>
      <c r="AN25" s="160">
        <f ca="1">IF($AR$2=0,AO25/OFFSET('Season Summary'!$D$3,$C$2,0),0)</f>
        <v>0.6875</v>
      </c>
      <c r="AO25" s="159">
        <f>IF(SUM(AN4:AN19)&gt;0,COUNTBLANK(AO4:AO19)-COUNTBLANK($E4:$E19),0)</f>
        <v>11</v>
      </c>
      <c r="AP25" s="3"/>
      <c r="AW25" s="3"/>
      <c r="BO25" s="56"/>
      <c r="BP25" s="56"/>
      <c r="BQ25" s="56"/>
      <c r="BR25" s="56"/>
      <c r="BS25" s="56"/>
      <c r="BT25" s="56"/>
      <c r="BU25" s="56"/>
      <c r="BV25" s="56"/>
      <c r="BW25" s="5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56"/>
      <c r="BP26" s="56"/>
      <c r="BQ26" s="56"/>
      <c r="BR26" s="56"/>
      <c r="BS26" s="56"/>
      <c r="BT26" s="56"/>
      <c r="BU26" s="56"/>
      <c r="BV26" s="56"/>
      <c r="BW26" s="5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56"/>
      <c r="BP27" s="56"/>
      <c r="BQ27" s="56"/>
      <c r="BR27" s="56"/>
      <c r="BS27" s="56"/>
      <c r="BT27" s="56"/>
      <c r="BU27" s="56"/>
      <c r="BV27" s="56"/>
      <c r="BW27" s="5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56"/>
      <c r="BP28" s="56"/>
      <c r="BQ28" s="56"/>
      <c r="BR28" s="56"/>
      <c r="BS28" s="56"/>
      <c r="BT28" s="56"/>
      <c r="BU28" s="56"/>
      <c r="BV28" s="56"/>
      <c r="BW28" s="5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56"/>
      <c r="BP29" s="56"/>
      <c r="BQ29" s="56"/>
      <c r="BR29" s="56"/>
      <c r="BS29" s="56"/>
      <c r="BT29" s="56"/>
      <c r="BU29" s="56"/>
      <c r="BV29" s="56"/>
      <c r="BW29" s="5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56"/>
      <c r="BP30" s="56"/>
      <c r="BQ30" s="56"/>
      <c r="BR30" s="56"/>
      <c r="BS30" s="56"/>
      <c r="BT30" s="56"/>
      <c r="BU30" s="56"/>
      <c r="BV30" s="56"/>
      <c r="BW30" s="56"/>
      <c r="BY30" s="11" t="str">
        <f ca="1">CONCATENATE("   var w",$C$2,"_actual_mn_points = ",IF(current_week_mn_points="",0,current_week_mn_points),";")</f>
        <v xml:space="preserve">   var w2_actual_mn_points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56"/>
      <c r="BP31" s="56"/>
      <c r="BQ31" s="56"/>
      <c r="BR31" s="56"/>
      <c r="BS31" s="56"/>
      <c r="BT31" s="56"/>
      <c r="BU31" s="56"/>
      <c r="BV31" s="56"/>
      <c r="BW31" s="5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136</v>
      </c>
      <c r="H32" s="24"/>
      <c r="I32" s="24"/>
      <c r="J32" s="23">
        <f>SUM(J4:J19)</f>
        <v>136</v>
      </c>
      <c r="K32" s="24"/>
      <c r="L32" s="24"/>
      <c r="M32" s="23">
        <f>SUM(M4:M19)</f>
        <v>136</v>
      </c>
      <c r="P32" s="23">
        <f>SUM(P4:P19)</f>
        <v>136</v>
      </c>
      <c r="S32" s="23">
        <f>SUM(S4:S19)</f>
        <v>136</v>
      </c>
      <c r="V32" s="23">
        <f>SUM(V4:V19)</f>
        <v>136</v>
      </c>
      <c r="Y32" s="23">
        <f>SUM(Y4:Y19)</f>
        <v>136</v>
      </c>
      <c r="AB32" s="23">
        <f>SUM(AB4:AB19)</f>
        <v>136</v>
      </c>
      <c r="AE32" s="23">
        <f>SUM(AE4:AE19)</f>
        <v>136</v>
      </c>
      <c r="AH32" s="23">
        <f>SUM(AH4:AH19)</f>
        <v>136</v>
      </c>
      <c r="AK32" s="23">
        <f>SUM(AK4:AK19)</f>
        <v>136</v>
      </c>
      <c r="AN32" s="23">
        <f>SUM(AN4:AN19)</f>
        <v>136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ca="1" si="24">H21</f>
        <v>98</v>
      </c>
      <c r="I34" s="24"/>
      <c r="J34" s="24"/>
      <c r="K34" s="24">
        <f t="shared" ref="K34:K39" ca="1" si="25">K21</f>
        <v>85</v>
      </c>
      <c r="L34" s="24"/>
      <c r="M34" s="24"/>
      <c r="N34" s="24">
        <f t="shared" ref="N34:N39" ca="1" si="26">N21</f>
        <v>106</v>
      </c>
      <c r="Q34" s="24">
        <f t="shared" ref="Q34:Q39" ca="1" si="27">Q21</f>
        <v>109</v>
      </c>
      <c r="T34" s="24">
        <f t="shared" ref="T34:T39" ca="1" si="28">T21</f>
        <v>98</v>
      </c>
      <c r="W34" s="24">
        <f t="shared" ref="W34:W39" ca="1" si="29">W21</f>
        <v>76</v>
      </c>
      <c r="Z34" s="24">
        <f t="shared" ref="Z34:Z39" ca="1" si="30">Z21</f>
        <v>50</v>
      </c>
      <c r="AC34" s="24">
        <f t="shared" ref="AC34:AC39" ca="1" si="31">AC21</f>
        <v>87</v>
      </c>
      <c r="AF34" s="24">
        <f t="shared" ref="AF34:AF39" ca="1" si="32">AF21</f>
        <v>52</v>
      </c>
      <c r="AI34" s="24">
        <f t="shared" ref="AI34:AI39" ca="1" si="33">AI21</f>
        <v>96</v>
      </c>
      <c r="AL34" s="24">
        <f t="shared" ref="AL34:AL39" ca="1" si="34">AL21</f>
        <v>66</v>
      </c>
      <c r="AO34" s="24">
        <f t="shared" ref="AO34:AO39" ca="1" si="35">AO21</f>
        <v>101</v>
      </c>
      <c r="AV34" s="24">
        <f ca="1">AV21</f>
        <v>90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11</v>
      </c>
      <c r="I38" s="3"/>
      <c r="J38" s="3"/>
      <c r="K38" s="26">
        <f t="shared" si="25"/>
        <v>9</v>
      </c>
      <c r="L38" s="3"/>
      <c r="M38" s="3"/>
      <c r="N38" s="26">
        <f t="shared" si="26"/>
        <v>12</v>
      </c>
      <c r="Q38" s="26">
        <f t="shared" si="27"/>
        <v>12</v>
      </c>
      <c r="T38" s="26">
        <f t="shared" si="28"/>
        <v>11</v>
      </c>
      <c r="W38" s="26">
        <f t="shared" si="29"/>
        <v>8</v>
      </c>
      <c r="Z38" s="26">
        <f t="shared" si="30"/>
        <v>7</v>
      </c>
      <c r="AC38" s="26">
        <f t="shared" si="31"/>
        <v>10</v>
      </c>
      <c r="AF38" s="26">
        <f t="shared" si="32"/>
        <v>6</v>
      </c>
      <c r="AI38" s="26">
        <f t="shared" si="33"/>
        <v>12</v>
      </c>
      <c r="AL38" s="26">
        <f t="shared" si="34"/>
        <v>9</v>
      </c>
      <c r="AO38" s="26">
        <f t="shared" si="35"/>
        <v>11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0.6875</v>
      </c>
      <c r="H41" s="3"/>
      <c r="I41" s="3"/>
      <c r="J41" s="25">
        <f ca="1">J25</f>
        <v>0.5625</v>
      </c>
      <c r="K41" s="3"/>
      <c r="L41" s="3"/>
      <c r="M41" s="25">
        <f ca="1">M25</f>
        <v>0.75</v>
      </c>
      <c r="P41" s="25">
        <f ca="1">P25</f>
        <v>0.75</v>
      </c>
      <c r="S41" s="25">
        <f ca="1">S25</f>
        <v>0.6875</v>
      </c>
      <c r="V41" s="25">
        <f ca="1">V25</f>
        <v>0.5</v>
      </c>
      <c r="Y41" s="25">
        <f ca="1">Y25</f>
        <v>0.4375</v>
      </c>
      <c r="AB41" s="25">
        <f ca="1">AB25</f>
        <v>0.625</v>
      </c>
      <c r="AE41" s="25">
        <f ca="1">AE25</f>
        <v>0.375</v>
      </c>
      <c r="AH41" s="25">
        <f ca="1">AH25</f>
        <v>0.75</v>
      </c>
      <c r="AK41" s="25">
        <f ca="1">AK25</f>
        <v>0.5625</v>
      </c>
      <c r="AN41" s="25">
        <f ca="1">AN25</f>
        <v>0.6875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56" customFormat="1" ht="12.95" customHeight="1" x14ac:dyDescent="0.2">
      <c r="A44" s="3"/>
      <c r="B44" s="384" t="s">
        <v>704</v>
      </c>
      <c r="AP44" s="3"/>
      <c r="AW44" s="3"/>
      <c r="BY44" s="385"/>
    </row>
    <row r="45" spans="1:77" s="56" customFormat="1" ht="12.95" hidden="1" customHeight="1" x14ac:dyDescent="0.2">
      <c r="A45" s="3"/>
      <c r="E45" s="22" t="s">
        <v>28</v>
      </c>
      <c r="F45" s="56" t="str">
        <f ca="1">IF(COUNTIF($H34:$AO34,MAX($H34:$AO34))&gt;1,"Yes","No")</f>
        <v>No</v>
      </c>
      <c r="G45" s="5"/>
      <c r="AP45" s="3"/>
      <c r="AW45" s="3"/>
      <c r="BY45" s="385"/>
    </row>
    <row r="46" spans="1:77" s="56" customFormat="1" ht="12.95" customHeight="1" x14ac:dyDescent="0.2">
      <c r="A46" s="3"/>
      <c r="E46" s="386" t="str">
        <f ca="1">CONCATENATE(B19," at ",D19," Total Points:")</f>
        <v>Lions at Packers Total Points:</v>
      </c>
      <c r="F46" s="23"/>
      <c r="G46" s="5"/>
      <c r="H46" s="24"/>
      <c r="I46" s="24"/>
      <c r="J46" s="24"/>
      <c r="K46" s="24"/>
      <c r="L46" s="24"/>
      <c r="M46" s="24"/>
      <c r="AP46" s="3"/>
      <c r="AW46" s="3"/>
      <c r="BY46" s="385"/>
    </row>
    <row r="47" spans="1:77" s="56" customFormat="1" ht="12.95" hidden="1" customHeight="1" x14ac:dyDescent="0.2">
      <c r="A47" s="3"/>
      <c r="D47" s="3"/>
      <c r="E47" s="22" t="s">
        <v>34</v>
      </c>
      <c r="F47" s="23" t="str">
        <f>IF(ISNUMBER(current_week_mn_points),MAX($H34:$AO34),"")</f>
        <v/>
      </c>
      <c r="G47" s="5"/>
      <c r="H47" s="24"/>
      <c r="I47" s="24"/>
      <c r="J47" s="24"/>
      <c r="K47" s="24"/>
      <c r="L47" s="24"/>
      <c r="M47" s="24"/>
      <c r="AP47" s="3"/>
      <c r="AW47" s="3"/>
      <c r="BY47" s="385"/>
    </row>
    <row r="48" spans="1:77" s="56" customFormat="1" ht="12.95" hidden="1" customHeight="1" x14ac:dyDescent="0.2">
      <c r="A48" s="3"/>
      <c r="D48" s="3"/>
      <c r="E48" s="22" t="s">
        <v>29</v>
      </c>
      <c r="F48" s="23" t="str">
        <f>IF(ISNUMBER(current_week_mn_points),COUNTIF($H34:$AO34,$F$47),"")</f>
        <v/>
      </c>
      <c r="G48" s="5"/>
      <c r="H48" s="24"/>
      <c r="I48" s="24"/>
      <c r="J48" s="24"/>
      <c r="K48" s="24"/>
      <c r="L48" s="24"/>
      <c r="M48" s="24"/>
      <c r="AP48" s="3"/>
      <c r="AW48" s="3"/>
      <c r="BY48" s="385"/>
    </row>
    <row r="49" spans="1:77" s="56" customFormat="1" ht="12.95" hidden="1" customHeight="1" x14ac:dyDescent="0.2">
      <c r="A49" s="3"/>
      <c r="D49" s="3"/>
      <c r="E49" s="387" t="s">
        <v>737</v>
      </c>
      <c r="F49" s="23" t="str">
        <f>IF(ISNUMBER(current_week_mn_points),IF(COUNTIF(G58:AN58,"&gt;1")&gt;0,"No","Yes"),"")</f>
        <v/>
      </c>
      <c r="G49" s="5"/>
      <c r="H49" s="24"/>
      <c r="I49" s="24"/>
      <c r="J49" s="24"/>
      <c r="K49" s="24"/>
      <c r="L49" s="24"/>
      <c r="M49" s="24"/>
      <c r="AP49" s="3"/>
      <c r="AW49" s="3"/>
      <c r="BY49" s="385"/>
    </row>
    <row r="50" spans="1:77" s="56" customFormat="1" ht="12.95" hidden="1" customHeight="1" x14ac:dyDescent="0.2">
      <c r="A50" s="3"/>
      <c r="D50" s="3"/>
      <c r="E50" s="387"/>
      <c r="F50" s="23"/>
      <c r="H50" s="24"/>
      <c r="I50" s="24"/>
      <c r="J50" s="24"/>
      <c r="K50" s="24"/>
      <c r="L50" s="24"/>
      <c r="M50" s="24"/>
      <c r="AP50" s="3"/>
      <c r="AW50" s="3"/>
      <c r="BY50" s="385"/>
    </row>
    <row r="51" spans="1:77" s="56" customFormat="1" ht="12.95" hidden="1" customHeight="1" x14ac:dyDescent="0.2">
      <c r="A51" s="3"/>
      <c r="D51" s="3"/>
      <c r="E51" s="388" t="s">
        <v>30</v>
      </c>
      <c r="G51" s="23"/>
      <c r="H51" s="24"/>
      <c r="I51" s="24"/>
      <c r="J51" s="24"/>
      <c r="K51" s="24"/>
      <c r="L51" s="24"/>
      <c r="M51" s="24"/>
      <c r="AP51" s="3"/>
      <c r="AW51" s="3"/>
      <c r="BY51" s="385"/>
    </row>
    <row r="52" spans="1:77" s="56" customFormat="1" ht="12.95" hidden="1" customHeight="1" x14ac:dyDescent="0.2">
      <c r="A52" s="3"/>
      <c r="D52" s="3"/>
      <c r="E52" s="22" t="s">
        <v>31</v>
      </c>
      <c r="G52" s="23">
        <f ca="1">IF(AND(ISNUMBER(current_week_mn_points),G56="Yes",G55&gt;1),1,0)</f>
        <v>0</v>
      </c>
      <c r="H52" s="24"/>
      <c r="I52" s="24"/>
      <c r="J52" s="23">
        <f ca="1">IF(AND(ISNUMBER(current_week_mn_points),J56="Yes",J55&gt;1),1,0)</f>
        <v>0</v>
      </c>
      <c r="K52" s="24"/>
      <c r="L52" s="24"/>
      <c r="M52" s="23">
        <f ca="1">IF(AND(ISNUMBER(current_week_mn_points),M56="Yes",M55&gt;1),1,0)</f>
        <v>0</v>
      </c>
      <c r="P52" s="23">
        <f ca="1">IF(AND(ISNUMBER(current_week_mn_points),P56="Yes",P55&gt;1),1,0)</f>
        <v>0</v>
      </c>
      <c r="S52" s="23">
        <f ca="1">IF(AND(ISNUMBER(current_week_mn_points),S56="Yes",S55&gt;1),1,0)</f>
        <v>0</v>
      </c>
      <c r="V52" s="23">
        <f ca="1">IF(AND(ISNUMBER(current_week_mn_points),V56="Yes",V55&gt;1),1,0)</f>
        <v>0</v>
      </c>
      <c r="Y52" s="23">
        <f ca="1">IF(AND(ISNUMBER(current_week_mn_points),Y56="Yes",Y55&gt;1),1,0)</f>
        <v>0</v>
      </c>
      <c r="AB52" s="23">
        <f ca="1">IF(AND(ISNUMBER(current_week_mn_points),AB56="Yes",AB55&gt;1),1,0)</f>
        <v>0</v>
      </c>
      <c r="AE52" s="23">
        <f ca="1">IF(AND(ISNUMBER(current_week_mn_points),AE56="Yes",AE55&gt;1),1,0)</f>
        <v>0</v>
      </c>
      <c r="AH52" s="23">
        <f ca="1">IF(AND(ISNUMBER(current_week_mn_points),AH56="Yes",AH55&gt;1),1,0)</f>
        <v>0</v>
      </c>
      <c r="AK52" s="23">
        <f ca="1">IF(AND(ISNUMBER(current_week_mn_points),AK56="Yes",AK55&gt;1),1,0)</f>
        <v>0</v>
      </c>
      <c r="AN52" s="23">
        <f ca="1">IF(AND(ISNUMBER(current_week_mn_points),AN56="Yes",AN55&gt;1),1,0)</f>
        <v>0</v>
      </c>
      <c r="AP52" s="3"/>
      <c r="AW52" s="3"/>
      <c r="BY52" s="385"/>
    </row>
    <row r="53" spans="1:77" s="56" customFormat="1" ht="12.95" hidden="1" customHeight="1" x14ac:dyDescent="0.2">
      <c r="A53" s="3"/>
      <c r="D53" s="3"/>
      <c r="E53" s="22" t="s">
        <v>738</v>
      </c>
      <c r="G53" s="23" t="str">
        <f ca="1">IF(G56="Yes",ABS(current_week_mn_points-G20)+IF(G54="Over",0.25,0),"")</f>
        <v/>
      </c>
      <c r="H53" s="23"/>
      <c r="I53" s="23"/>
      <c r="J53" s="23" t="str">
        <f ca="1">IF(J56="Yes",ABS(current_week_mn_points-J20)+IF(J54="Over",0.25,0),"")</f>
        <v/>
      </c>
      <c r="K53" s="23"/>
      <c r="L53" s="23"/>
      <c r="M53" s="23" t="str">
        <f ca="1">IF(M56="Yes",ABS(current_week_mn_points-M20)+IF(M54="Over",0.25,0),"")</f>
        <v/>
      </c>
      <c r="N53" s="5"/>
      <c r="O53" s="5"/>
      <c r="P53" s="23" t="str">
        <f ca="1">IF(P56="Yes",ABS(current_week_mn_points-P20)+IF(P54="Over",0.25,0),"")</f>
        <v/>
      </c>
      <c r="Q53" s="5"/>
      <c r="R53" s="5"/>
      <c r="S53" s="23" t="str">
        <f ca="1">IF(S56="Yes",ABS(current_week_mn_points-S20)+IF(S54="Over",0.25,0),"")</f>
        <v/>
      </c>
      <c r="T53" s="5"/>
      <c r="U53" s="5"/>
      <c r="V53" s="23" t="str">
        <f ca="1">IF(V56="Yes",ABS(current_week_mn_points-V20)+IF(V54="Over",0.25,0),"")</f>
        <v/>
      </c>
      <c r="W53" s="5"/>
      <c r="X53" s="5"/>
      <c r="Y53" s="23" t="str">
        <f ca="1">IF(Y56="Yes",ABS(current_week_mn_points-Y20)+IF(Y54="Over",0.25,0),"")</f>
        <v/>
      </c>
      <c r="Z53" s="5"/>
      <c r="AA53" s="5"/>
      <c r="AB53" s="23" t="str">
        <f ca="1">IF(AB56="Yes",ABS(current_week_mn_points-AB20)+IF(AB54="Over",0.25,0),"")</f>
        <v/>
      </c>
      <c r="AC53" s="5"/>
      <c r="AD53" s="5"/>
      <c r="AE53" s="23" t="str">
        <f ca="1">IF(AE56="Yes",ABS(current_week_mn_points-AE20)+IF(AE54="Over",0.25,0),"")</f>
        <v/>
      </c>
      <c r="AF53" s="5"/>
      <c r="AG53" s="5"/>
      <c r="AH53" s="23" t="str">
        <f ca="1">IF(AH56="Yes",ABS(current_week_mn_points-AH20)+IF(AH54="Over",0.25,0),"")</f>
        <v/>
      </c>
      <c r="AI53" s="5"/>
      <c r="AJ53" s="5"/>
      <c r="AK53" s="23" t="str">
        <f ca="1">IF(AK56="Yes",ABS(current_week_mn_points-AK20)+IF(AK54="Over",0.25,0),"")</f>
        <v/>
      </c>
      <c r="AL53" s="5"/>
      <c r="AM53" s="5"/>
      <c r="AN53" s="23" t="str">
        <f ca="1">IF(AN56="Yes",ABS(current_week_mn_points-AN20)+IF(AN54="Over",0.25,0),"")</f>
        <v/>
      </c>
      <c r="AP53" s="3"/>
      <c r="AW53" s="3"/>
      <c r="BY53" s="385"/>
    </row>
    <row r="54" spans="1:77" s="56" customFormat="1" ht="12.95" hidden="1" customHeight="1" x14ac:dyDescent="0.2">
      <c r="A54" s="3"/>
      <c r="D54" s="3"/>
      <c r="E54" s="387" t="s">
        <v>739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3"/>
      <c r="AW54" s="3"/>
      <c r="BY54" s="385"/>
    </row>
    <row r="55" spans="1:77" s="56" customFormat="1" ht="12.95" hidden="1" customHeight="1" x14ac:dyDescent="0.2">
      <c r="A55" s="3"/>
      <c r="D55" s="3"/>
      <c r="E55" s="387" t="s">
        <v>740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3"/>
      <c r="AW55" s="3"/>
      <c r="BY55" s="385"/>
    </row>
    <row r="56" spans="1:77" s="56" customFormat="1" ht="12.95" hidden="1" customHeight="1" x14ac:dyDescent="0.2">
      <c r="A56" s="3"/>
      <c r="D56" s="3"/>
      <c r="E56" s="387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3"/>
      <c r="AW56" s="3"/>
      <c r="BY56" s="385"/>
    </row>
    <row r="57" spans="1:77" s="56" customFormat="1" ht="12.95" hidden="1" customHeight="1" x14ac:dyDescent="0.2">
      <c r="A57" s="3"/>
      <c r="D57" s="3"/>
      <c r="E57" s="3"/>
      <c r="F57" s="387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3"/>
      <c r="AW57" s="3"/>
      <c r="BY57" s="385"/>
    </row>
    <row r="58" spans="1:77" s="56" customFormat="1" ht="12.95" hidden="1" customHeight="1" x14ac:dyDescent="0.2">
      <c r="A58" s="3"/>
      <c r="C58" s="387" t="s">
        <v>40</v>
      </c>
      <c r="D58" s="365">
        <f ca="1">COUNTA(B4:B19)</f>
        <v>16</v>
      </c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3"/>
      <c r="AW58" s="3"/>
      <c r="BY58" s="385"/>
    </row>
    <row r="59" spans="1:77" s="56" customFormat="1" ht="12.95" hidden="1" customHeight="1" x14ac:dyDescent="0.2">
      <c r="A59" s="3"/>
      <c r="B59" s="56" t="s">
        <v>38</v>
      </c>
      <c r="C59" s="24" t="s">
        <v>39</v>
      </c>
      <c r="D59" s="24" t="s">
        <v>41</v>
      </c>
      <c r="AP59" s="3"/>
      <c r="AV59" s="24"/>
      <c r="BY59" s="385"/>
    </row>
    <row r="60" spans="1:77" s="56" customFormat="1" ht="12.95" hidden="1" customHeight="1" x14ac:dyDescent="0.2">
      <c r="A60" s="3"/>
      <c r="B60" s="56">
        <v>1</v>
      </c>
      <c r="C60" s="56">
        <v>2</v>
      </c>
      <c r="D60" s="56">
        <v>3</v>
      </c>
      <c r="E60" s="56">
        <v>4</v>
      </c>
      <c r="F60" s="56">
        <v>5</v>
      </c>
      <c r="G60" s="56">
        <v>6</v>
      </c>
      <c r="H60" s="56">
        <v>7</v>
      </c>
      <c r="I60" s="56">
        <v>8</v>
      </c>
      <c r="J60" s="56">
        <v>9</v>
      </c>
      <c r="K60" s="56">
        <v>10</v>
      </c>
      <c r="L60" s="56">
        <v>11</v>
      </c>
      <c r="M60" s="56">
        <v>12</v>
      </c>
      <c r="N60" s="56">
        <v>13</v>
      </c>
      <c r="O60" s="56">
        <v>14</v>
      </c>
      <c r="P60" s="56">
        <v>15</v>
      </c>
      <c r="Q60" s="56">
        <v>16</v>
      </c>
      <c r="AP60" s="3"/>
      <c r="AV60" s="24"/>
      <c r="BY60" s="385"/>
    </row>
    <row r="61" spans="1:77" s="56" customFormat="1" ht="12.95" customHeight="1" x14ac:dyDescent="0.2">
      <c r="A61" s="3"/>
      <c r="F61" s="387"/>
      <c r="AP61" s="3"/>
      <c r="AW61" s="3"/>
      <c r="BY61" s="385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0" priority="12" stopIfTrue="1">
      <formula>H24=MIN($H24:$AO24)</formula>
    </cfRule>
  </conditionalFormatting>
  <conditionalFormatting sqref="AO21 H21 AC21 Z21 W21 T21 Q21 N21 K21 AF21 AI21 AL21 AV21">
    <cfRule type="expression" dxfId="259" priority="13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58" priority="14" stopIfTrue="1">
      <formula>H22=MAX($H35:$AO35)</formula>
    </cfRule>
  </conditionalFormatting>
  <conditionalFormatting sqref="H23 K23 N23 Q23 T23 W23 Z23 AC23 AF23 AI23 AL23 AO23">
    <cfRule type="expression" dxfId="257" priority="15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6" priority="16" stopIfTrue="1">
      <formula>G25=MAX($G41:$AN41)</formula>
    </cfRule>
  </conditionalFormatting>
  <conditionalFormatting sqref="B4:B19">
    <cfRule type="expression" dxfId="255" priority="17" stopIfTrue="1">
      <formula>$E4="V"</formula>
    </cfRule>
  </conditionalFormatting>
  <conditionalFormatting sqref="D4:D19">
    <cfRule type="expression" dxfId="254" priority="18" stopIfTrue="1">
      <formula>$E4="H"</formula>
    </cfRule>
  </conditionalFormatting>
  <conditionalFormatting sqref="G22 J22 M22 P22 S22 V22 Y22 AB22 AE22 AH22 AK22 AN22">
    <cfRule type="cellIs" dxfId="253" priority="19" stopIfTrue="1" operator="equal">
      <formula>1</formula>
    </cfRule>
  </conditionalFormatting>
  <conditionalFormatting sqref="F2 I2 L2 O2 R2 U2 X2 AA2 AD2 AG2 AJ2 AM2">
    <cfRule type="expression" dxfId="252" priority="10" stopIfTrue="1">
      <formula>AND(G32&lt;&gt;0,G32&lt;&gt;$F$31)</formula>
    </cfRule>
  </conditionalFormatting>
  <conditionalFormatting sqref="G2 J2 M2 P2 S2 V2 Y2 AB2 AE2 AH2 AK2 AN2">
    <cfRule type="expression" dxfId="251" priority="9">
      <formula>SUM($F$2:$AO$2)&lt;&gt;0</formula>
    </cfRule>
  </conditionalFormatting>
  <conditionalFormatting sqref="G2 J2 M2 P2 S2 V2 Y2 AB2 AE2 AH2 AK2 AN2 BP4:BQ15 BS4:BS15 BU4:BU15 BW4:BW15">
    <cfRule type="expression" dxfId="250" priority="11">
      <formula>MOD(G2,1)&gt;0</formula>
    </cfRule>
  </conditionalFormatting>
  <conditionalFormatting sqref="F49:F50">
    <cfRule type="cellIs" dxfId="249" priority="1" stopIfTrue="1" operator="equal">
      <formula>"Yes"</formula>
    </cfRule>
    <cfRule type="cellIs" dxfId="248" priority="2" stopIfTrue="1" operator="equal">
      <formula>"No"</formula>
    </cfRule>
  </conditionalFormatting>
  <conditionalFormatting sqref="E46 B44">
    <cfRule type="expression" dxfId="247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1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07B8973-1042-49B4-8D42-028CC2C575F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56" customWidth="1"/>
    <col min="2" max="2" width="5.7109375" style="56" customWidth="1"/>
    <col min="3" max="3" width="12.7109375" style="56" customWidth="1"/>
    <col min="4" max="4" width="2.7109375" style="328" customWidth="1"/>
    <col min="5" max="5" width="12.7109375" style="329" customWidth="1"/>
    <col min="6" max="6" width="3.7109375" style="330" customWidth="1"/>
    <col min="7" max="7" width="58.7109375" style="53" customWidth="1"/>
    <col min="8" max="8" width="9.140625" style="53"/>
    <col min="9" max="9" width="9.140625" style="3"/>
    <col min="10" max="10" width="15.7109375" style="332" hidden="1" customWidth="1"/>
    <col min="11" max="11" width="3.7109375" style="331" hidden="1" customWidth="1"/>
    <col min="12" max="16384" width="9.140625" style="55"/>
  </cols>
  <sheetData>
    <row r="1" spans="1:11" ht="14.25" thickTop="1" thickBot="1" x14ac:dyDescent="0.25">
      <c r="A1" s="50" t="s">
        <v>741</v>
      </c>
      <c r="B1" s="51"/>
      <c r="C1" s="52"/>
      <c r="D1" s="327"/>
      <c r="E1" s="428" t="str">
        <f ca="1">IF(J1&lt;&gt;0,"SCHEDULE ERROR","")</f>
        <v/>
      </c>
      <c r="F1" s="428"/>
      <c r="G1" s="53" t="s">
        <v>664</v>
      </c>
      <c r="H1" s="54" t="s">
        <v>36</v>
      </c>
      <c r="I1" s="54" t="s">
        <v>35</v>
      </c>
      <c r="J1" s="331">
        <f ca="1">COUNTIF(K2:K33,"&lt;&gt;"&amp;K1)</f>
        <v>0</v>
      </c>
      <c r="K1" s="331">
        <f ca="1">_xlfn.SHEETS()-2</f>
        <v>18</v>
      </c>
    </row>
    <row r="2" spans="1:11" ht="13.5" thickTop="1" x14ac:dyDescent="0.2">
      <c r="A2" s="114" t="s">
        <v>716</v>
      </c>
      <c r="B2" s="116" t="s">
        <v>742</v>
      </c>
      <c r="C2" s="115" t="s">
        <v>711</v>
      </c>
      <c r="E2" s="329" t="str">
        <f t="shared" ref="E2:E25" ca="1" si="0">IF(K2&lt;&gt;$K$1,J2,"")</f>
        <v/>
      </c>
      <c r="F2" s="330" t="str">
        <f t="shared" ref="F2:F25" ca="1" si="1">IF(K2&lt;&gt;$K$1,K2,"")</f>
        <v/>
      </c>
      <c r="J2" s="332" t="s">
        <v>705</v>
      </c>
      <c r="K2" s="331">
        <f>COUNTIF(A:C,"*"&amp;J2&amp;"*")</f>
        <v>18</v>
      </c>
    </row>
    <row r="3" spans="1:11" x14ac:dyDescent="0.2">
      <c r="A3" s="108" t="s">
        <v>718</v>
      </c>
      <c r="B3" s="117" t="s">
        <v>742</v>
      </c>
      <c r="C3" s="110" t="s">
        <v>719</v>
      </c>
      <c r="E3" s="329" t="str">
        <f t="shared" ca="1" si="0"/>
        <v/>
      </c>
      <c r="F3" s="330" t="str">
        <f t="shared" ca="1" si="1"/>
        <v/>
      </c>
      <c r="G3" s="53" t="s">
        <v>75</v>
      </c>
      <c r="J3" s="332" t="s">
        <v>706</v>
      </c>
      <c r="K3" s="331">
        <f t="shared" ref="K3:K33" si="2">COUNTIF(A:C,"*"&amp;J3&amp;"*")</f>
        <v>18</v>
      </c>
    </row>
    <row r="4" spans="1:11" x14ac:dyDescent="0.2">
      <c r="A4" s="108" t="s">
        <v>733</v>
      </c>
      <c r="B4" s="117" t="s">
        <v>742</v>
      </c>
      <c r="C4" s="110" t="s">
        <v>708</v>
      </c>
      <c r="E4" s="329" t="str">
        <f t="shared" ca="1" si="0"/>
        <v/>
      </c>
      <c r="F4" s="330" t="str">
        <f t="shared" ca="1" si="1"/>
        <v/>
      </c>
      <c r="G4" s="53" t="str">
        <f t="shared" ref="G4:G18" si="3">IF(A2&lt;&gt;"",CONCATENATE("      ",$H$1,A2,$I$1),"")</f>
        <v xml:space="preserve">      "Cowboys",</v>
      </c>
      <c r="J4" s="332" t="s">
        <v>707</v>
      </c>
      <c r="K4" s="331">
        <f t="shared" si="2"/>
        <v>18</v>
      </c>
    </row>
    <row r="5" spans="1:11" x14ac:dyDescent="0.2">
      <c r="A5" s="108" t="s">
        <v>723</v>
      </c>
      <c r="B5" s="117" t="s">
        <v>742</v>
      </c>
      <c r="C5" s="110" t="s">
        <v>726</v>
      </c>
      <c r="E5" s="329" t="str">
        <f t="shared" ca="1" si="0"/>
        <v/>
      </c>
      <c r="F5" s="330" t="str">
        <f t="shared" ca="1" si="1"/>
        <v/>
      </c>
      <c r="G5" s="53" t="str">
        <f t="shared" si="3"/>
        <v xml:space="preserve">      "Eagles",</v>
      </c>
      <c r="J5" s="332" t="s">
        <v>708</v>
      </c>
      <c r="K5" s="331">
        <f t="shared" si="2"/>
        <v>18</v>
      </c>
    </row>
    <row r="6" spans="1:11" x14ac:dyDescent="0.2">
      <c r="A6" s="108" t="s">
        <v>736</v>
      </c>
      <c r="B6" s="117" t="s">
        <v>742</v>
      </c>
      <c r="C6" s="110" t="s">
        <v>707</v>
      </c>
      <c r="E6" s="329" t="str">
        <f t="shared" ca="1" si="0"/>
        <v/>
      </c>
      <c r="F6" s="330" t="str">
        <f t="shared" ca="1" si="1"/>
        <v/>
      </c>
      <c r="G6" s="53" t="str">
        <f t="shared" si="3"/>
        <v xml:space="preserve">      "Steelers",</v>
      </c>
      <c r="J6" s="332" t="s">
        <v>709</v>
      </c>
      <c r="K6" s="331">
        <f t="shared" si="2"/>
        <v>18</v>
      </c>
    </row>
    <row r="7" spans="1:11" x14ac:dyDescent="0.2">
      <c r="A7" s="108" t="s">
        <v>705</v>
      </c>
      <c r="B7" s="117" t="s">
        <v>742</v>
      </c>
      <c r="C7" s="110" t="s">
        <v>724</v>
      </c>
      <c r="E7" s="329" t="str">
        <f t="shared" ca="1" si="0"/>
        <v/>
      </c>
      <c r="F7" s="330" t="str">
        <f t="shared" ca="1" si="1"/>
        <v/>
      </c>
      <c r="G7" s="53" t="str">
        <f t="shared" si="3"/>
        <v xml:space="preserve">      "Jets",</v>
      </c>
      <c r="J7" s="332" t="s">
        <v>710</v>
      </c>
      <c r="K7" s="331">
        <f t="shared" si="2"/>
        <v>18</v>
      </c>
    </row>
    <row r="8" spans="1:11" x14ac:dyDescent="0.2">
      <c r="A8" s="108" t="s">
        <v>722</v>
      </c>
      <c r="B8" s="117" t="s">
        <v>742</v>
      </c>
      <c r="C8" s="110" t="s">
        <v>734</v>
      </c>
      <c r="E8" s="329" t="str">
        <f t="shared" ca="1" si="0"/>
        <v/>
      </c>
      <c r="F8" s="330" t="str">
        <f t="shared" ca="1" si="1"/>
        <v/>
      </c>
      <c r="G8" s="53" t="str">
        <f t="shared" si="3"/>
        <v xml:space="preserve">      "Vikings",</v>
      </c>
      <c r="J8" s="332" t="s">
        <v>711</v>
      </c>
      <c r="K8" s="331">
        <f t="shared" si="2"/>
        <v>18</v>
      </c>
    </row>
    <row r="9" spans="1:11" x14ac:dyDescent="0.2">
      <c r="A9" s="108" t="s">
        <v>732</v>
      </c>
      <c r="B9" s="117" t="s">
        <v>742</v>
      </c>
      <c r="C9" s="110" t="s">
        <v>715</v>
      </c>
      <c r="E9" s="329" t="str">
        <f t="shared" ca="1" si="0"/>
        <v/>
      </c>
      <c r="F9" s="330" t="str">
        <f t="shared" ca="1" si="1"/>
        <v/>
      </c>
      <c r="G9" s="53" t="str">
        <f t="shared" si="3"/>
        <v xml:space="preserve">      "49ers",</v>
      </c>
      <c r="J9" s="332" t="s">
        <v>712</v>
      </c>
      <c r="K9" s="331">
        <f t="shared" si="2"/>
        <v>18</v>
      </c>
    </row>
    <row r="10" spans="1:11" x14ac:dyDescent="0.2">
      <c r="A10" s="108" t="s">
        <v>712</v>
      </c>
      <c r="B10" s="117" t="s">
        <v>742</v>
      </c>
      <c r="C10" s="110" t="s">
        <v>735</v>
      </c>
      <c r="E10" s="329" t="str">
        <f t="shared" ca="1" si="0"/>
        <v/>
      </c>
      <c r="F10" s="330" t="str">
        <f t="shared" ca="1" si="1"/>
        <v/>
      </c>
      <c r="G10" s="53" t="str">
        <f t="shared" si="3"/>
        <v xml:space="preserve">      "Jaguars",</v>
      </c>
      <c r="J10" s="332" t="s">
        <v>713</v>
      </c>
      <c r="K10" s="331">
        <f t="shared" si="2"/>
        <v>18</v>
      </c>
    </row>
    <row r="11" spans="1:11" x14ac:dyDescent="0.2">
      <c r="A11" s="108" t="s">
        <v>713</v>
      </c>
      <c r="B11" s="117" t="s">
        <v>742</v>
      </c>
      <c r="C11" s="110" t="s">
        <v>720</v>
      </c>
      <c r="E11" s="329" t="str">
        <f t="shared" ca="1" si="0"/>
        <v/>
      </c>
      <c r="F11" s="330" t="str">
        <f t="shared" ca="1" si="1"/>
        <v/>
      </c>
      <c r="G11" s="53" t="str">
        <f t="shared" si="3"/>
        <v xml:space="preserve">      "Seahawks",</v>
      </c>
      <c r="J11" s="332" t="s">
        <v>714</v>
      </c>
      <c r="K11" s="331">
        <f t="shared" si="2"/>
        <v>18</v>
      </c>
    </row>
    <row r="12" spans="1:11" x14ac:dyDescent="0.2">
      <c r="A12" s="108" t="s">
        <v>710</v>
      </c>
      <c r="B12" s="117" t="s">
        <v>742</v>
      </c>
      <c r="C12" s="110" t="s">
        <v>714</v>
      </c>
      <c r="E12" s="329" t="str">
        <f t="shared" ca="1" si="0"/>
        <v/>
      </c>
      <c r="F12" s="330" t="str">
        <f t="shared" ca="1" si="1"/>
        <v/>
      </c>
      <c r="G12" s="53" t="str">
        <f t="shared" si="3"/>
        <v xml:space="preserve">      "Cardinals",</v>
      </c>
      <c r="J12" s="332" t="s">
        <v>715</v>
      </c>
      <c r="K12" s="331">
        <f t="shared" si="2"/>
        <v>18</v>
      </c>
    </row>
    <row r="13" spans="1:11" x14ac:dyDescent="0.2">
      <c r="A13" s="108" t="s">
        <v>717</v>
      </c>
      <c r="B13" s="117" t="s">
        <v>742</v>
      </c>
      <c r="C13" s="110" t="s">
        <v>727</v>
      </c>
      <c r="E13" s="329" t="str">
        <f t="shared" ca="1" si="0"/>
        <v/>
      </c>
      <c r="F13" s="330" t="str">
        <f t="shared" ca="1" si="1"/>
        <v/>
      </c>
      <c r="G13" s="53" t="str">
        <f t="shared" si="3"/>
        <v xml:space="preserve">      "Chargers",</v>
      </c>
      <c r="J13" s="332" t="s">
        <v>716</v>
      </c>
      <c r="K13" s="331">
        <f t="shared" si="2"/>
        <v>18</v>
      </c>
    </row>
    <row r="14" spans="1:11" x14ac:dyDescent="0.2">
      <c r="A14" s="108" t="s">
        <v>725</v>
      </c>
      <c r="B14" s="117" t="s">
        <v>742</v>
      </c>
      <c r="C14" s="110" t="s">
        <v>731</v>
      </c>
      <c r="E14" s="329" t="str">
        <f t="shared" ca="1" si="0"/>
        <v/>
      </c>
      <c r="F14" s="330" t="str">
        <f t="shared" ca="1" si="1"/>
        <v/>
      </c>
      <c r="G14" s="53" t="str">
        <f t="shared" si="3"/>
        <v xml:space="preserve">      "Browns",</v>
      </c>
      <c r="J14" s="332" t="s">
        <v>717</v>
      </c>
      <c r="K14" s="331">
        <f t="shared" si="2"/>
        <v>18</v>
      </c>
    </row>
    <row r="15" spans="1:11" x14ac:dyDescent="0.2">
      <c r="A15" s="108" t="s">
        <v>709</v>
      </c>
      <c r="B15" s="117" t="s">
        <v>742</v>
      </c>
      <c r="C15" s="110" t="s">
        <v>721</v>
      </c>
      <c r="E15" s="329" t="str">
        <f t="shared" ca="1" si="0"/>
        <v/>
      </c>
      <c r="F15" s="330" t="str">
        <f t="shared" ca="1" si="1"/>
        <v/>
      </c>
      <c r="G15" s="53" t="str">
        <f t="shared" si="3"/>
        <v xml:space="preserve">      "Dolphins",</v>
      </c>
      <c r="J15" s="332" t="s">
        <v>718</v>
      </c>
      <c r="K15" s="331">
        <f t="shared" si="2"/>
        <v>18</v>
      </c>
    </row>
    <row r="16" spans="1:11" x14ac:dyDescent="0.2">
      <c r="A16" s="108" t="s">
        <v>706</v>
      </c>
      <c r="B16" s="117" t="s">
        <v>742</v>
      </c>
      <c r="C16" s="110" t="s">
        <v>729</v>
      </c>
      <c r="E16" s="329" t="str">
        <f t="shared" ca="1" si="0"/>
        <v/>
      </c>
      <c r="F16" s="330" t="str">
        <f t="shared" ca="1" si="1"/>
        <v/>
      </c>
      <c r="G16" s="53" t="str">
        <f t="shared" si="3"/>
        <v xml:space="preserve">      "Packers",</v>
      </c>
      <c r="J16" s="332" t="s">
        <v>719</v>
      </c>
      <c r="K16" s="331">
        <f t="shared" si="2"/>
        <v>18</v>
      </c>
    </row>
    <row r="17" spans="1:11" x14ac:dyDescent="0.2">
      <c r="A17" s="108" t="s">
        <v>730</v>
      </c>
      <c r="B17" s="117" t="s">
        <v>742</v>
      </c>
      <c r="C17" s="110" t="s">
        <v>728</v>
      </c>
      <c r="E17" s="329" t="str">
        <f t="shared" ca="1" si="0"/>
        <v/>
      </c>
      <c r="F17" s="330" t="str">
        <f t="shared" ca="1" si="1"/>
        <v/>
      </c>
      <c r="G17" s="53" t="str">
        <f t="shared" si="3"/>
        <v xml:space="preserve">      "Broncos",</v>
      </c>
      <c r="J17" s="332" t="s">
        <v>720</v>
      </c>
      <c r="K17" s="331">
        <f t="shared" si="2"/>
        <v>18</v>
      </c>
    </row>
    <row r="18" spans="1:11" x14ac:dyDescent="0.2">
      <c r="A18" s="108"/>
      <c r="B18" s="109"/>
      <c r="C18" s="110"/>
      <c r="E18" s="329" t="str">
        <f t="shared" ca="1" si="0"/>
        <v/>
      </c>
      <c r="F18" s="330" t="str">
        <f t="shared" ca="1" si="1"/>
        <v/>
      </c>
      <c r="G18" s="53" t="str">
        <f t="shared" si="3"/>
        <v xml:space="preserve">      "Bears",</v>
      </c>
      <c r="J18" s="332" t="s">
        <v>721</v>
      </c>
      <c r="K18" s="331">
        <f t="shared" si="2"/>
        <v>18</v>
      </c>
    </row>
    <row r="19" spans="1:11" ht="13.5" thickBot="1" x14ac:dyDescent="0.25">
      <c r="A19" s="111" t="s">
        <v>743</v>
      </c>
      <c r="B19" s="112" t="s">
        <v>744</v>
      </c>
      <c r="C19" s="113"/>
      <c r="E19" s="329" t="str">
        <f t="shared" ca="1" si="0"/>
        <v/>
      </c>
      <c r="F19" s="330" t="str">
        <f t="shared" ca="1" si="1"/>
        <v/>
      </c>
      <c r="G19" s="53" t="str">
        <f>IF(A17&lt;&gt;"",CONCATENATE("      ",$H$1,A17,$H$1),"")</f>
        <v xml:space="preserve">      "Ravens"</v>
      </c>
      <c r="J19" s="332" t="s">
        <v>722</v>
      </c>
      <c r="K19" s="331">
        <f t="shared" si="2"/>
        <v>18</v>
      </c>
    </row>
    <row r="20" spans="1:11" ht="14.25" thickTop="1" thickBot="1" x14ac:dyDescent="0.25">
      <c r="E20" s="329" t="str">
        <f t="shared" ca="1" si="0"/>
        <v/>
      </c>
      <c r="F20" s="330" t="str">
        <f t="shared" ca="1" si="1"/>
        <v/>
      </c>
      <c r="G20" s="53" t="s">
        <v>76</v>
      </c>
      <c r="J20" s="332" t="s">
        <v>723</v>
      </c>
      <c r="K20" s="331">
        <f t="shared" si="2"/>
        <v>18</v>
      </c>
    </row>
    <row r="21" spans="1:11" ht="14.25" thickTop="1" thickBot="1" x14ac:dyDescent="0.25">
      <c r="A21" s="50" t="s">
        <v>745</v>
      </c>
      <c r="B21" s="51"/>
      <c r="C21" s="52"/>
      <c r="E21" s="329" t="str">
        <f t="shared" ca="1" si="0"/>
        <v/>
      </c>
      <c r="F21" s="330" t="str">
        <f t="shared" ca="1" si="1"/>
        <v/>
      </c>
      <c r="J21" s="332" t="s">
        <v>724</v>
      </c>
      <c r="K21" s="331">
        <f t="shared" si="2"/>
        <v>18</v>
      </c>
    </row>
    <row r="22" spans="1:11" ht="13.5" thickTop="1" x14ac:dyDescent="0.2">
      <c r="A22" s="114" t="s">
        <v>721</v>
      </c>
      <c r="B22" s="116" t="s">
        <v>742</v>
      </c>
      <c r="C22" s="115" t="s">
        <v>720</v>
      </c>
      <c r="E22" s="329" t="str">
        <f t="shared" ca="1" si="0"/>
        <v/>
      </c>
      <c r="F22" s="330" t="str">
        <f t="shared" ca="1" si="1"/>
        <v/>
      </c>
      <c r="G22" s="53" t="s">
        <v>77</v>
      </c>
      <c r="J22" s="332" t="s">
        <v>725</v>
      </c>
      <c r="K22" s="331">
        <f t="shared" si="2"/>
        <v>18</v>
      </c>
    </row>
    <row r="23" spans="1:11" x14ac:dyDescent="0.2">
      <c r="A23" s="108" t="s">
        <v>731</v>
      </c>
      <c r="B23" s="117" t="s">
        <v>742</v>
      </c>
      <c r="C23" s="110" t="s">
        <v>726</v>
      </c>
      <c r="E23" s="329" t="str">
        <f t="shared" ca="1" si="0"/>
        <v/>
      </c>
      <c r="F23" s="330" t="str">
        <f t="shared" ca="1" si="1"/>
        <v/>
      </c>
      <c r="G23" s="53" t="str">
        <f t="shared" ref="G23:G37" si="4">IF(C2&lt;&gt;"",CONCATENATE("      ",$H$1,C2,$I$1),"")</f>
        <v xml:space="preserve">      "Buccaneers",</v>
      </c>
      <c r="J23" s="332" t="s">
        <v>726</v>
      </c>
      <c r="K23" s="331">
        <f t="shared" si="2"/>
        <v>18</v>
      </c>
    </row>
    <row r="24" spans="1:11" x14ac:dyDescent="0.2">
      <c r="A24" s="108" t="s">
        <v>707</v>
      </c>
      <c r="B24" s="117" t="s">
        <v>742</v>
      </c>
      <c r="C24" s="110" t="s">
        <v>706</v>
      </c>
      <c r="E24" s="329" t="str">
        <f t="shared" ca="1" si="0"/>
        <v/>
      </c>
      <c r="F24" s="330" t="str">
        <f t="shared" ca="1" si="1"/>
        <v/>
      </c>
      <c r="G24" s="53" t="str">
        <f t="shared" si="4"/>
        <v xml:space="preserve">      "Falcons",</v>
      </c>
      <c r="J24" s="332" t="s">
        <v>727</v>
      </c>
      <c r="K24" s="331">
        <f t="shared" si="2"/>
        <v>18</v>
      </c>
    </row>
    <row r="25" spans="1:11" x14ac:dyDescent="0.2">
      <c r="A25" s="108" t="s">
        <v>734</v>
      </c>
      <c r="B25" s="117" t="s">
        <v>742</v>
      </c>
      <c r="C25" s="110" t="s">
        <v>710</v>
      </c>
      <c r="E25" s="329" t="str">
        <f t="shared" ca="1" si="0"/>
        <v/>
      </c>
      <c r="F25" s="330" t="str">
        <f t="shared" ca="1" si="1"/>
        <v/>
      </c>
      <c r="G25" s="53" t="str">
        <f t="shared" si="4"/>
        <v xml:space="preserve">      "Bills",</v>
      </c>
      <c r="J25" s="332" t="s">
        <v>728</v>
      </c>
      <c r="K25" s="331">
        <f t="shared" si="2"/>
        <v>18</v>
      </c>
    </row>
    <row r="26" spans="1:11" x14ac:dyDescent="0.2">
      <c r="A26" s="108" t="s">
        <v>729</v>
      </c>
      <c r="B26" s="117" t="s">
        <v>742</v>
      </c>
      <c r="C26" s="110" t="s">
        <v>715</v>
      </c>
      <c r="E26" s="329" t="str">
        <f ca="1">IF(K26&lt;&gt;$K$1,J26,"")</f>
        <v/>
      </c>
      <c r="F26" s="330" t="str">
        <f ca="1">IF(K26&lt;&gt;$K$1,K26,"")</f>
        <v/>
      </c>
      <c r="G26" s="53" t="str">
        <f t="shared" si="4"/>
        <v xml:space="preserve">      "Panthers",</v>
      </c>
      <c r="J26" s="332" t="s">
        <v>729</v>
      </c>
      <c r="K26" s="331">
        <f t="shared" si="2"/>
        <v>18</v>
      </c>
    </row>
    <row r="27" spans="1:11" x14ac:dyDescent="0.2">
      <c r="A27" s="108" t="s">
        <v>709</v>
      </c>
      <c r="B27" s="117" t="s">
        <v>742</v>
      </c>
      <c r="C27" s="110" t="s">
        <v>722</v>
      </c>
      <c r="E27" s="329" t="str">
        <f t="shared" ref="E27:E33" ca="1" si="5">IF(K27&lt;&gt;$K$1,J27,"")</f>
        <v/>
      </c>
      <c r="F27" s="330" t="str">
        <f t="shared" ref="F27:F33" ca="1" si="6">IF(K27&lt;&gt;$K$1,K27,"")</f>
        <v/>
      </c>
      <c r="G27" s="53" t="str">
        <f t="shared" si="4"/>
        <v xml:space="preserve">      "Bengals",</v>
      </c>
      <c r="J27" s="332" t="s">
        <v>730</v>
      </c>
      <c r="K27" s="331">
        <f t="shared" si="2"/>
        <v>18</v>
      </c>
    </row>
    <row r="28" spans="1:11" x14ac:dyDescent="0.2">
      <c r="A28" s="108" t="s">
        <v>708</v>
      </c>
      <c r="B28" s="117" t="s">
        <v>742</v>
      </c>
      <c r="C28" s="110" t="s">
        <v>717</v>
      </c>
      <c r="E28" s="329" t="str">
        <f t="shared" ca="1" si="5"/>
        <v/>
      </c>
      <c r="F28" s="330" t="str">
        <f t="shared" ca="1" si="6"/>
        <v/>
      </c>
      <c r="G28" s="53" t="str">
        <f t="shared" si="4"/>
        <v xml:space="preserve">      "Lions",</v>
      </c>
      <c r="J28" s="332" t="s">
        <v>731</v>
      </c>
      <c r="K28" s="331">
        <f t="shared" si="2"/>
        <v>18</v>
      </c>
    </row>
    <row r="29" spans="1:11" x14ac:dyDescent="0.2">
      <c r="A29" s="108" t="s">
        <v>727</v>
      </c>
      <c r="B29" s="117" t="s">
        <v>742</v>
      </c>
      <c r="C29" s="110" t="s">
        <v>723</v>
      </c>
      <c r="E29" s="329" t="str">
        <f t="shared" ca="1" si="5"/>
        <v/>
      </c>
      <c r="F29" s="330" t="str">
        <f t="shared" ca="1" si="6"/>
        <v/>
      </c>
      <c r="G29" s="53" t="str">
        <f t="shared" si="4"/>
        <v xml:space="preserve">      "Texans",</v>
      </c>
      <c r="J29" s="332" t="s">
        <v>732</v>
      </c>
      <c r="K29" s="331">
        <f t="shared" si="2"/>
        <v>18</v>
      </c>
    </row>
    <row r="30" spans="1:11" x14ac:dyDescent="0.2">
      <c r="A30" s="108" t="s">
        <v>705</v>
      </c>
      <c r="B30" s="117" t="s">
        <v>742</v>
      </c>
      <c r="C30" s="110" t="s">
        <v>718</v>
      </c>
      <c r="E30" s="329" t="str">
        <f t="shared" ca="1" si="5"/>
        <v/>
      </c>
      <c r="F30" s="330" t="str">
        <f t="shared" ca="1" si="6"/>
        <v/>
      </c>
      <c r="G30" s="53" t="str">
        <f t="shared" si="4"/>
        <v xml:space="preserve">      "Colts",</v>
      </c>
      <c r="J30" s="332" t="s">
        <v>733</v>
      </c>
      <c r="K30" s="331">
        <f t="shared" si="2"/>
        <v>18</v>
      </c>
    </row>
    <row r="31" spans="1:11" x14ac:dyDescent="0.2">
      <c r="A31" s="108" t="s">
        <v>728</v>
      </c>
      <c r="B31" s="117" t="s">
        <v>742</v>
      </c>
      <c r="C31" s="110" t="s">
        <v>733</v>
      </c>
      <c r="E31" s="329" t="str">
        <f t="shared" ca="1" si="5"/>
        <v/>
      </c>
      <c r="F31" s="330" t="str">
        <f t="shared" ca="1" si="6"/>
        <v/>
      </c>
      <c r="G31" s="53" t="str">
        <f t="shared" si="4"/>
        <v xml:space="preserve">      "Titans",</v>
      </c>
      <c r="J31" s="332" t="s">
        <v>734</v>
      </c>
      <c r="K31" s="331">
        <f t="shared" si="2"/>
        <v>18</v>
      </c>
    </row>
    <row r="32" spans="1:11" x14ac:dyDescent="0.2">
      <c r="A32" s="108" t="s">
        <v>736</v>
      </c>
      <c r="B32" s="117" t="s">
        <v>742</v>
      </c>
      <c r="C32" s="110" t="s">
        <v>712</v>
      </c>
      <c r="E32" s="329" t="str">
        <f t="shared" ca="1" si="5"/>
        <v/>
      </c>
      <c r="F32" s="330" t="str">
        <f t="shared" ca="1" si="6"/>
        <v/>
      </c>
      <c r="G32" s="53" t="str">
        <f t="shared" si="4"/>
        <v xml:space="preserve">      "Football Team",</v>
      </c>
      <c r="J32" s="332" t="s">
        <v>735</v>
      </c>
      <c r="K32" s="331">
        <f t="shared" si="2"/>
        <v>18</v>
      </c>
    </row>
    <row r="33" spans="1:11" x14ac:dyDescent="0.2">
      <c r="A33" s="108" t="s">
        <v>719</v>
      </c>
      <c r="B33" s="117" t="s">
        <v>742</v>
      </c>
      <c r="C33" s="110" t="s">
        <v>711</v>
      </c>
      <c r="E33" s="329" t="str">
        <f t="shared" ca="1" si="5"/>
        <v/>
      </c>
      <c r="F33" s="330" t="str">
        <f t="shared" ca="1" si="6"/>
        <v/>
      </c>
      <c r="G33" s="53" t="str">
        <f t="shared" si="4"/>
        <v xml:space="preserve">      "Chiefs",</v>
      </c>
      <c r="J33" s="332" t="s">
        <v>736</v>
      </c>
      <c r="K33" s="331">
        <f t="shared" si="2"/>
        <v>18</v>
      </c>
    </row>
    <row r="34" spans="1:11" x14ac:dyDescent="0.2">
      <c r="A34" s="108" t="s">
        <v>716</v>
      </c>
      <c r="B34" s="117" t="s">
        <v>742</v>
      </c>
      <c r="C34" s="110" t="s">
        <v>713</v>
      </c>
      <c r="G34" s="53" t="str">
        <f t="shared" si="4"/>
        <v xml:space="preserve">      "Patriots",</v>
      </c>
    </row>
    <row r="35" spans="1:11" x14ac:dyDescent="0.2">
      <c r="A35" s="108" t="s">
        <v>735</v>
      </c>
      <c r="B35" s="117" t="s">
        <v>742</v>
      </c>
      <c r="C35" s="110" t="s">
        <v>732</v>
      </c>
      <c r="G35" s="53" t="str">
        <f t="shared" si="4"/>
        <v xml:space="preserve">      "Saints",</v>
      </c>
    </row>
    <row r="36" spans="1:11" x14ac:dyDescent="0.2">
      <c r="A36" s="108" t="s">
        <v>714</v>
      </c>
      <c r="B36" s="117" t="s">
        <v>742</v>
      </c>
      <c r="C36" s="110" t="s">
        <v>730</v>
      </c>
      <c r="G36" s="53" t="str">
        <f t="shared" si="4"/>
        <v xml:space="preserve">      "Giants",</v>
      </c>
    </row>
    <row r="37" spans="1:11" x14ac:dyDescent="0.2">
      <c r="A37" s="108" t="s">
        <v>724</v>
      </c>
      <c r="B37" s="117" t="s">
        <v>742</v>
      </c>
      <c r="C37" s="110" t="s">
        <v>725</v>
      </c>
      <c r="G37" s="53" t="str">
        <f t="shared" si="4"/>
        <v xml:space="preserve">      "Rams",</v>
      </c>
    </row>
    <row r="38" spans="1:11" x14ac:dyDescent="0.2">
      <c r="A38" s="108"/>
      <c r="B38" s="109"/>
      <c r="C38" s="110"/>
      <c r="G38" s="53" t="str">
        <f>IF(C17&lt;&gt;"",CONCATENATE("      ",$H$1,C17,$H$1),"")</f>
        <v xml:space="preserve">      "Raiders"</v>
      </c>
    </row>
    <row r="39" spans="1:11" ht="13.5" thickBot="1" x14ac:dyDescent="0.25">
      <c r="A39" s="111" t="s">
        <v>743</v>
      </c>
      <c r="B39" s="112" t="s">
        <v>744</v>
      </c>
      <c r="C39" s="113"/>
      <c r="G39" s="53" t="s">
        <v>76</v>
      </c>
    </row>
    <row r="40" spans="1:11" ht="14.25" thickTop="1" thickBot="1" x14ac:dyDescent="0.25"/>
    <row r="41" spans="1:11" ht="14.25" thickTop="1" thickBot="1" x14ac:dyDescent="0.25">
      <c r="A41" s="50" t="s">
        <v>746</v>
      </c>
      <c r="B41" s="51"/>
      <c r="C41" s="52"/>
      <c r="G41" s="53" t="str">
        <f>CONCATENATE("      var open_date_1 = [",$H$1,B19,$H$1,"];")</f>
        <v xml:space="preserve">      var open_date_1 = ["None"];</v>
      </c>
    </row>
    <row r="42" spans="1:11" ht="13.5" thickTop="1" x14ac:dyDescent="0.2">
      <c r="A42" s="114" t="s">
        <v>726</v>
      </c>
      <c r="B42" s="116" t="s">
        <v>742</v>
      </c>
      <c r="C42" s="115" t="s">
        <v>734</v>
      </c>
    </row>
    <row r="43" spans="1:11" x14ac:dyDescent="0.2">
      <c r="A43" s="108" t="s">
        <v>720</v>
      </c>
      <c r="B43" s="117" t="s">
        <v>742</v>
      </c>
      <c r="C43" s="110" t="s">
        <v>708</v>
      </c>
      <c r="G43" s="53" t="s">
        <v>78</v>
      </c>
    </row>
    <row r="44" spans="1:11" x14ac:dyDescent="0.2">
      <c r="A44" s="108" t="s">
        <v>706</v>
      </c>
      <c r="B44" s="117" t="s">
        <v>742</v>
      </c>
      <c r="C44" s="110" t="s">
        <v>710</v>
      </c>
      <c r="G44" s="53" t="str">
        <f t="shared" ref="G44:G58" si="7">IF(A22&lt;&gt;"",CONCATENATE("      ",$H$1,A22,$I$1),"")</f>
        <v xml:space="preserve">      "Giants",</v>
      </c>
    </row>
    <row r="45" spans="1:11" x14ac:dyDescent="0.2">
      <c r="A45" s="108" t="s">
        <v>730</v>
      </c>
      <c r="B45" s="117" t="s">
        <v>742</v>
      </c>
      <c r="C45" s="110" t="s">
        <v>724</v>
      </c>
      <c r="G45" s="53" t="str">
        <f t="shared" si="7"/>
        <v xml:space="preserve">      "Saints",</v>
      </c>
    </row>
    <row r="46" spans="1:11" x14ac:dyDescent="0.2">
      <c r="A46" s="108" t="s">
        <v>712</v>
      </c>
      <c r="B46" s="117" t="s">
        <v>742</v>
      </c>
      <c r="C46" s="110" t="s">
        <v>722</v>
      </c>
      <c r="G46" s="53" t="str">
        <f t="shared" si="7"/>
        <v xml:space="preserve">      "Bengals",</v>
      </c>
    </row>
    <row r="47" spans="1:11" x14ac:dyDescent="0.2">
      <c r="A47" s="108" t="s">
        <v>713</v>
      </c>
      <c r="B47" s="117" t="s">
        <v>742</v>
      </c>
      <c r="C47" s="110" t="s">
        <v>714</v>
      </c>
      <c r="G47" s="53" t="str">
        <f t="shared" si="7"/>
        <v xml:space="preserve">      "Texans",</v>
      </c>
    </row>
    <row r="48" spans="1:11" x14ac:dyDescent="0.2">
      <c r="A48" s="108" t="s">
        <v>731</v>
      </c>
      <c r="B48" s="117" t="s">
        <v>742</v>
      </c>
      <c r="C48" s="110" t="s">
        <v>727</v>
      </c>
      <c r="G48" s="53" t="str">
        <f t="shared" si="7"/>
        <v xml:space="preserve">      "Rams",</v>
      </c>
    </row>
    <row r="49" spans="1:7" x14ac:dyDescent="0.2">
      <c r="A49" s="108" t="s">
        <v>719</v>
      </c>
      <c r="B49" s="117" t="s">
        <v>742</v>
      </c>
      <c r="C49" s="110" t="s">
        <v>721</v>
      </c>
      <c r="G49" s="53" t="str">
        <f t="shared" si="7"/>
        <v xml:space="preserve">      "Broncos",</v>
      </c>
    </row>
    <row r="50" spans="1:7" x14ac:dyDescent="0.2">
      <c r="A50" s="108" t="s">
        <v>707</v>
      </c>
      <c r="B50" s="117" t="s">
        <v>742</v>
      </c>
      <c r="C50" s="110" t="s">
        <v>733</v>
      </c>
      <c r="G50" s="53" t="str">
        <f t="shared" si="7"/>
        <v xml:space="preserve">      "Bills",</v>
      </c>
    </row>
    <row r="51" spans="1:7" x14ac:dyDescent="0.2">
      <c r="A51" s="108" t="s">
        <v>715</v>
      </c>
      <c r="B51" s="117" t="s">
        <v>742</v>
      </c>
      <c r="C51" s="110" t="s">
        <v>735</v>
      </c>
      <c r="G51" s="53" t="str">
        <f t="shared" si="7"/>
        <v xml:space="preserve">      "Patriots",</v>
      </c>
    </row>
    <row r="52" spans="1:7" x14ac:dyDescent="0.2">
      <c r="A52" s="108" t="s">
        <v>723</v>
      </c>
      <c r="B52" s="117" t="s">
        <v>742</v>
      </c>
      <c r="C52" s="110" t="s">
        <v>709</v>
      </c>
      <c r="G52" s="53" t="str">
        <f t="shared" si="7"/>
        <v xml:space="preserve">      "49ers",</v>
      </c>
    </row>
    <row r="53" spans="1:7" x14ac:dyDescent="0.2">
      <c r="A53" s="108" t="s">
        <v>717</v>
      </c>
      <c r="B53" s="117" t="s">
        <v>742</v>
      </c>
      <c r="C53" s="110" t="s">
        <v>728</v>
      </c>
      <c r="G53" s="53" t="str">
        <f t="shared" si="7"/>
        <v xml:space="preserve">      "Raiders",</v>
      </c>
    </row>
    <row r="54" spans="1:7" x14ac:dyDescent="0.2">
      <c r="A54" s="108" t="s">
        <v>711</v>
      </c>
      <c r="B54" s="117" t="s">
        <v>742</v>
      </c>
      <c r="C54" s="110" t="s">
        <v>729</v>
      </c>
      <c r="G54" s="53" t="str">
        <f t="shared" si="7"/>
        <v xml:space="preserve">      "Vikings",</v>
      </c>
    </row>
    <row r="55" spans="1:7" x14ac:dyDescent="0.2">
      <c r="A55" s="108" t="s">
        <v>732</v>
      </c>
      <c r="B55" s="117" t="s">
        <v>742</v>
      </c>
      <c r="C55" s="110" t="s">
        <v>736</v>
      </c>
      <c r="G55" s="53" t="str">
        <f t="shared" si="7"/>
        <v xml:space="preserve">      "Falcons",</v>
      </c>
    </row>
    <row r="56" spans="1:7" x14ac:dyDescent="0.2">
      <c r="A56" s="108" t="s">
        <v>725</v>
      </c>
      <c r="B56" s="117" t="s">
        <v>742</v>
      </c>
      <c r="C56" s="110" t="s">
        <v>705</v>
      </c>
      <c r="G56" s="53" t="str">
        <f t="shared" si="7"/>
        <v xml:space="preserve">      "Cowboys",</v>
      </c>
    </row>
    <row r="57" spans="1:7" x14ac:dyDescent="0.2">
      <c r="A57" s="108" t="s">
        <v>718</v>
      </c>
      <c r="B57" s="117" t="s">
        <v>742</v>
      </c>
      <c r="C57" s="110" t="s">
        <v>716</v>
      </c>
      <c r="G57" s="53" t="str">
        <f t="shared" si="7"/>
        <v xml:space="preserve">      "Titans",</v>
      </c>
    </row>
    <row r="58" spans="1:7" x14ac:dyDescent="0.2">
      <c r="A58" s="108"/>
      <c r="B58" s="109"/>
      <c r="C58" s="110"/>
      <c r="G58" s="53" t="str">
        <f t="shared" si="7"/>
        <v xml:space="preserve">      "Chiefs",</v>
      </c>
    </row>
    <row r="59" spans="1:7" ht="13.5" thickBot="1" x14ac:dyDescent="0.25">
      <c r="A59" s="111" t="s">
        <v>743</v>
      </c>
      <c r="B59" s="112" t="s">
        <v>744</v>
      </c>
      <c r="C59" s="113"/>
      <c r="G59" s="53" t="str">
        <f>IF(A37&lt;&gt;"",CONCATENATE("      ",$H$1,A37,$H$1),"")</f>
        <v xml:space="preserve">      "Lions"</v>
      </c>
    </row>
    <row r="60" spans="1:7" ht="14.25" thickTop="1" thickBot="1" x14ac:dyDescent="0.25">
      <c r="G60" s="53" t="s">
        <v>76</v>
      </c>
    </row>
    <row r="61" spans="1:7" ht="14.25" thickTop="1" thickBot="1" x14ac:dyDescent="0.25">
      <c r="A61" s="50" t="s">
        <v>747</v>
      </c>
      <c r="B61" s="51"/>
      <c r="C61" s="52"/>
    </row>
    <row r="62" spans="1:7" ht="13.5" thickTop="1" x14ac:dyDescent="0.2">
      <c r="A62" s="114" t="s">
        <v>722</v>
      </c>
      <c r="B62" s="116" t="s">
        <v>742</v>
      </c>
      <c r="C62" s="115" t="s">
        <v>707</v>
      </c>
      <c r="G62" s="53" t="s">
        <v>79</v>
      </c>
    </row>
    <row r="63" spans="1:7" x14ac:dyDescent="0.2">
      <c r="A63" s="108" t="s">
        <v>720</v>
      </c>
      <c r="B63" s="117" t="s">
        <v>742</v>
      </c>
      <c r="C63" s="110" t="s">
        <v>719</v>
      </c>
      <c r="G63" s="53" t="str">
        <f t="shared" ref="G63:G77" si="8">IF(C22&lt;&gt;"",CONCATENATE("      ",$H$1,C22,$I$1),"")</f>
        <v xml:space="preserve">      "Football Team",</v>
      </c>
    </row>
    <row r="64" spans="1:7" x14ac:dyDescent="0.2">
      <c r="A64" s="108" t="s">
        <v>734</v>
      </c>
      <c r="B64" s="117" t="s">
        <v>742</v>
      </c>
      <c r="C64" s="110" t="s">
        <v>708</v>
      </c>
      <c r="G64" s="53" t="str">
        <f t="shared" si="8"/>
        <v xml:space="preserve">      "Panthers",</v>
      </c>
    </row>
    <row r="65" spans="1:7" x14ac:dyDescent="0.2">
      <c r="A65" s="108" t="s">
        <v>724</v>
      </c>
      <c r="B65" s="117" t="s">
        <v>742</v>
      </c>
      <c r="C65" s="110" t="s">
        <v>706</v>
      </c>
      <c r="G65" s="53" t="str">
        <f t="shared" si="8"/>
        <v xml:space="preserve">      "Bears",</v>
      </c>
    </row>
    <row r="66" spans="1:7" x14ac:dyDescent="0.2">
      <c r="A66" s="108" t="s">
        <v>726</v>
      </c>
      <c r="B66" s="117" t="s">
        <v>742</v>
      </c>
      <c r="C66" s="110" t="s">
        <v>716</v>
      </c>
      <c r="G66" s="53" t="str">
        <f t="shared" si="8"/>
        <v xml:space="preserve">      "Browns",</v>
      </c>
    </row>
    <row r="67" spans="1:7" x14ac:dyDescent="0.2">
      <c r="A67" s="108" t="s">
        <v>715</v>
      </c>
      <c r="B67" s="117" t="s">
        <v>742</v>
      </c>
      <c r="C67" s="110" t="s">
        <v>717</v>
      </c>
      <c r="G67" s="53" t="str">
        <f t="shared" si="8"/>
        <v xml:space="preserve">      "Colts",</v>
      </c>
    </row>
    <row r="68" spans="1:7" x14ac:dyDescent="0.2">
      <c r="A68" s="108" t="s">
        <v>710</v>
      </c>
      <c r="B68" s="117" t="s">
        <v>742</v>
      </c>
      <c r="C68" s="110" t="s">
        <v>736</v>
      </c>
      <c r="G68" s="53" t="str">
        <f t="shared" si="8"/>
        <v xml:space="preserve">      "Jaguars",</v>
      </c>
    </row>
    <row r="69" spans="1:7" x14ac:dyDescent="0.2">
      <c r="A69" s="108" t="s">
        <v>721</v>
      </c>
      <c r="B69" s="117" t="s">
        <v>742</v>
      </c>
      <c r="C69" s="110" t="s">
        <v>731</v>
      </c>
      <c r="G69" s="53" t="str">
        <f t="shared" si="8"/>
        <v xml:space="preserve">      "Dolphins",</v>
      </c>
    </row>
    <row r="70" spans="1:7" x14ac:dyDescent="0.2">
      <c r="A70" s="108" t="s">
        <v>735</v>
      </c>
      <c r="B70" s="117" t="s">
        <v>742</v>
      </c>
      <c r="C70" s="110" t="s">
        <v>723</v>
      </c>
      <c r="G70" s="53" t="str">
        <f t="shared" si="8"/>
        <v xml:space="preserve">      "Jets",</v>
      </c>
    </row>
    <row r="71" spans="1:7" x14ac:dyDescent="0.2">
      <c r="A71" s="108" t="s">
        <v>714</v>
      </c>
      <c r="B71" s="117" t="s">
        <v>742</v>
      </c>
      <c r="C71" s="110" t="s">
        <v>718</v>
      </c>
      <c r="G71" s="53" t="str">
        <f t="shared" si="8"/>
        <v xml:space="preserve">      "Eagles",</v>
      </c>
    </row>
    <row r="72" spans="1:7" x14ac:dyDescent="0.2">
      <c r="A72" s="108" t="s">
        <v>712</v>
      </c>
      <c r="B72" s="117" t="s">
        <v>742</v>
      </c>
      <c r="C72" s="110" t="s">
        <v>729</v>
      </c>
      <c r="G72" s="53" t="str">
        <f t="shared" si="8"/>
        <v xml:space="preserve">      "Steelers",</v>
      </c>
    </row>
    <row r="73" spans="1:7" x14ac:dyDescent="0.2">
      <c r="A73" s="108" t="s">
        <v>732</v>
      </c>
      <c r="B73" s="117" t="s">
        <v>742</v>
      </c>
      <c r="C73" s="110" t="s">
        <v>705</v>
      </c>
      <c r="G73" s="53" t="str">
        <f t="shared" si="8"/>
        <v xml:space="preserve">      "Cardinals",</v>
      </c>
    </row>
    <row r="74" spans="1:7" x14ac:dyDescent="0.2">
      <c r="A74" s="108" t="s">
        <v>730</v>
      </c>
      <c r="B74" s="117" t="s">
        <v>742</v>
      </c>
      <c r="C74" s="110" t="s">
        <v>709</v>
      </c>
      <c r="G74" s="53" t="str">
        <f t="shared" si="8"/>
        <v xml:space="preserve">      "Buccaneers",</v>
      </c>
    </row>
    <row r="75" spans="1:7" x14ac:dyDescent="0.2">
      <c r="A75" s="108" t="s">
        <v>733</v>
      </c>
      <c r="B75" s="117" t="s">
        <v>742</v>
      </c>
      <c r="C75" s="110" t="s">
        <v>725</v>
      </c>
      <c r="G75" s="53" t="str">
        <f t="shared" si="8"/>
        <v xml:space="preserve">      "Chargers",</v>
      </c>
    </row>
    <row r="76" spans="1:7" x14ac:dyDescent="0.2">
      <c r="A76" s="108" t="s">
        <v>711</v>
      </c>
      <c r="B76" s="117" t="s">
        <v>742</v>
      </c>
      <c r="C76" s="110" t="s">
        <v>727</v>
      </c>
      <c r="G76" s="53" t="str">
        <f t="shared" si="8"/>
        <v xml:space="preserve">      "Seahawks",</v>
      </c>
    </row>
    <row r="77" spans="1:7" x14ac:dyDescent="0.2">
      <c r="A77" s="108" t="s">
        <v>728</v>
      </c>
      <c r="B77" s="117" t="s">
        <v>742</v>
      </c>
      <c r="C77" s="110" t="s">
        <v>713</v>
      </c>
      <c r="G77" s="53" t="str">
        <f t="shared" si="8"/>
        <v xml:space="preserve">      "Ravens",</v>
      </c>
    </row>
    <row r="78" spans="1:7" x14ac:dyDescent="0.2">
      <c r="A78" s="108"/>
      <c r="B78" s="109"/>
      <c r="C78" s="110"/>
      <c r="G78" s="53" t="str">
        <f>IF(C37&lt;&gt;"",CONCATENATE("      ",$H$1,C37,$H$1),"")</f>
        <v xml:space="preserve">      "Packers"</v>
      </c>
    </row>
    <row r="79" spans="1:7" ht="13.5" thickBot="1" x14ac:dyDescent="0.25">
      <c r="A79" s="111" t="s">
        <v>743</v>
      </c>
      <c r="B79" s="112" t="s">
        <v>744</v>
      </c>
      <c r="C79" s="113"/>
      <c r="G79" s="53" t="s">
        <v>76</v>
      </c>
    </row>
    <row r="80" spans="1:7" ht="14.25" thickTop="1" thickBot="1" x14ac:dyDescent="0.25"/>
    <row r="81" spans="1:7" ht="14.25" thickTop="1" thickBot="1" x14ac:dyDescent="0.25">
      <c r="A81" s="50" t="s">
        <v>748</v>
      </c>
      <c r="B81" s="51"/>
      <c r="C81" s="52"/>
      <c r="G81" s="53" t="str">
        <f>CONCATENATE("      var open_date_2 = [",$H$1,B39,$H$1,"];")</f>
        <v xml:space="preserve">      var open_date_2 = ["None"];</v>
      </c>
    </row>
    <row r="82" spans="1:7" ht="13.5" thickTop="1" x14ac:dyDescent="0.2">
      <c r="A82" s="114" t="s">
        <v>729</v>
      </c>
      <c r="B82" s="116" t="s">
        <v>742</v>
      </c>
      <c r="C82" s="115" t="s">
        <v>732</v>
      </c>
    </row>
    <row r="83" spans="1:7" x14ac:dyDescent="0.2">
      <c r="A83" s="108" t="s">
        <v>723</v>
      </c>
      <c r="B83" s="117" t="s">
        <v>742</v>
      </c>
      <c r="C83" s="110" t="s">
        <v>719</v>
      </c>
      <c r="G83" s="53" t="s">
        <v>80</v>
      </c>
    </row>
    <row r="84" spans="1:7" x14ac:dyDescent="0.2">
      <c r="A84" s="108" t="s">
        <v>718</v>
      </c>
      <c r="B84" s="117" t="s">
        <v>742</v>
      </c>
      <c r="C84" s="110" t="s">
        <v>726</v>
      </c>
      <c r="G84" s="53" t="str">
        <f t="shared" ref="G84:G98" si="9">IF(A42&lt;&gt;"",CONCATENATE("      ",$H$1,A42,$I$1),"")</f>
        <v xml:space="preserve">      "Panthers",</v>
      </c>
    </row>
    <row r="85" spans="1:7" x14ac:dyDescent="0.2">
      <c r="A85" s="108" t="s">
        <v>725</v>
      </c>
      <c r="B85" s="117" t="s">
        <v>742</v>
      </c>
      <c r="C85" s="110" t="s">
        <v>707</v>
      </c>
      <c r="G85" s="53" t="str">
        <f t="shared" si="9"/>
        <v xml:space="preserve">      "Football Team",</v>
      </c>
    </row>
    <row r="86" spans="1:7" x14ac:dyDescent="0.2">
      <c r="A86" s="108" t="s">
        <v>727</v>
      </c>
      <c r="B86" s="117" t="s">
        <v>742</v>
      </c>
      <c r="C86" s="110" t="s">
        <v>734</v>
      </c>
      <c r="G86" s="53" t="str">
        <f t="shared" si="9"/>
        <v xml:space="preserve">      "Bears",</v>
      </c>
    </row>
    <row r="87" spans="1:7" x14ac:dyDescent="0.2">
      <c r="A87" s="108" t="s">
        <v>735</v>
      </c>
      <c r="B87" s="117" t="s">
        <v>742</v>
      </c>
      <c r="C87" s="110" t="s">
        <v>722</v>
      </c>
      <c r="G87" s="53" t="str">
        <f t="shared" si="9"/>
        <v xml:space="preserve">      "Ravens",</v>
      </c>
    </row>
    <row r="88" spans="1:7" x14ac:dyDescent="0.2">
      <c r="A88" s="108" t="s">
        <v>724</v>
      </c>
      <c r="B88" s="117" t="s">
        <v>742</v>
      </c>
      <c r="C88" s="110" t="s">
        <v>736</v>
      </c>
      <c r="G88" s="53" t="str">
        <f t="shared" si="9"/>
        <v xml:space="preserve">      "Cardinals",</v>
      </c>
    </row>
    <row r="89" spans="1:7" x14ac:dyDescent="0.2">
      <c r="A89" s="108" t="s">
        <v>709</v>
      </c>
      <c r="B89" s="117" t="s">
        <v>742</v>
      </c>
      <c r="C89" s="110" t="s">
        <v>733</v>
      </c>
      <c r="G89" s="53" t="str">
        <f t="shared" si="9"/>
        <v xml:space="preserve">      "Chargers",</v>
      </c>
    </row>
    <row r="90" spans="1:7" x14ac:dyDescent="0.2">
      <c r="A90" s="108" t="s">
        <v>717</v>
      </c>
      <c r="B90" s="117" t="s">
        <v>742</v>
      </c>
      <c r="C90" s="110" t="s">
        <v>711</v>
      </c>
      <c r="G90" s="53" t="str">
        <f t="shared" si="9"/>
        <v xml:space="preserve">      "Saints",</v>
      </c>
    </row>
    <row r="91" spans="1:7" x14ac:dyDescent="0.2">
      <c r="A91" s="108" t="s">
        <v>731</v>
      </c>
      <c r="B91" s="117" t="s">
        <v>742</v>
      </c>
      <c r="C91" s="110" t="s">
        <v>720</v>
      </c>
      <c r="G91" s="53" t="str">
        <f t="shared" si="9"/>
        <v xml:space="preserve">      "Falcons",</v>
      </c>
    </row>
    <row r="92" spans="1:7" x14ac:dyDescent="0.2">
      <c r="A92" s="108" t="s">
        <v>710</v>
      </c>
      <c r="B92" s="117" t="s">
        <v>742</v>
      </c>
      <c r="C92" s="110" t="s">
        <v>713</v>
      </c>
      <c r="G92" s="53" t="str">
        <f t="shared" si="9"/>
        <v xml:space="preserve">      "Bengals",</v>
      </c>
    </row>
    <row r="93" spans="1:7" x14ac:dyDescent="0.2">
      <c r="A93" s="108" t="s">
        <v>706</v>
      </c>
      <c r="B93" s="117" t="s">
        <v>742</v>
      </c>
      <c r="C93" s="110" t="s">
        <v>728</v>
      </c>
      <c r="G93" s="53" t="str">
        <f t="shared" si="9"/>
        <v xml:space="preserve">      "Colts",</v>
      </c>
    </row>
    <row r="94" spans="1:7" x14ac:dyDescent="0.2">
      <c r="A94" s="108" t="s">
        <v>705</v>
      </c>
      <c r="B94" s="117" t="s">
        <v>742</v>
      </c>
      <c r="C94" s="110" t="s">
        <v>712</v>
      </c>
      <c r="G94" s="53" t="str">
        <f t="shared" si="9"/>
        <v xml:space="preserve">      "Jets",</v>
      </c>
    </row>
    <row r="95" spans="1:7" x14ac:dyDescent="0.2">
      <c r="A95" s="108" t="s">
        <v>721</v>
      </c>
      <c r="B95" s="117" t="s">
        <v>742</v>
      </c>
      <c r="C95" s="110" t="s">
        <v>716</v>
      </c>
      <c r="G95" s="53" t="str">
        <f t="shared" si="9"/>
        <v xml:space="preserve">      "Dolphins",</v>
      </c>
    </row>
    <row r="96" spans="1:7" x14ac:dyDescent="0.2">
      <c r="A96" s="108" t="s">
        <v>708</v>
      </c>
      <c r="B96" s="117" t="s">
        <v>742</v>
      </c>
      <c r="C96" s="110" t="s">
        <v>714</v>
      </c>
      <c r="G96" s="53" t="str">
        <f t="shared" si="9"/>
        <v xml:space="preserve">      "Buccaneers",</v>
      </c>
    </row>
    <row r="97" spans="1:7" x14ac:dyDescent="0.2">
      <c r="A97" s="108" t="s">
        <v>715</v>
      </c>
      <c r="B97" s="117" t="s">
        <v>742</v>
      </c>
      <c r="C97" s="110" t="s">
        <v>730</v>
      </c>
      <c r="G97" s="53" t="str">
        <f t="shared" si="9"/>
        <v xml:space="preserve">      "Seahawks",</v>
      </c>
    </row>
    <row r="98" spans="1:7" x14ac:dyDescent="0.2">
      <c r="A98" s="108"/>
      <c r="B98" s="109"/>
      <c r="C98" s="110"/>
      <c r="G98" s="53" t="str">
        <f t="shared" si="9"/>
        <v xml:space="preserve">      "Packers",</v>
      </c>
    </row>
    <row r="99" spans="1:7" ht="13.5" thickBot="1" x14ac:dyDescent="0.25">
      <c r="A99" s="111" t="s">
        <v>743</v>
      </c>
      <c r="B99" s="112" t="s">
        <v>744</v>
      </c>
      <c r="C99" s="113"/>
      <c r="G99" s="53" t="str">
        <f>IF(A57&lt;&gt;"",CONCATENATE("      ",$H$1,A57,$H$1),"")</f>
        <v xml:space="preserve">      "Eagles"</v>
      </c>
    </row>
    <row r="100" spans="1:7" ht="14.25" thickTop="1" thickBot="1" x14ac:dyDescent="0.25">
      <c r="G100" s="53" t="s">
        <v>76</v>
      </c>
    </row>
    <row r="101" spans="1:7" ht="14.25" thickTop="1" thickBot="1" x14ac:dyDescent="0.25">
      <c r="A101" s="50" t="s">
        <v>749</v>
      </c>
      <c r="B101" s="51"/>
      <c r="C101" s="52"/>
    </row>
    <row r="102" spans="1:7" ht="13.5" thickTop="1" x14ac:dyDescent="0.2">
      <c r="A102" s="114" t="s">
        <v>711</v>
      </c>
      <c r="B102" s="116" t="s">
        <v>742</v>
      </c>
      <c r="C102" s="115" t="s">
        <v>718</v>
      </c>
      <c r="G102" s="53" t="s">
        <v>81</v>
      </c>
    </row>
    <row r="103" spans="1:7" x14ac:dyDescent="0.2">
      <c r="A103" s="108" t="s">
        <v>717</v>
      </c>
      <c r="B103" s="117" t="s">
        <v>742</v>
      </c>
      <c r="C103" s="110" t="s">
        <v>722</v>
      </c>
      <c r="G103" s="53" t="str">
        <f t="shared" ref="G103:G117" si="10">IF(C42&lt;&gt;"",CONCATENATE("      ",$H$1,C42,$I$1),"")</f>
        <v xml:space="preserve">      "Texans",</v>
      </c>
    </row>
    <row r="104" spans="1:7" x14ac:dyDescent="0.2">
      <c r="A104" s="108" t="s">
        <v>713</v>
      </c>
      <c r="B104" s="117" t="s">
        <v>742</v>
      </c>
      <c r="C104" s="110" t="s">
        <v>730</v>
      </c>
      <c r="G104" s="53" t="str">
        <f t="shared" si="10"/>
        <v xml:space="preserve">      "Bills",</v>
      </c>
    </row>
    <row r="105" spans="1:7" x14ac:dyDescent="0.2">
      <c r="A105" s="108" t="s">
        <v>736</v>
      </c>
      <c r="B105" s="117" t="s">
        <v>742</v>
      </c>
      <c r="C105" s="110" t="s">
        <v>726</v>
      </c>
      <c r="G105" s="53" t="str">
        <f t="shared" si="10"/>
        <v xml:space="preserve">      "Browns",</v>
      </c>
    </row>
    <row r="106" spans="1:7" x14ac:dyDescent="0.2">
      <c r="A106" s="108" t="s">
        <v>725</v>
      </c>
      <c r="B106" s="117" t="s">
        <v>742</v>
      </c>
      <c r="C106" s="110" t="s">
        <v>706</v>
      </c>
      <c r="G106" s="53" t="str">
        <f t="shared" si="10"/>
        <v xml:space="preserve">      "Lions",</v>
      </c>
    </row>
    <row r="107" spans="1:7" x14ac:dyDescent="0.2">
      <c r="A107" s="108" t="s">
        <v>707</v>
      </c>
      <c r="B107" s="117" t="s">
        <v>742</v>
      </c>
      <c r="C107" s="110" t="s">
        <v>724</v>
      </c>
      <c r="G107" s="53" t="str">
        <f t="shared" si="10"/>
        <v xml:space="preserve">      "Jaguars",</v>
      </c>
    </row>
    <row r="108" spans="1:7" x14ac:dyDescent="0.2">
      <c r="A108" s="108" t="s">
        <v>734</v>
      </c>
      <c r="B108" s="117" t="s">
        <v>742</v>
      </c>
      <c r="C108" s="110" t="s">
        <v>715</v>
      </c>
      <c r="G108" s="53" t="str">
        <f t="shared" si="10"/>
        <v xml:space="preserve">      "Chiefs",</v>
      </c>
    </row>
    <row r="109" spans="1:7" x14ac:dyDescent="0.2">
      <c r="A109" s="108" t="s">
        <v>729</v>
      </c>
      <c r="B109" s="117" t="s">
        <v>742</v>
      </c>
      <c r="C109" s="110" t="s">
        <v>721</v>
      </c>
      <c r="G109" s="53" t="str">
        <f t="shared" si="10"/>
        <v xml:space="preserve">      "Patriots",</v>
      </c>
    </row>
    <row r="110" spans="1:7" x14ac:dyDescent="0.2">
      <c r="A110" s="108" t="s">
        <v>714</v>
      </c>
      <c r="B110" s="117" t="s">
        <v>742</v>
      </c>
      <c r="C110" s="110" t="s">
        <v>720</v>
      </c>
      <c r="G110" s="53" t="str">
        <f t="shared" si="10"/>
        <v xml:space="preserve">      "Giants",</v>
      </c>
    </row>
    <row r="111" spans="1:7" x14ac:dyDescent="0.2">
      <c r="A111" s="108" t="s">
        <v>712</v>
      </c>
      <c r="B111" s="117" t="s">
        <v>742</v>
      </c>
      <c r="C111" s="110" t="s">
        <v>710</v>
      </c>
      <c r="G111" s="53" t="str">
        <f t="shared" si="10"/>
        <v xml:space="preserve">      "Steelers",</v>
      </c>
    </row>
    <row r="112" spans="1:7" x14ac:dyDescent="0.2">
      <c r="A112" s="108" t="s">
        <v>728</v>
      </c>
      <c r="B112" s="117" t="s">
        <v>742</v>
      </c>
      <c r="C112" s="110" t="s">
        <v>709</v>
      </c>
      <c r="G112" s="53" t="str">
        <f t="shared" si="10"/>
        <v xml:space="preserve">      "Titans",</v>
      </c>
    </row>
    <row r="113" spans="1:7" x14ac:dyDescent="0.2">
      <c r="A113" s="108" t="s">
        <v>716</v>
      </c>
      <c r="B113" s="117" t="s">
        <v>742</v>
      </c>
      <c r="C113" s="110" t="s">
        <v>727</v>
      </c>
      <c r="G113" s="53" t="str">
        <f t="shared" si="10"/>
        <v xml:space="preserve">      "Broncos",</v>
      </c>
    </row>
    <row r="114" spans="1:7" x14ac:dyDescent="0.2">
      <c r="A114" s="108" t="s">
        <v>732</v>
      </c>
      <c r="B114" s="117" t="s">
        <v>742</v>
      </c>
      <c r="C114" s="110" t="s">
        <v>733</v>
      </c>
      <c r="G114" s="53" t="str">
        <f t="shared" si="10"/>
        <v xml:space="preserve">      "Raiders",</v>
      </c>
    </row>
    <row r="115" spans="1:7" x14ac:dyDescent="0.2">
      <c r="A115" s="108"/>
      <c r="B115" s="117"/>
      <c r="C115" s="110"/>
      <c r="G115" s="53" t="str">
        <f t="shared" si="10"/>
        <v xml:space="preserve">      "Rams",</v>
      </c>
    </row>
    <row r="116" spans="1:7" x14ac:dyDescent="0.2">
      <c r="A116" s="108"/>
      <c r="B116" s="117"/>
      <c r="C116" s="110"/>
      <c r="G116" s="53" t="str">
        <f t="shared" si="10"/>
        <v xml:space="preserve">      "Vikings",</v>
      </c>
    </row>
    <row r="117" spans="1:7" x14ac:dyDescent="0.2">
      <c r="A117" s="108" t="s">
        <v>708</v>
      </c>
      <c r="B117" s="117" t="s">
        <v>742</v>
      </c>
      <c r="C117" s="110" t="s">
        <v>735</v>
      </c>
      <c r="G117" s="53" t="str">
        <f t="shared" si="10"/>
        <v xml:space="preserve">      "49ers",</v>
      </c>
    </row>
    <row r="118" spans="1:7" x14ac:dyDescent="0.2">
      <c r="A118" s="108"/>
      <c r="B118" s="109"/>
      <c r="C118" s="110"/>
      <c r="G118" s="53" t="str">
        <f>IF(C57&lt;&gt;"",CONCATENATE("      ",$H$1,C57,$H$1),"")</f>
        <v xml:space="preserve">      "Cowboys"</v>
      </c>
    </row>
    <row r="119" spans="1:7" ht="13.5" thickBot="1" x14ac:dyDescent="0.25">
      <c r="A119" s="111" t="s">
        <v>743</v>
      </c>
      <c r="B119" s="112" t="s">
        <v>750</v>
      </c>
      <c r="C119" s="113"/>
      <c r="G119" s="53" t="s">
        <v>76</v>
      </c>
    </row>
    <row r="120" spans="1:7" ht="14.25" thickTop="1" thickBot="1" x14ac:dyDescent="0.25"/>
    <row r="121" spans="1:7" ht="14.25" thickTop="1" thickBot="1" x14ac:dyDescent="0.25">
      <c r="A121" s="50" t="s">
        <v>751</v>
      </c>
      <c r="B121" s="51"/>
      <c r="C121" s="52"/>
      <c r="G121" s="53" t="str">
        <f>CONCATENATE("      var open_date_3 = [",$H$1,B59,$H$1,"];")</f>
        <v xml:space="preserve">      var open_date_3 = ["None"];</v>
      </c>
    </row>
    <row r="122" spans="1:7" ht="13.5" thickTop="1" x14ac:dyDescent="0.2">
      <c r="A122" s="114" t="s">
        <v>709</v>
      </c>
      <c r="B122" s="116" t="s">
        <v>742</v>
      </c>
      <c r="C122" s="115" t="s">
        <v>710</v>
      </c>
    </row>
    <row r="123" spans="1:7" x14ac:dyDescent="0.2">
      <c r="A123" s="108" t="s">
        <v>707</v>
      </c>
      <c r="B123" s="117" t="s">
        <v>742</v>
      </c>
      <c r="C123" s="110" t="s">
        <v>730</v>
      </c>
      <c r="G123" s="53" t="s">
        <v>82</v>
      </c>
    </row>
    <row r="124" spans="1:7" x14ac:dyDescent="0.2">
      <c r="A124" s="108" t="s">
        <v>720</v>
      </c>
      <c r="B124" s="117" t="s">
        <v>742</v>
      </c>
      <c r="C124" s="110" t="s">
        <v>725</v>
      </c>
      <c r="G124" s="53" t="str">
        <f t="shared" ref="G124:G138" si="11">IF(A62&lt;&gt;"",CONCATENATE("      ",$H$1,A62,$I$1),"")</f>
        <v xml:space="preserve">      "Jaguars",</v>
      </c>
    </row>
    <row r="125" spans="1:7" x14ac:dyDescent="0.2">
      <c r="A125" s="108" t="s">
        <v>719</v>
      </c>
      <c r="B125" s="117" t="s">
        <v>742</v>
      </c>
      <c r="C125" s="110" t="s">
        <v>717</v>
      </c>
      <c r="G125" s="53" t="str">
        <f t="shared" si="11"/>
        <v xml:space="preserve">      "Football Team",</v>
      </c>
    </row>
    <row r="126" spans="1:7" x14ac:dyDescent="0.2">
      <c r="A126" s="108" t="s">
        <v>723</v>
      </c>
      <c r="B126" s="117" t="s">
        <v>742</v>
      </c>
      <c r="C126" s="110" t="s">
        <v>727</v>
      </c>
      <c r="G126" s="53" t="str">
        <f t="shared" si="11"/>
        <v xml:space="preserve">      "Texans",</v>
      </c>
    </row>
    <row r="127" spans="1:7" x14ac:dyDescent="0.2">
      <c r="A127" s="108" t="s">
        <v>726</v>
      </c>
      <c r="B127" s="117" t="s">
        <v>742</v>
      </c>
      <c r="C127" s="110" t="s">
        <v>721</v>
      </c>
      <c r="G127" s="53" t="str">
        <f t="shared" si="11"/>
        <v xml:space="preserve">      "Lions",</v>
      </c>
    </row>
    <row r="128" spans="1:7" x14ac:dyDescent="0.2">
      <c r="A128" s="108" t="s">
        <v>714</v>
      </c>
      <c r="B128" s="117" t="s">
        <v>742</v>
      </c>
      <c r="C128" s="110" t="s">
        <v>735</v>
      </c>
      <c r="G128" s="53" t="str">
        <f t="shared" si="11"/>
        <v xml:space="preserve">      "Panthers",</v>
      </c>
    </row>
    <row r="129" spans="1:7" x14ac:dyDescent="0.2">
      <c r="A129" s="108" t="s">
        <v>724</v>
      </c>
      <c r="B129" s="117" t="s">
        <v>742</v>
      </c>
      <c r="C129" s="110" t="s">
        <v>729</v>
      </c>
      <c r="G129" s="53" t="str">
        <f t="shared" si="11"/>
        <v xml:space="preserve">      "Colts",</v>
      </c>
    </row>
    <row r="130" spans="1:7" x14ac:dyDescent="0.2">
      <c r="A130" s="108" t="s">
        <v>718</v>
      </c>
      <c r="B130" s="117" t="s">
        <v>742</v>
      </c>
      <c r="C130" s="110" t="s">
        <v>728</v>
      </c>
      <c r="G130" s="53" t="str">
        <f t="shared" si="11"/>
        <v xml:space="preserve">      "Browns",</v>
      </c>
    </row>
    <row r="131" spans="1:7" x14ac:dyDescent="0.2">
      <c r="A131" s="108" t="s">
        <v>734</v>
      </c>
      <c r="B131" s="117" t="s">
        <v>742</v>
      </c>
      <c r="C131" s="110" t="s">
        <v>712</v>
      </c>
      <c r="G131" s="53" t="str">
        <f t="shared" si="11"/>
        <v xml:space="preserve">      "Giants",</v>
      </c>
    </row>
    <row r="132" spans="1:7" x14ac:dyDescent="0.2">
      <c r="A132" s="108" t="s">
        <v>706</v>
      </c>
      <c r="B132" s="117" t="s">
        <v>742</v>
      </c>
      <c r="C132" s="110" t="s">
        <v>711</v>
      </c>
      <c r="G132" s="53" t="str">
        <f t="shared" si="11"/>
        <v xml:space="preserve">      "Titans",</v>
      </c>
    </row>
    <row r="133" spans="1:7" x14ac:dyDescent="0.2">
      <c r="A133" s="108" t="s">
        <v>715</v>
      </c>
      <c r="B133" s="117" t="s">
        <v>742</v>
      </c>
      <c r="C133" s="110" t="s">
        <v>705</v>
      </c>
      <c r="G133" s="53" t="str">
        <f t="shared" si="11"/>
        <v xml:space="preserve">      "Chiefs",</v>
      </c>
    </row>
    <row r="134" spans="1:7" x14ac:dyDescent="0.2">
      <c r="A134" s="108"/>
      <c r="B134" s="117"/>
      <c r="C134" s="110"/>
      <c r="G134" s="53" t="str">
        <f t="shared" si="11"/>
        <v xml:space="preserve">      "Cardinals",</v>
      </c>
    </row>
    <row r="135" spans="1:7" x14ac:dyDescent="0.2">
      <c r="A135" s="108"/>
      <c r="B135" s="117"/>
      <c r="C135" s="110"/>
      <c r="G135" s="53" t="str">
        <f t="shared" si="11"/>
        <v xml:space="preserve">      "Seahawks",</v>
      </c>
    </row>
    <row r="136" spans="1:7" x14ac:dyDescent="0.2">
      <c r="A136" s="108"/>
      <c r="B136" s="117"/>
      <c r="C136" s="110"/>
      <c r="G136" s="53" t="str">
        <f t="shared" si="11"/>
        <v xml:space="preserve">      "Ravens",</v>
      </c>
    </row>
    <row r="137" spans="1:7" x14ac:dyDescent="0.2">
      <c r="A137" s="108" t="s">
        <v>731</v>
      </c>
      <c r="B137" s="117" t="s">
        <v>742</v>
      </c>
      <c r="C137" s="110" t="s">
        <v>732</v>
      </c>
      <c r="G137" s="53" t="str">
        <f t="shared" si="11"/>
        <v xml:space="preserve">      "Steelers",</v>
      </c>
    </row>
    <row r="138" spans="1:7" x14ac:dyDescent="0.2">
      <c r="A138" s="108"/>
      <c r="B138" s="109"/>
      <c r="C138" s="110"/>
      <c r="G138" s="53" t="str">
        <f t="shared" si="11"/>
        <v xml:space="preserve">      "Buccaneers",</v>
      </c>
    </row>
    <row r="139" spans="1:7" ht="13.5" thickBot="1" x14ac:dyDescent="0.25">
      <c r="A139" s="111" t="s">
        <v>743</v>
      </c>
      <c r="B139" s="112" t="s">
        <v>752</v>
      </c>
      <c r="C139" s="113"/>
      <c r="G139" s="53" t="str">
        <f>IF(A77&lt;&gt;"",CONCATENATE("      ",$H$1,A77,$H$1),"")</f>
        <v xml:space="preserve">      "Raiders"</v>
      </c>
    </row>
    <row r="140" spans="1:7" ht="14.25" thickTop="1" thickBot="1" x14ac:dyDescent="0.25">
      <c r="G140" s="53" t="s">
        <v>76</v>
      </c>
    </row>
    <row r="141" spans="1:7" ht="14.25" thickTop="1" thickBot="1" x14ac:dyDescent="0.25">
      <c r="A141" s="50" t="s">
        <v>753</v>
      </c>
      <c r="B141" s="51"/>
      <c r="C141" s="52"/>
    </row>
    <row r="142" spans="1:7" ht="13.5" thickTop="1" x14ac:dyDescent="0.2">
      <c r="A142" s="114" t="s">
        <v>725</v>
      </c>
      <c r="B142" s="116" t="s">
        <v>742</v>
      </c>
      <c r="C142" s="115" t="s">
        <v>712</v>
      </c>
      <c r="G142" s="53" t="s">
        <v>83</v>
      </c>
    </row>
    <row r="143" spans="1:7" x14ac:dyDescent="0.2">
      <c r="A143" s="108" t="s">
        <v>726</v>
      </c>
      <c r="B143" s="117" t="s">
        <v>742</v>
      </c>
      <c r="C143" s="110" t="s">
        <v>719</v>
      </c>
      <c r="G143" s="53" t="str">
        <f t="shared" ref="G143:G157" si="12">IF(C62&lt;&gt;"",CONCATENATE("      ",$H$1,C62,$I$1),"")</f>
        <v xml:space="preserve">      "Bengals",</v>
      </c>
    </row>
    <row r="144" spans="1:7" x14ac:dyDescent="0.2">
      <c r="A144" s="108" t="s">
        <v>717</v>
      </c>
      <c r="B144" s="117" t="s">
        <v>742</v>
      </c>
      <c r="C144" s="110" t="s">
        <v>708</v>
      </c>
      <c r="G144" s="53" t="str">
        <f t="shared" si="12"/>
        <v xml:space="preserve">      "Falcons",</v>
      </c>
    </row>
    <row r="145" spans="1:7" x14ac:dyDescent="0.2">
      <c r="A145" s="108" t="s">
        <v>705</v>
      </c>
      <c r="B145" s="117" t="s">
        <v>742</v>
      </c>
      <c r="C145" s="110" t="s">
        <v>706</v>
      </c>
      <c r="G145" s="53" t="str">
        <f t="shared" si="12"/>
        <v xml:space="preserve">      "Bills",</v>
      </c>
    </row>
    <row r="146" spans="1:7" x14ac:dyDescent="0.2">
      <c r="A146" s="108" t="s">
        <v>733</v>
      </c>
      <c r="B146" s="117" t="s">
        <v>742</v>
      </c>
      <c r="C146" s="110" t="s">
        <v>710</v>
      </c>
      <c r="G146" s="53" t="str">
        <f t="shared" si="12"/>
        <v xml:space="preserve">      "Bears",</v>
      </c>
    </row>
    <row r="147" spans="1:7" x14ac:dyDescent="0.2">
      <c r="A147" s="108" t="s">
        <v>718</v>
      </c>
      <c r="B147" s="117" t="s">
        <v>742</v>
      </c>
      <c r="C147" s="110" t="s">
        <v>724</v>
      </c>
      <c r="G147" s="53" t="str">
        <f t="shared" si="12"/>
        <v xml:space="preserve">      "Cowboys",</v>
      </c>
    </row>
    <row r="148" spans="1:7" x14ac:dyDescent="0.2">
      <c r="A148" s="108" t="s">
        <v>729</v>
      </c>
      <c r="B148" s="117" t="s">
        <v>742</v>
      </c>
      <c r="C148" s="110" t="s">
        <v>734</v>
      </c>
      <c r="G148" s="53" t="str">
        <f t="shared" si="12"/>
        <v xml:space="preserve">      "Dolphins",</v>
      </c>
    </row>
    <row r="149" spans="1:7" x14ac:dyDescent="0.2">
      <c r="A149" s="108" t="s">
        <v>735</v>
      </c>
      <c r="B149" s="117" t="s">
        <v>742</v>
      </c>
      <c r="C149" s="110" t="s">
        <v>715</v>
      </c>
      <c r="G149" s="53" t="str">
        <f t="shared" si="12"/>
        <v xml:space="preserve">      "Vikings",</v>
      </c>
    </row>
    <row r="150" spans="1:7" x14ac:dyDescent="0.2">
      <c r="A150" s="108" t="s">
        <v>707</v>
      </c>
      <c r="B150" s="117" t="s">
        <v>742</v>
      </c>
      <c r="C150" s="110" t="s">
        <v>723</v>
      </c>
      <c r="G150" s="53" t="str">
        <f t="shared" si="12"/>
        <v xml:space="preserve">      "Saints",</v>
      </c>
    </row>
    <row r="151" spans="1:7" x14ac:dyDescent="0.2">
      <c r="A151" s="108" t="s">
        <v>727</v>
      </c>
      <c r="B151" s="117" t="s">
        <v>742</v>
      </c>
      <c r="C151" s="110" t="s">
        <v>713</v>
      </c>
      <c r="G151" s="53" t="str">
        <f t="shared" si="12"/>
        <v xml:space="preserve">      "Jets",</v>
      </c>
    </row>
    <row r="152" spans="1:7" x14ac:dyDescent="0.2">
      <c r="A152" s="108" t="s">
        <v>722</v>
      </c>
      <c r="B152" s="117" t="s">
        <v>742</v>
      </c>
      <c r="C152" s="110" t="s">
        <v>732</v>
      </c>
      <c r="G152" s="53" t="str">
        <f t="shared" si="12"/>
        <v xml:space="preserve">      "Eagles",</v>
      </c>
    </row>
    <row r="153" spans="1:7" x14ac:dyDescent="0.2">
      <c r="A153" s="108" t="s">
        <v>720</v>
      </c>
      <c r="B153" s="117" t="s">
        <v>742</v>
      </c>
      <c r="C153" s="110" t="s">
        <v>709</v>
      </c>
      <c r="G153" s="53" t="str">
        <f t="shared" si="12"/>
        <v xml:space="preserve">      "Rams",</v>
      </c>
    </row>
    <row r="154" spans="1:7" x14ac:dyDescent="0.2">
      <c r="A154" s="108" t="s">
        <v>711</v>
      </c>
      <c r="B154" s="117" t="s">
        <v>742</v>
      </c>
      <c r="C154" s="110" t="s">
        <v>731</v>
      </c>
      <c r="G154" s="53" t="str">
        <f t="shared" si="12"/>
        <v xml:space="preserve">      "49ers",</v>
      </c>
    </row>
    <row r="155" spans="1:7" x14ac:dyDescent="0.2">
      <c r="A155" s="108" t="s">
        <v>716</v>
      </c>
      <c r="B155" s="117" t="s">
        <v>742</v>
      </c>
      <c r="C155" s="110" t="s">
        <v>736</v>
      </c>
      <c r="G155" s="53" t="str">
        <f t="shared" si="12"/>
        <v xml:space="preserve">      "Broncos",</v>
      </c>
    </row>
    <row r="156" spans="1:7" x14ac:dyDescent="0.2">
      <c r="A156" s="108"/>
      <c r="B156" s="117"/>
      <c r="C156" s="110"/>
      <c r="G156" s="53" t="str">
        <f t="shared" si="12"/>
        <v xml:space="preserve">      "Packers",</v>
      </c>
    </row>
    <row r="157" spans="1:7" x14ac:dyDescent="0.2">
      <c r="A157" s="108" t="s">
        <v>721</v>
      </c>
      <c r="B157" s="117" t="s">
        <v>742</v>
      </c>
      <c r="C157" s="110" t="s">
        <v>714</v>
      </c>
      <c r="G157" s="53" t="str">
        <f t="shared" si="12"/>
        <v xml:space="preserve">      "Patriots",</v>
      </c>
    </row>
    <row r="158" spans="1:7" x14ac:dyDescent="0.2">
      <c r="A158" s="108"/>
      <c r="B158" s="109"/>
      <c r="C158" s="110"/>
      <c r="G158" s="53" t="str">
        <f>IF(C77&lt;&gt;"",CONCATENATE("      ",$H$1,C77,$H$1),"")</f>
        <v xml:space="preserve">      "Chargers"</v>
      </c>
    </row>
    <row r="159" spans="1:7" ht="13.5" thickBot="1" x14ac:dyDescent="0.25">
      <c r="A159" s="111" t="s">
        <v>743</v>
      </c>
      <c r="B159" s="112" t="s">
        <v>754</v>
      </c>
      <c r="C159" s="113"/>
      <c r="G159" s="53" t="s">
        <v>76</v>
      </c>
    </row>
    <row r="160" spans="1:7" ht="14.25" thickTop="1" thickBot="1" x14ac:dyDescent="0.25"/>
    <row r="161" spans="1:7" ht="14.25" thickTop="1" thickBot="1" x14ac:dyDescent="0.25">
      <c r="A161" s="50" t="s">
        <v>755</v>
      </c>
      <c r="B161" s="51"/>
      <c r="C161" s="52"/>
      <c r="G161" s="53" t="str">
        <f>CONCATENATE("      var open_date_4 = [",$H$1,B79,$H$1,"];")</f>
        <v xml:space="preserve">      var open_date_4 = ["None"];</v>
      </c>
    </row>
    <row r="162" spans="1:7" ht="13.5" thickTop="1" x14ac:dyDescent="0.2">
      <c r="A162" s="114" t="s">
        <v>723</v>
      </c>
      <c r="B162" s="116" t="s">
        <v>742</v>
      </c>
      <c r="C162" s="115" t="s">
        <v>715</v>
      </c>
    </row>
    <row r="163" spans="1:7" x14ac:dyDescent="0.2">
      <c r="A163" s="108" t="s">
        <v>736</v>
      </c>
      <c r="B163" s="117" t="s">
        <v>742</v>
      </c>
      <c r="C163" s="110" t="s">
        <v>730</v>
      </c>
      <c r="G163" s="53" t="s">
        <v>84</v>
      </c>
    </row>
    <row r="164" spans="1:7" x14ac:dyDescent="0.2">
      <c r="A164" s="108" t="s">
        <v>727</v>
      </c>
      <c r="B164" s="117" t="s">
        <v>742</v>
      </c>
      <c r="C164" s="110" t="s">
        <v>726</v>
      </c>
      <c r="G164" s="53" t="str">
        <f t="shared" ref="G164:G178" si="13">IF(A82&lt;&gt;"",CONCATENATE("      ",$H$1,A82,$I$1),"")</f>
        <v xml:space="preserve">      "Rams",</v>
      </c>
    </row>
    <row r="165" spans="1:7" x14ac:dyDescent="0.2">
      <c r="A165" s="108" t="s">
        <v>710</v>
      </c>
      <c r="B165" s="117" t="s">
        <v>742</v>
      </c>
      <c r="C165" s="110" t="s">
        <v>707</v>
      </c>
      <c r="G165" s="53" t="str">
        <f t="shared" si="13"/>
        <v xml:space="preserve">      "Jets",</v>
      </c>
    </row>
    <row r="166" spans="1:7" x14ac:dyDescent="0.2">
      <c r="A166" s="108" t="s">
        <v>709</v>
      </c>
      <c r="B166" s="117" t="s">
        <v>742</v>
      </c>
      <c r="C166" s="110" t="s">
        <v>716</v>
      </c>
      <c r="G166" s="53" t="str">
        <f t="shared" si="13"/>
        <v xml:space="preserve">      "Eagles",</v>
      </c>
    </row>
    <row r="167" spans="1:7" x14ac:dyDescent="0.2">
      <c r="A167" s="108" t="s">
        <v>708</v>
      </c>
      <c r="B167" s="117" t="s">
        <v>742</v>
      </c>
      <c r="C167" s="110" t="s">
        <v>722</v>
      </c>
      <c r="G167" s="53" t="str">
        <f t="shared" si="13"/>
        <v xml:space="preserve">      "Packers",</v>
      </c>
    </row>
    <row r="168" spans="1:7" x14ac:dyDescent="0.2">
      <c r="A168" s="108" t="s">
        <v>734</v>
      </c>
      <c r="B168" s="117" t="s">
        <v>742</v>
      </c>
      <c r="C168" s="110" t="s">
        <v>717</v>
      </c>
      <c r="G168" s="53" t="str">
        <f t="shared" si="13"/>
        <v xml:space="preserve">      "Patriots",</v>
      </c>
    </row>
    <row r="169" spans="1:7" x14ac:dyDescent="0.2">
      <c r="A169" s="108" t="s">
        <v>719</v>
      </c>
      <c r="B169" s="117" t="s">
        <v>742</v>
      </c>
      <c r="C169" s="110" t="s">
        <v>731</v>
      </c>
      <c r="G169" s="53" t="str">
        <f t="shared" si="13"/>
        <v xml:space="preserve">      "Titans",</v>
      </c>
    </row>
    <row r="170" spans="1:7" x14ac:dyDescent="0.2">
      <c r="A170" s="108" t="s">
        <v>728</v>
      </c>
      <c r="B170" s="117" t="s">
        <v>742</v>
      </c>
      <c r="C170" s="110" t="s">
        <v>721</v>
      </c>
      <c r="G170" s="53" t="str">
        <f t="shared" si="13"/>
        <v xml:space="preserve">      "Lions",</v>
      </c>
    </row>
    <row r="171" spans="1:7" x14ac:dyDescent="0.2">
      <c r="A171" s="108" t="s">
        <v>713</v>
      </c>
      <c r="B171" s="117" t="s">
        <v>742</v>
      </c>
      <c r="C171" s="110" t="s">
        <v>718</v>
      </c>
      <c r="G171" s="53" t="str">
        <f t="shared" si="13"/>
        <v xml:space="preserve">      "Broncos",</v>
      </c>
    </row>
    <row r="172" spans="1:7" x14ac:dyDescent="0.2">
      <c r="A172" s="108" t="s">
        <v>725</v>
      </c>
      <c r="B172" s="117" t="s">
        <v>742</v>
      </c>
      <c r="C172" s="110" t="s">
        <v>714</v>
      </c>
      <c r="G172" s="53" t="str">
        <f t="shared" si="13"/>
        <v xml:space="preserve">      "Dolphins",</v>
      </c>
    </row>
    <row r="173" spans="1:7" x14ac:dyDescent="0.2">
      <c r="A173" s="108" t="s">
        <v>712</v>
      </c>
      <c r="B173" s="117" t="s">
        <v>742</v>
      </c>
      <c r="C173" s="110" t="s">
        <v>705</v>
      </c>
      <c r="G173" s="53" t="str">
        <f t="shared" si="13"/>
        <v xml:space="preserve">      "Saints",</v>
      </c>
    </row>
    <row r="174" spans="1:7" x14ac:dyDescent="0.2">
      <c r="A174" s="108" t="s">
        <v>735</v>
      </c>
      <c r="B174" s="117" t="s">
        <v>742</v>
      </c>
      <c r="C174" s="110" t="s">
        <v>729</v>
      </c>
      <c r="G174" s="53" t="str">
        <f t="shared" si="13"/>
        <v xml:space="preserve">      "Browns",</v>
      </c>
    </row>
    <row r="175" spans="1:7" x14ac:dyDescent="0.2">
      <c r="A175" s="108"/>
      <c r="B175" s="117"/>
      <c r="C175" s="110"/>
      <c r="G175" s="53" t="str">
        <f t="shared" si="13"/>
        <v xml:space="preserve">      "Bears",</v>
      </c>
    </row>
    <row r="176" spans="1:7" x14ac:dyDescent="0.2">
      <c r="A176" s="108"/>
      <c r="B176" s="117"/>
      <c r="C176" s="110"/>
      <c r="G176" s="53" t="str">
        <f t="shared" si="13"/>
        <v xml:space="preserve">      "49ers",</v>
      </c>
    </row>
    <row r="177" spans="1:7" x14ac:dyDescent="0.2">
      <c r="A177" s="108" t="s">
        <v>706</v>
      </c>
      <c r="B177" s="117" t="s">
        <v>742</v>
      </c>
      <c r="C177" s="110" t="s">
        <v>733</v>
      </c>
      <c r="G177" s="53" t="str">
        <f t="shared" si="13"/>
        <v xml:space="preserve">      "Giants",</v>
      </c>
    </row>
    <row r="178" spans="1:7" x14ac:dyDescent="0.2">
      <c r="A178" s="108"/>
      <c r="B178" s="109"/>
      <c r="C178" s="110"/>
      <c r="G178" s="53" t="str">
        <f t="shared" si="13"/>
        <v xml:space="preserve">      "Bills",</v>
      </c>
    </row>
    <row r="179" spans="1:7" ht="13.5" thickBot="1" x14ac:dyDescent="0.25">
      <c r="A179" s="111" t="s">
        <v>743</v>
      </c>
      <c r="B179" s="112" t="s">
        <v>756</v>
      </c>
      <c r="C179" s="113"/>
      <c r="G179" s="53" t="str">
        <f>IF(A97&lt;&gt;"",CONCATENATE("      ",$H$1,A97,$H$1),"")</f>
        <v xml:space="preserve">      "Colts"</v>
      </c>
    </row>
    <row r="180" spans="1:7" ht="14.25" thickTop="1" thickBot="1" x14ac:dyDescent="0.25">
      <c r="G180" s="53" t="s">
        <v>76</v>
      </c>
    </row>
    <row r="181" spans="1:7" ht="14.25" thickTop="1" thickBot="1" x14ac:dyDescent="0.25">
      <c r="A181" s="50" t="s">
        <v>757</v>
      </c>
      <c r="B181" s="51"/>
      <c r="C181" s="52"/>
    </row>
    <row r="182" spans="1:7" ht="13.5" thickTop="1" x14ac:dyDescent="0.2">
      <c r="A182" s="114" t="s">
        <v>730</v>
      </c>
      <c r="B182" s="116" t="s">
        <v>742</v>
      </c>
      <c r="C182" s="115" t="s">
        <v>717</v>
      </c>
      <c r="G182" s="53" t="s">
        <v>85</v>
      </c>
    </row>
    <row r="183" spans="1:7" x14ac:dyDescent="0.2">
      <c r="A183" s="108" t="s">
        <v>719</v>
      </c>
      <c r="B183" s="117" t="s">
        <v>742</v>
      </c>
      <c r="C183" s="110" t="s">
        <v>716</v>
      </c>
      <c r="G183" s="53" t="str">
        <f t="shared" ref="G183:G197" si="14">IF(C82&lt;&gt;"",CONCATENATE("      ",$H$1,C82,$I$1),"")</f>
        <v xml:space="preserve">      "Seahawks",</v>
      </c>
    </row>
    <row r="184" spans="1:7" x14ac:dyDescent="0.2">
      <c r="A184" s="108" t="s">
        <v>722</v>
      </c>
      <c r="B184" s="117" t="s">
        <v>742</v>
      </c>
      <c r="C184" s="110" t="s">
        <v>715</v>
      </c>
      <c r="G184" s="53" t="str">
        <f t="shared" si="14"/>
        <v xml:space="preserve">      "Falcons",</v>
      </c>
    </row>
    <row r="185" spans="1:7" x14ac:dyDescent="0.2">
      <c r="A185" s="108" t="s">
        <v>710</v>
      </c>
      <c r="B185" s="117" t="s">
        <v>742</v>
      </c>
      <c r="C185" s="110" t="s">
        <v>727</v>
      </c>
      <c r="G185" s="53" t="str">
        <f t="shared" si="14"/>
        <v xml:space="preserve">      "Panthers",</v>
      </c>
    </row>
    <row r="186" spans="1:7" x14ac:dyDescent="0.2">
      <c r="A186" s="108" t="s">
        <v>708</v>
      </c>
      <c r="B186" s="117" t="s">
        <v>742</v>
      </c>
      <c r="C186" s="110" t="s">
        <v>723</v>
      </c>
      <c r="G186" s="53" t="str">
        <f t="shared" si="14"/>
        <v xml:space="preserve">      "Bengals",</v>
      </c>
    </row>
    <row r="187" spans="1:7" x14ac:dyDescent="0.2">
      <c r="A187" s="108" t="s">
        <v>724</v>
      </c>
      <c r="B187" s="117" t="s">
        <v>742</v>
      </c>
      <c r="C187" s="110" t="s">
        <v>733</v>
      </c>
      <c r="G187" s="53" t="str">
        <f t="shared" si="14"/>
        <v xml:space="preserve">      "Texans",</v>
      </c>
    </row>
    <row r="188" spans="1:7" x14ac:dyDescent="0.2">
      <c r="A188" s="108" t="s">
        <v>731</v>
      </c>
      <c r="B188" s="117" t="s">
        <v>742</v>
      </c>
      <c r="C188" s="110" t="s">
        <v>735</v>
      </c>
      <c r="G188" s="53" t="str">
        <f t="shared" si="14"/>
        <v xml:space="preserve">      "Jaguars",</v>
      </c>
    </row>
    <row r="189" spans="1:7" x14ac:dyDescent="0.2">
      <c r="A189" s="108" t="s">
        <v>711</v>
      </c>
      <c r="B189" s="117" t="s">
        <v>742</v>
      </c>
      <c r="C189" s="110" t="s">
        <v>720</v>
      </c>
      <c r="G189" s="53" t="str">
        <f t="shared" si="14"/>
        <v xml:space="preserve">      "Vikings",</v>
      </c>
    </row>
    <row r="190" spans="1:7" x14ac:dyDescent="0.2">
      <c r="A190" s="108" t="s">
        <v>726</v>
      </c>
      <c r="B190" s="117" t="s">
        <v>742</v>
      </c>
      <c r="C190" s="110" t="s">
        <v>712</v>
      </c>
      <c r="G190" s="53" t="str">
        <f t="shared" si="14"/>
        <v xml:space="preserve">      "Steelers",</v>
      </c>
    </row>
    <row r="191" spans="1:7" x14ac:dyDescent="0.2">
      <c r="A191" s="108" t="s">
        <v>736</v>
      </c>
      <c r="B191" s="117" t="s">
        <v>742</v>
      </c>
      <c r="C191" s="110" t="s">
        <v>713</v>
      </c>
      <c r="G191" s="53" t="str">
        <f t="shared" si="14"/>
        <v xml:space="preserve">      "Buccaneers",</v>
      </c>
    </row>
    <row r="192" spans="1:7" x14ac:dyDescent="0.2">
      <c r="A192" s="108" t="s">
        <v>718</v>
      </c>
      <c r="B192" s="117" t="s">
        <v>742</v>
      </c>
      <c r="C192" s="110" t="s">
        <v>709</v>
      </c>
      <c r="G192" s="53" t="str">
        <f t="shared" si="14"/>
        <v xml:space="preserve">      "Football Team",</v>
      </c>
    </row>
    <row r="193" spans="1:7" x14ac:dyDescent="0.2">
      <c r="A193" s="108" t="s">
        <v>732</v>
      </c>
      <c r="B193" s="117" t="s">
        <v>742</v>
      </c>
      <c r="C193" s="110" t="s">
        <v>725</v>
      </c>
      <c r="G193" s="53" t="str">
        <f t="shared" si="14"/>
        <v xml:space="preserve">      "Chargers",</v>
      </c>
    </row>
    <row r="194" spans="1:7" x14ac:dyDescent="0.2">
      <c r="A194" s="108" t="s">
        <v>714</v>
      </c>
      <c r="B194" s="117" t="s">
        <v>742</v>
      </c>
      <c r="C194" s="110" t="s">
        <v>728</v>
      </c>
      <c r="G194" s="53" t="str">
        <f t="shared" si="14"/>
        <v xml:space="preserve">      "Raiders",</v>
      </c>
    </row>
    <row r="195" spans="1:7" x14ac:dyDescent="0.2">
      <c r="A195" s="108"/>
      <c r="B195" s="117"/>
      <c r="C195" s="110"/>
      <c r="G195" s="53" t="str">
        <f t="shared" si="14"/>
        <v xml:space="preserve">      "Cardinals",</v>
      </c>
    </row>
    <row r="196" spans="1:7" x14ac:dyDescent="0.2">
      <c r="A196" s="108"/>
      <c r="B196" s="117"/>
      <c r="C196" s="110"/>
      <c r="G196" s="53" t="str">
        <f t="shared" si="14"/>
        <v xml:space="preserve">      "Cowboys",</v>
      </c>
    </row>
    <row r="197" spans="1:7" x14ac:dyDescent="0.2">
      <c r="A197" s="108" t="s">
        <v>729</v>
      </c>
      <c r="B197" s="117" t="s">
        <v>742</v>
      </c>
      <c r="C197" s="110" t="s">
        <v>705</v>
      </c>
      <c r="G197" s="53" t="str">
        <f t="shared" si="14"/>
        <v xml:space="preserve">      "Chiefs",</v>
      </c>
    </row>
    <row r="198" spans="1:7" x14ac:dyDescent="0.2">
      <c r="A198" s="108"/>
      <c r="B198" s="109"/>
      <c r="C198" s="110"/>
      <c r="G198" s="53" t="str">
        <f>IF(C97&lt;&gt;"",CONCATENATE("      ",$H$1,C97,$H$1),"")</f>
        <v xml:space="preserve">      "Ravens"</v>
      </c>
    </row>
    <row r="199" spans="1:7" ht="13.5" thickBot="1" x14ac:dyDescent="0.25">
      <c r="A199" s="111" t="s">
        <v>743</v>
      </c>
      <c r="B199" s="112" t="s">
        <v>758</v>
      </c>
      <c r="C199" s="113"/>
      <c r="G199" s="53" t="s">
        <v>76</v>
      </c>
    </row>
    <row r="200" spans="1:7" ht="14.25" thickTop="1" thickBot="1" x14ac:dyDescent="0.25"/>
    <row r="201" spans="1:7" ht="14.25" thickTop="1" thickBot="1" x14ac:dyDescent="0.25">
      <c r="A201" s="50" t="s">
        <v>759</v>
      </c>
      <c r="B201" s="51"/>
      <c r="C201" s="52"/>
      <c r="G201" s="53" t="str">
        <f>CONCATENATE("      var open_date_5 = [",$H$1,B99,$H$1,"];")</f>
        <v xml:space="preserve">      var open_date_5 = ["None"];</v>
      </c>
    </row>
    <row r="202" spans="1:7" ht="13.5" thickTop="1" x14ac:dyDescent="0.2">
      <c r="A202" s="114" t="s">
        <v>727</v>
      </c>
      <c r="B202" s="116" t="s">
        <v>742</v>
      </c>
      <c r="C202" s="115" t="s">
        <v>719</v>
      </c>
    </row>
    <row r="203" spans="1:7" x14ac:dyDescent="0.2">
      <c r="A203" s="108" t="s">
        <v>715</v>
      </c>
      <c r="B203" s="117" t="s">
        <v>742</v>
      </c>
      <c r="C203" s="110" t="s">
        <v>708</v>
      </c>
      <c r="G203" s="53" t="s">
        <v>86</v>
      </c>
    </row>
    <row r="204" spans="1:7" x14ac:dyDescent="0.2">
      <c r="A204" s="108" t="s">
        <v>720</v>
      </c>
      <c r="B204" s="117" t="s">
        <v>742</v>
      </c>
      <c r="C204" s="110" t="s">
        <v>726</v>
      </c>
      <c r="G204" s="53" t="str">
        <f t="shared" ref="G204:G218" si="15">IF(A102&lt;&gt;"",CONCATENATE("      ",$H$1,A102,$I$1),"")</f>
        <v xml:space="preserve">      "Buccaneers",</v>
      </c>
    </row>
    <row r="205" spans="1:7" x14ac:dyDescent="0.2">
      <c r="A205" s="108" t="s">
        <v>730</v>
      </c>
      <c r="B205" s="117" t="s">
        <v>742</v>
      </c>
      <c r="C205" s="110" t="s">
        <v>706</v>
      </c>
      <c r="G205" s="53" t="str">
        <f t="shared" si="15"/>
        <v xml:space="preserve">      "Dolphins",</v>
      </c>
    </row>
    <row r="206" spans="1:7" x14ac:dyDescent="0.2">
      <c r="A206" s="108" t="s">
        <v>724</v>
      </c>
      <c r="B206" s="117" t="s">
        <v>742</v>
      </c>
      <c r="C206" s="110" t="s">
        <v>710</v>
      </c>
      <c r="G206" s="53" t="str">
        <f t="shared" si="15"/>
        <v xml:space="preserve">      "Chargers",</v>
      </c>
    </row>
    <row r="207" spans="1:7" x14ac:dyDescent="0.2">
      <c r="A207" s="108" t="s">
        <v>705</v>
      </c>
      <c r="B207" s="117" t="s">
        <v>742</v>
      </c>
      <c r="C207" s="110" t="s">
        <v>722</v>
      </c>
      <c r="G207" s="53" t="str">
        <f t="shared" si="15"/>
        <v xml:space="preserve">      "Vikings",</v>
      </c>
    </row>
    <row r="208" spans="1:7" x14ac:dyDescent="0.2">
      <c r="A208" s="108" t="s">
        <v>725</v>
      </c>
      <c r="B208" s="117" t="s">
        <v>742</v>
      </c>
      <c r="C208" s="110" t="s">
        <v>736</v>
      </c>
      <c r="G208" s="53" t="str">
        <f t="shared" si="15"/>
        <v xml:space="preserve">      "Packers",</v>
      </c>
    </row>
    <row r="209" spans="1:7" x14ac:dyDescent="0.2">
      <c r="A209" s="108" t="s">
        <v>717</v>
      </c>
      <c r="B209" s="117" t="s">
        <v>742</v>
      </c>
      <c r="C209" s="110" t="s">
        <v>723</v>
      </c>
      <c r="G209" s="53" t="str">
        <f t="shared" si="15"/>
        <v xml:space="preserve">      "Bengals",</v>
      </c>
    </row>
    <row r="210" spans="1:7" x14ac:dyDescent="0.2">
      <c r="A210" s="108" t="s">
        <v>731</v>
      </c>
      <c r="B210" s="117" t="s">
        <v>742</v>
      </c>
      <c r="C210" s="110" t="s">
        <v>718</v>
      </c>
      <c r="G210" s="53" t="str">
        <f t="shared" si="15"/>
        <v xml:space="preserve">      "Texans",</v>
      </c>
    </row>
    <row r="211" spans="1:7" x14ac:dyDescent="0.2">
      <c r="A211" s="108" t="s">
        <v>734</v>
      </c>
      <c r="B211" s="117" t="s">
        <v>742</v>
      </c>
      <c r="C211" s="110" t="s">
        <v>735</v>
      </c>
      <c r="G211" s="53" t="str">
        <f t="shared" si="15"/>
        <v xml:space="preserve">      "Rams",</v>
      </c>
    </row>
    <row r="212" spans="1:7" x14ac:dyDescent="0.2">
      <c r="A212" s="108" t="s">
        <v>707</v>
      </c>
      <c r="B212" s="117" t="s">
        <v>742</v>
      </c>
      <c r="C212" s="110" t="s">
        <v>728</v>
      </c>
      <c r="G212" s="53" t="str">
        <f t="shared" si="15"/>
        <v xml:space="preserve">      "Chiefs",</v>
      </c>
    </row>
    <row r="213" spans="1:7" x14ac:dyDescent="0.2">
      <c r="A213" s="108" t="s">
        <v>716</v>
      </c>
      <c r="B213" s="117" t="s">
        <v>742</v>
      </c>
      <c r="C213" s="110" t="s">
        <v>714</v>
      </c>
      <c r="G213" s="53" t="str">
        <f t="shared" si="15"/>
        <v xml:space="preserve">      "Cardinals",</v>
      </c>
    </row>
    <row r="214" spans="1:7" x14ac:dyDescent="0.2">
      <c r="A214" s="108" t="s">
        <v>712</v>
      </c>
      <c r="B214" s="117" t="s">
        <v>742</v>
      </c>
      <c r="C214" s="110" t="s">
        <v>732</v>
      </c>
      <c r="G214" s="53" t="str">
        <f t="shared" si="15"/>
        <v xml:space="preserve">      "Raiders",</v>
      </c>
    </row>
    <row r="215" spans="1:7" x14ac:dyDescent="0.2">
      <c r="A215" s="108" t="s">
        <v>733</v>
      </c>
      <c r="B215" s="117" t="s">
        <v>742</v>
      </c>
      <c r="C215" s="110" t="s">
        <v>713</v>
      </c>
      <c r="G215" s="53" t="str">
        <f t="shared" si="15"/>
        <v xml:space="preserve">      "Cowboys",</v>
      </c>
    </row>
    <row r="216" spans="1:7" x14ac:dyDescent="0.2">
      <c r="A216" s="108"/>
      <c r="B216" s="117"/>
      <c r="C216" s="110"/>
      <c r="G216" s="53" t="str">
        <f t="shared" si="15"/>
        <v xml:space="preserve">      "Seahawks",</v>
      </c>
    </row>
    <row r="217" spans="1:7" x14ac:dyDescent="0.2">
      <c r="A217" s="108" t="s">
        <v>721</v>
      </c>
      <c r="B217" s="117" t="s">
        <v>742</v>
      </c>
      <c r="C217" s="110" t="s">
        <v>711</v>
      </c>
      <c r="G217" s="53" t="str">
        <f t="shared" si="15"/>
        <v/>
      </c>
    </row>
    <row r="218" spans="1:7" x14ac:dyDescent="0.2">
      <c r="A218" s="108"/>
      <c r="B218" s="109"/>
      <c r="C218" s="110"/>
      <c r="G218" s="53" t="str">
        <f t="shared" si="15"/>
        <v/>
      </c>
    </row>
    <row r="219" spans="1:7" ht="13.5" thickBot="1" x14ac:dyDescent="0.25">
      <c r="A219" s="111" t="s">
        <v>743</v>
      </c>
      <c r="B219" s="112" t="s">
        <v>760</v>
      </c>
      <c r="C219" s="113"/>
      <c r="G219" s="53" t="str">
        <f>IF(A117&lt;&gt;"",CONCATENATE("      ",$H$1,A117,$H$1),"")</f>
        <v xml:space="preserve">      "Bills"</v>
      </c>
    </row>
    <row r="220" spans="1:7" ht="14.25" thickTop="1" thickBot="1" x14ac:dyDescent="0.25">
      <c r="G220" s="53" t="s">
        <v>76</v>
      </c>
    </row>
    <row r="221" spans="1:7" ht="14.25" thickTop="1" thickBot="1" x14ac:dyDescent="0.25">
      <c r="A221" s="50" t="s">
        <v>761</v>
      </c>
      <c r="B221" s="51"/>
      <c r="C221" s="52"/>
    </row>
    <row r="222" spans="1:7" ht="13.5" thickTop="1" x14ac:dyDescent="0.2">
      <c r="A222" s="114" t="s">
        <v>706</v>
      </c>
      <c r="B222" s="116" t="s">
        <v>742</v>
      </c>
      <c r="C222" s="115" t="s">
        <v>724</v>
      </c>
      <c r="G222" s="53" t="s">
        <v>87</v>
      </c>
    </row>
    <row r="223" spans="1:7" x14ac:dyDescent="0.2">
      <c r="A223" s="108" t="s">
        <v>728</v>
      </c>
      <c r="B223" s="117" t="s">
        <v>742</v>
      </c>
      <c r="C223" s="110" t="s">
        <v>716</v>
      </c>
      <c r="G223" s="53" t="str">
        <f t="shared" ref="G223:G237" si="16">IF(C102&lt;&gt;"",CONCATENATE("      ",$H$1,C102,$I$1),"")</f>
        <v xml:space="preserve">      "Eagles",</v>
      </c>
    </row>
    <row r="224" spans="1:7" x14ac:dyDescent="0.2">
      <c r="A224" s="108" t="s">
        <v>708</v>
      </c>
      <c r="B224" s="117" t="s">
        <v>742</v>
      </c>
      <c r="C224" s="110" t="s">
        <v>731</v>
      </c>
      <c r="G224" s="53" t="str">
        <f t="shared" si="16"/>
        <v xml:space="preserve">      "Jaguars",</v>
      </c>
    </row>
    <row r="225" spans="1:7" x14ac:dyDescent="0.2">
      <c r="A225" s="108" t="s">
        <v>733</v>
      </c>
      <c r="B225" s="117" t="s">
        <v>742</v>
      </c>
      <c r="C225" s="110" t="s">
        <v>707</v>
      </c>
      <c r="G225" s="53" t="str">
        <f t="shared" si="16"/>
        <v xml:space="preserve">      "Ravens",</v>
      </c>
    </row>
    <row r="226" spans="1:7" x14ac:dyDescent="0.2">
      <c r="A226" s="108" t="s">
        <v>723</v>
      </c>
      <c r="B226" s="117" t="s">
        <v>742</v>
      </c>
      <c r="C226" s="110" t="s">
        <v>734</v>
      </c>
      <c r="G226" s="53" t="str">
        <f t="shared" si="16"/>
        <v xml:space="preserve">      "Panthers",</v>
      </c>
    </row>
    <row r="227" spans="1:7" x14ac:dyDescent="0.2">
      <c r="A227" s="108" t="s">
        <v>711</v>
      </c>
      <c r="B227" s="117" t="s">
        <v>742</v>
      </c>
      <c r="C227" s="110" t="s">
        <v>715</v>
      </c>
      <c r="G227" s="53" t="str">
        <f t="shared" si="16"/>
        <v xml:space="preserve">      "Bears",</v>
      </c>
    </row>
    <row r="228" spans="1:7" x14ac:dyDescent="0.2">
      <c r="A228" s="108" t="s">
        <v>719</v>
      </c>
      <c r="B228" s="117" t="s">
        <v>742</v>
      </c>
      <c r="C228" s="110" t="s">
        <v>722</v>
      </c>
      <c r="G228" s="53" t="str">
        <f t="shared" si="16"/>
        <v xml:space="preserve">      "Lions",</v>
      </c>
    </row>
    <row r="229" spans="1:7" x14ac:dyDescent="0.2">
      <c r="A229" s="108" t="s">
        <v>726</v>
      </c>
      <c r="B229" s="117" t="s">
        <v>742</v>
      </c>
      <c r="C229" s="110" t="s">
        <v>717</v>
      </c>
      <c r="G229" s="53" t="str">
        <f t="shared" si="16"/>
        <v xml:space="preserve">      "Colts",</v>
      </c>
    </row>
    <row r="230" spans="1:7" x14ac:dyDescent="0.2">
      <c r="A230" s="108" t="s">
        <v>735</v>
      </c>
      <c r="B230" s="117" t="s">
        <v>742</v>
      </c>
      <c r="C230" s="110" t="s">
        <v>727</v>
      </c>
      <c r="G230" s="53" t="str">
        <f t="shared" si="16"/>
        <v xml:space="preserve">      "Giants",</v>
      </c>
    </row>
    <row r="231" spans="1:7" x14ac:dyDescent="0.2">
      <c r="A231" s="108" t="s">
        <v>718</v>
      </c>
      <c r="B231" s="117" t="s">
        <v>742</v>
      </c>
      <c r="C231" s="110" t="s">
        <v>721</v>
      </c>
      <c r="G231" s="53" t="str">
        <f t="shared" si="16"/>
        <v xml:space="preserve">      "Football Team",</v>
      </c>
    </row>
    <row r="232" spans="1:7" x14ac:dyDescent="0.2">
      <c r="A232" s="108" t="s">
        <v>713</v>
      </c>
      <c r="B232" s="117" t="s">
        <v>742</v>
      </c>
      <c r="C232" s="110" t="s">
        <v>709</v>
      </c>
      <c r="G232" s="53" t="str">
        <f t="shared" si="16"/>
        <v xml:space="preserve">      "Browns",</v>
      </c>
    </row>
    <row r="233" spans="1:7" x14ac:dyDescent="0.2">
      <c r="A233" s="108" t="s">
        <v>729</v>
      </c>
      <c r="B233" s="117" t="s">
        <v>742</v>
      </c>
      <c r="C233" s="110" t="s">
        <v>725</v>
      </c>
      <c r="G233" s="53" t="str">
        <f t="shared" si="16"/>
        <v xml:space="preserve">      "Broncos",</v>
      </c>
    </row>
    <row r="234" spans="1:7" x14ac:dyDescent="0.2">
      <c r="A234" s="108" t="s">
        <v>736</v>
      </c>
      <c r="B234" s="117" t="s">
        <v>742</v>
      </c>
      <c r="C234" s="110" t="s">
        <v>705</v>
      </c>
      <c r="G234" s="53" t="str">
        <f t="shared" si="16"/>
        <v xml:space="preserve">      "Patriots",</v>
      </c>
    </row>
    <row r="235" spans="1:7" x14ac:dyDescent="0.2">
      <c r="A235" s="108" t="s">
        <v>710</v>
      </c>
      <c r="B235" s="117" t="s">
        <v>742</v>
      </c>
      <c r="C235" s="110" t="s">
        <v>730</v>
      </c>
      <c r="G235" s="53" t="str">
        <f t="shared" si="16"/>
        <v xml:space="preserve">      "Steelers",</v>
      </c>
    </row>
    <row r="236" spans="1:7" x14ac:dyDescent="0.2">
      <c r="A236" s="108"/>
      <c r="B236" s="117"/>
      <c r="C236" s="110"/>
      <c r="G236" s="53" t="str">
        <f t="shared" si="16"/>
        <v/>
      </c>
    </row>
    <row r="237" spans="1:7" x14ac:dyDescent="0.2">
      <c r="A237" s="108" t="s">
        <v>732</v>
      </c>
      <c r="B237" s="117" t="s">
        <v>742</v>
      </c>
      <c r="C237" s="110" t="s">
        <v>720</v>
      </c>
      <c r="G237" s="53" t="str">
        <f t="shared" si="16"/>
        <v/>
      </c>
    </row>
    <row r="238" spans="1:7" x14ac:dyDescent="0.2">
      <c r="A238" s="108"/>
      <c r="B238" s="109"/>
      <c r="C238" s="110"/>
      <c r="G238" s="53" t="str">
        <f>IF(C117&lt;&gt;"",CONCATENATE("      ",$H$1,C117,$H$1),"")</f>
        <v xml:space="preserve">      "Titans"</v>
      </c>
    </row>
    <row r="239" spans="1:7" ht="13.5" thickBot="1" x14ac:dyDescent="0.25">
      <c r="A239" s="111" t="s">
        <v>743</v>
      </c>
      <c r="B239" s="112" t="s">
        <v>762</v>
      </c>
      <c r="C239" s="113"/>
      <c r="G239" s="53" t="s">
        <v>76</v>
      </c>
    </row>
    <row r="240" spans="1:7" ht="14.25" thickTop="1" thickBot="1" x14ac:dyDescent="0.25"/>
    <row r="241" spans="1:7" ht="14.25" thickTop="1" thickBot="1" x14ac:dyDescent="0.25">
      <c r="A241" s="50" t="s">
        <v>763</v>
      </c>
      <c r="B241" s="51"/>
      <c r="C241" s="52"/>
      <c r="G241" s="53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114" t="s">
        <v>716</v>
      </c>
      <c r="B242" s="116" t="s">
        <v>742</v>
      </c>
      <c r="C242" s="115" t="s">
        <v>731</v>
      </c>
    </row>
    <row r="243" spans="1:7" x14ac:dyDescent="0.2">
      <c r="A243" s="108" t="s">
        <v>711</v>
      </c>
      <c r="B243" s="117" t="s">
        <v>742</v>
      </c>
      <c r="C243" s="110" t="s">
        <v>719</v>
      </c>
      <c r="G243" s="53" t="s">
        <v>88</v>
      </c>
    </row>
    <row r="244" spans="1:7" x14ac:dyDescent="0.2">
      <c r="A244" s="108" t="s">
        <v>712</v>
      </c>
      <c r="B244" s="117" t="s">
        <v>742</v>
      </c>
      <c r="C244" s="110" t="s">
        <v>706</v>
      </c>
      <c r="G244" s="53" t="str">
        <f t="shared" ref="G244:G258" si="17">IF(A122&lt;&gt;"",CONCATENATE("      ",$H$1,A122,$I$1),"")</f>
        <v xml:space="preserve">      "Broncos",</v>
      </c>
    </row>
    <row r="245" spans="1:7" x14ac:dyDescent="0.2">
      <c r="A245" s="108" t="s">
        <v>713</v>
      </c>
      <c r="B245" s="117" t="s">
        <v>742</v>
      </c>
      <c r="C245" s="110" t="s">
        <v>707</v>
      </c>
      <c r="G245" s="53" t="str">
        <f t="shared" si="17"/>
        <v xml:space="preserve">      "Bengals",</v>
      </c>
    </row>
    <row r="246" spans="1:7" x14ac:dyDescent="0.2">
      <c r="A246" s="108" t="s">
        <v>736</v>
      </c>
      <c r="B246" s="117" t="s">
        <v>742</v>
      </c>
      <c r="C246" s="110" t="s">
        <v>724</v>
      </c>
      <c r="G246" s="53" t="str">
        <f t="shared" si="17"/>
        <v xml:space="preserve">      "Football Team",</v>
      </c>
    </row>
    <row r="247" spans="1:7" x14ac:dyDescent="0.2">
      <c r="A247" s="108" t="s">
        <v>715</v>
      </c>
      <c r="B247" s="117" t="s">
        <v>742</v>
      </c>
      <c r="C247" s="110" t="s">
        <v>734</v>
      </c>
      <c r="G247" s="53" t="str">
        <f t="shared" si="17"/>
        <v xml:space="preserve">      "Falcons",</v>
      </c>
    </row>
    <row r="248" spans="1:7" x14ac:dyDescent="0.2">
      <c r="A248" s="108" t="s">
        <v>709</v>
      </c>
      <c r="B248" s="117" t="s">
        <v>742</v>
      </c>
      <c r="C248" s="110" t="s">
        <v>714</v>
      </c>
      <c r="G248" s="53" t="str">
        <f t="shared" si="17"/>
        <v xml:space="preserve">      "Jets",</v>
      </c>
    </row>
    <row r="249" spans="1:7" x14ac:dyDescent="0.2">
      <c r="A249" s="108" t="s">
        <v>721</v>
      </c>
      <c r="B249" s="117" t="s">
        <v>742</v>
      </c>
      <c r="C249" s="110" t="s">
        <v>717</v>
      </c>
      <c r="G249" s="53" t="str">
        <f t="shared" si="17"/>
        <v xml:space="preserve">      "Panthers",</v>
      </c>
    </row>
    <row r="250" spans="1:7" x14ac:dyDescent="0.2">
      <c r="A250" s="108" t="s">
        <v>718</v>
      </c>
      <c r="B250" s="117" t="s">
        <v>742</v>
      </c>
      <c r="C250" s="110" t="s">
        <v>723</v>
      </c>
      <c r="G250" s="53" t="str">
        <f t="shared" si="17"/>
        <v xml:space="preserve">      "Chiefs",</v>
      </c>
    </row>
    <row r="251" spans="1:7" x14ac:dyDescent="0.2">
      <c r="A251" s="108" t="s">
        <v>720</v>
      </c>
      <c r="B251" s="117" t="s">
        <v>742</v>
      </c>
      <c r="C251" s="110" t="s">
        <v>728</v>
      </c>
      <c r="G251" s="53" t="str">
        <f t="shared" si="17"/>
        <v xml:space="preserve">      "Lions",</v>
      </c>
    </row>
    <row r="252" spans="1:7" x14ac:dyDescent="0.2">
      <c r="A252" s="108" t="s">
        <v>722</v>
      </c>
      <c r="B252" s="117" t="s">
        <v>742</v>
      </c>
      <c r="C252" s="110" t="s">
        <v>729</v>
      </c>
      <c r="G252" s="53" t="str">
        <f t="shared" si="17"/>
        <v xml:space="preserve">      "Eagles",</v>
      </c>
    </row>
    <row r="253" spans="1:7" x14ac:dyDescent="0.2">
      <c r="A253" s="108" t="s">
        <v>730</v>
      </c>
      <c r="B253" s="117" t="s">
        <v>742</v>
      </c>
      <c r="C253" s="110" t="s">
        <v>733</v>
      </c>
      <c r="G253" s="53" t="str">
        <f t="shared" si="17"/>
        <v xml:space="preserve">      "Texans",</v>
      </c>
    </row>
    <row r="254" spans="1:7" x14ac:dyDescent="0.2">
      <c r="A254" s="108" t="s">
        <v>705</v>
      </c>
      <c r="B254" s="117" t="s">
        <v>742</v>
      </c>
      <c r="C254" s="110" t="s">
        <v>732</v>
      </c>
      <c r="G254" s="53" t="str">
        <f t="shared" si="17"/>
        <v xml:space="preserve">      "Bears",</v>
      </c>
    </row>
    <row r="255" spans="1:7" x14ac:dyDescent="0.2">
      <c r="A255" s="108"/>
      <c r="B255" s="117"/>
      <c r="C255" s="110"/>
      <c r="G255" s="53" t="str">
        <f t="shared" si="17"/>
        <v xml:space="preserve">      "Colts",</v>
      </c>
    </row>
    <row r="256" spans="1:7" x14ac:dyDescent="0.2">
      <c r="A256" s="108"/>
      <c r="B256" s="117"/>
      <c r="C256" s="110"/>
      <c r="G256" s="53" t="str">
        <f t="shared" si="17"/>
        <v/>
      </c>
    </row>
    <row r="257" spans="1:7" x14ac:dyDescent="0.2">
      <c r="A257" s="108" t="s">
        <v>727</v>
      </c>
      <c r="B257" s="117" t="s">
        <v>742</v>
      </c>
      <c r="C257" s="110" t="s">
        <v>708</v>
      </c>
      <c r="G257" s="53" t="str">
        <f t="shared" si="17"/>
        <v/>
      </c>
    </row>
    <row r="258" spans="1:7" x14ac:dyDescent="0.2">
      <c r="A258" s="108"/>
      <c r="B258" s="109"/>
      <c r="C258" s="110"/>
      <c r="G258" s="53" t="str">
        <f t="shared" si="17"/>
        <v/>
      </c>
    </row>
    <row r="259" spans="1:7" ht="13.5" thickBot="1" x14ac:dyDescent="0.25">
      <c r="A259" s="111" t="s">
        <v>743</v>
      </c>
      <c r="B259" s="112" t="s">
        <v>764</v>
      </c>
      <c r="C259" s="113"/>
      <c r="G259" s="53" t="str">
        <f>IF(A137&lt;&gt;"",CONCATENATE("      ",$H$1,A137,$H$1),"")</f>
        <v xml:space="preserve">      "Saints"</v>
      </c>
    </row>
    <row r="260" spans="1:7" ht="14.25" thickTop="1" thickBot="1" x14ac:dyDescent="0.25">
      <c r="G260" s="53" t="s">
        <v>76</v>
      </c>
    </row>
    <row r="261" spans="1:7" ht="14.25" thickTop="1" thickBot="1" x14ac:dyDescent="0.25">
      <c r="A261" s="50" t="s">
        <v>765</v>
      </c>
      <c r="B261" s="51"/>
      <c r="C261" s="52"/>
    </row>
    <row r="262" spans="1:7" ht="13.5" thickTop="1" x14ac:dyDescent="0.2">
      <c r="A262" s="114" t="s">
        <v>733</v>
      </c>
      <c r="B262" s="116" t="s">
        <v>742</v>
      </c>
      <c r="C262" s="115" t="s">
        <v>736</v>
      </c>
      <c r="G262" s="53" t="s">
        <v>89</v>
      </c>
    </row>
    <row r="263" spans="1:7" x14ac:dyDescent="0.2">
      <c r="A263" s="108" t="s">
        <v>719</v>
      </c>
      <c r="B263" s="117" t="s">
        <v>742</v>
      </c>
      <c r="C263" s="110" t="s">
        <v>726</v>
      </c>
      <c r="G263" s="53" t="str">
        <f t="shared" ref="G263:G277" si="18">IF(C122&lt;&gt;"",CONCATENATE("      ",$H$1,C122,$I$1),"")</f>
        <v xml:space="preserve">      "Browns",</v>
      </c>
    </row>
    <row r="264" spans="1:7" x14ac:dyDescent="0.2">
      <c r="A264" s="108" t="s">
        <v>705</v>
      </c>
      <c r="B264" s="117" t="s">
        <v>742</v>
      </c>
      <c r="C264" s="110" t="s">
        <v>707</v>
      </c>
      <c r="G264" s="53" t="str">
        <f t="shared" si="18"/>
        <v xml:space="preserve">      "Ravens",</v>
      </c>
    </row>
    <row r="265" spans="1:7" x14ac:dyDescent="0.2">
      <c r="A265" s="108" t="s">
        <v>730</v>
      </c>
      <c r="B265" s="117" t="s">
        <v>742</v>
      </c>
      <c r="C265" s="110" t="s">
        <v>710</v>
      </c>
      <c r="G265" s="53" t="str">
        <f t="shared" si="18"/>
        <v xml:space="preserve">      "Packers",</v>
      </c>
    </row>
    <row r="266" spans="1:7" x14ac:dyDescent="0.2">
      <c r="A266" s="108" t="s">
        <v>732</v>
      </c>
      <c r="B266" s="117" t="s">
        <v>742</v>
      </c>
      <c r="C266" s="110" t="s">
        <v>734</v>
      </c>
      <c r="G266" s="53" t="str">
        <f t="shared" si="18"/>
        <v xml:space="preserve">      "Dolphins",</v>
      </c>
    </row>
    <row r="267" spans="1:7" x14ac:dyDescent="0.2">
      <c r="A267" s="108" t="s">
        <v>728</v>
      </c>
      <c r="B267" s="117" t="s">
        <v>742</v>
      </c>
      <c r="C267" s="110" t="s">
        <v>714</v>
      </c>
      <c r="G267" s="53" t="str">
        <f t="shared" si="18"/>
        <v xml:space="preserve">      "Patriots",</v>
      </c>
    </row>
    <row r="268" spans="1:7" x14ac:dyDescent="0.2">
      <c r="A268" s="108" t="s">
        <v>731</v>
      </c>
      <c r="B268" s="117" t="s">
        <v>742</v>
      </c>
      <c r="C268" s="110" t="s">
        <v>723</v>
      </c>
      <c r="G268" s="53" t="str">
        <f t="shared" si="18"/>
        <v xml:space="preserve">      "Giants",</v>
      </c>
    </row>
    <row r="269" spans="1:7" x14ac:dyDescent="0.2">
      <c r="A269" s="108" t="s">
        <v>722</v>
      </c>
      <c r="B269" s="117" t="s">
        <v>742</v>
      </c>
      <c r="C269" s="110" t="s">
        <v>735</v>
      </c>
      <c r="G269" s="53" t="str">
        <f t="shared" si="18"/>
        <v xml:space="preserve">      "Titans",</v>
      </c>
    </row>
    <row r="270" spans="1:7" x14ac:dyDescent="0.2">
      <c r="A270" s="108" t="s">
        <v>716</v>
      </c>
      <c r="B270" s="117" t="s">
        <v>742</v>
      </c>
      <c r="C270" s="110" t="s">
        <v>720</v>
      </c>
      <c r="G270" s="53" t="str">
        <f t="shared" si="18"/>
        <v xml:space="preserve">      "Rams",</v>
      </c>
    </row>
    <row r="271" spans="1:7" x14ac:dyDescent="0.2">
      <c r="A271" s="108" t="s">
        <v>724</v>
      </c>
      <c r="B271" s="117" t="s">
        <v>742</v>
      </c>
      <c r="C271" s="110" t="s">
        <v>709</v>
      </c>
      <c r="G271" s="53" t="str">
        <f t="shared" si="18"/>
        <v xml:space="preserve">      "Raiders",</v>
      </c>
    </row>
    <row r="272" spans="1:7" x14ac:dyDescent="0.2">
      <c r="A272" s="108" t="s">
        <v>721</v>
      </c>
      <c r="B272" s="117" t="s">
        <v>742</v>
      </c>
      <c r="C272" s="110" t="s">
        <v>713</v>
      </c>
      <c r="G272" s="53" t="str">
        <f t="shared" si="18"/>
        <v xml:space="preserve">      "Cardinals",</v>
      </c>
    </row>
    <row r="273" spans="1:7" x14ac:dyDescent="0.2">
      <c r="A273" s="108" t="s">
        <v>708</v>
      </c>
      <c r="B273" s="117" t="s">
        <v>742</v>
      </c>
      <c r="C273" s="110" t="s">
        <v>711</v>
      </c>
      <c r="G273" s="53" t="str">
        <f t="shared" si="18"/>
        <v xml:space="preserve">      "Buccaneers",</v>
      </c>
    </row>
    <row r="274" spans="1:7" x14ac:dyDescent="0.2">
      <c r="A274" s="108" t="s">
        <v>706</v>
      </c>
      <c r="B274" s="117" t="s">
        <v>742</v>
      </c>
      <c r="C274" s="110" t="s">
        <v>725</v>
      </c>
      <c r="G274" s="53" t="str">
        <f t="shared" si="18"/>
        <v xml:space="preserve">      "49ers",</v>
      </c>
    </row>
    <row r="275" spans="1:7" x14ac:dyDescent="0.2">
      <c r="A275" s="108"/>
      <c r="B275" s="117"/>
      <c r="C275" s="110"/>
      <c r="G275" s="53" t="str">
        <f t="shared" si="18"/>
        <v/>
      </c>
    </row>
    <row r="276" spans="1:7" x14ac:dyDescent="0.2">
      <c r="A276" s="108"/>
      <c r="B276" s="117"/>
      <c r="C276" s="110"/>
      <c r="G276" s="53" t="str">
        <f t="shared" si="18"/>
        <v/>
      </c>
    </row>
    <row r="277" spans="1:7" x14ac:dyDescent="0.2">
      <c r="A277" s="108" t="s">
        <v>729</v>
      </c>
      <c r="B277" s="117" t="s">
        <v>742</v>
      </c>
      <c r="C277" s="110" t="s">
        <v>712</v>
      </c>
      <c r="G277" s="53" t="str">
        <f t="shared" si="18"/>
        <v/>
      </c>
    </row>
    <row r="278" spans="1:7" x14ac:dyDescent="0.2">
      <c r="A278" s="108"/>
      <c r="B278" s="109"/>
      <c r="C278" s="110"/>
      <c r="G278" s="53" t="str">
        <f>IF(C137&lt;&gt;"",CONCATENATE("      ",$H$1,C137,$H$1),"")</f>
        <v xml:space="preserve">      "Seahawks"</v>
      </c>
    </row>
    <row r="279" spans="1:7" ht="13.5" thickBot="1" x14ac:dyDescent="0.25">
      <c r="A279" s="111" t="s">
        <v>743</v>
      </c>
      <c r="B279" s="112" t="s">
        <v>766</v>
      </c>
      <c r="C279" s="113"/>
      <c r="G279" s="53" t="s">
        <v>76</v>
      </c>
    </row>
    <row r="280" spans="1:7" ht="14.25" thickTop="1" thickBot="1" x14ac:dyDescent="0.25"/>
    <row r="281" spans="1:7" ht="14.25" thickTop="1" thickBot="1" x14ac:dyDescent="0.25">
      <c r="A281" s="50" t="s">
        <v>767</v>
      </c>
      <c r="B281" s="51"/>
      <c r="C281" s="52"/>
      <c r="G281" s="53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114" t="s">
        <v>714</v>
      </c>
      <c r="B282" s="116" t="s">
        <v>742</v>
      </c>
      <c r="C282" s="115" t="s">
        <v>713</v>
      </c>
    </row>
    <row r="283" spans="1:7" x14ac:dyDescent="0.2">
      <c r="A283" s="108" t="s">
        <v>726</v>
      </c>
      <c r="B283" s="117" t="s">
        <v>742</v>
      </c>
      <c r="C283" s="110" t="s">
        <v>708</v>
      </c>
      <c r="G283" s="53" t="s">
        <v>90</v>
      </c>
    </row>
    <row r="284" spans="1:7" x14ac:dyDescent="0.2">
      <c r="A284" s="108" t="s">
        <v>728</v>
      </c>
      <c r="B284" s="117" t="s">
        <v>742</v>
      </c>
      <c r="C284" s="110" t="s">
        <v>710</v>
      </c>
      <c r="G284" s="53" t="str">
        <f t="shared" ref="G284:G298" si="19">IF(A142&lt;&gt;"",CONCATENATE("      ",$H$1,A142,$I$1),"")</f>
        <v xml:space="preserve">      "Packers",</v>
      </c>
    </row>
    <row r="285" spans="1:7" x14ac:dyDescent="0.2">
      <c r="A285" s="108" t="s">
        <v>727</v>
      </c>
      <c r="B285" s="117" t="s">
        <v>742</v>
      </c>
      <c r="C285" s="110" t="s">
        <v>715</v>
      </c>
      <c r="G285" s="53" t="str">
        <f t="shared" si="19"/>
        <v xml:space="preserve">      "Panthers",</v>
      </c>
    </row>
    <row r="286" spans="1:7" x14ac:dyDescent="0.2">
      <c r="A286" s="108" t="s">
        <v>723</v>
      </c>
      <c r="B286" s="117" t="s">
        <v>742</v>
      </c>
      <c r="C286" s="110" t="s">
        <v>717</v>
      </c>
      <c r="G286" s="53" t="str">
        <f t="shared" si="19"/>
        <v xml:space="preserve">      "Dolphins",</v>
      </c>
    </row>
    <row r="287" spans="1:7" x14ac:dyDescent="0.2">
      <c r="A287" s="108" t="s">
        <v>720</v>
      </c>
      <c r="B287" s="117" t="s">
        <v>742</v>
      </c>
      <c r="C287" s="110" t="s">
        <v>718</v>
      </c>
      <c r="G287" s="53" t="str">
        <f t="shared" si="19"/>
        <v xml:space="preserve">      "49ers",</v>
      </c>
    </row>
    <row r="288" spans="1:7" x14ac:dyDescent="0.2">
      <c r="A288" s="108" t="s">
        <v>725</v>
      </c>
      <c r="B288" s="117" t="s">
        <v>742</v>
      </c>
      <c r="C288" s="110" t="s">
        <v>730</v>
      </c>
      <c r="G288" s="53" t="str">
        <f t="shared" si="19"/>
        <v xml:space="preserve">      "Steelers",</v>
      </c>
    </row>
    <row r="289" spans="1:7" x14ac:dyDescent="0.2">
      <c r="A289" s="108" t="s">
        <v>712</v>
      </c>
      <c r="B289" s="117" t="s">
        <v>742</v>
      </c>
      <c r="C289" s="110" t="s">
        <v>724</v>
      </c>
      <c r="G289" s="53" t="str">
        <f t="shared" si="19"/>
        <v xml:space="preserve">      "Eagles",</v>
      </c>
    </row>
    <row r="290" spans="1:7" x14ac:dyDescent="0.2">
      <c r="A290" s="108" t="s">
        <v>734</v>
      </c>
      <c r="B290" s="117" t="s">
        <v>742</v>
      </c>
      <c r="C290" s="110" t="s">
        <v>722</v>
      </c>
      <c r="G290" s="53" t="str">
        <f t="shared" si="19"/>
        <v xml:space="preserve">      "Rams",</v>
      </c>
    </row>
    <row r="291" spans="1:7" x14ac:dyDescent="0.2">
      <c r="A291" s="108" t="s">
        <v>716</v>
      </c>
      <c r="B291" s="117" t="s">
        <v>742</v>
      </c>
      <c r="C291" s="110" t="s">
        <v>721</v>
      </c>
      <c r="G291" s="53" t="str">
        <f t="shared" si="19"/>
        <v xml:space="preserve">      "Titans",</v>
      </c>
    </row>
    <row r="292" spans="1:7" x14ac:dyDescent="0.2">
      <c r="A292" s="108" t="s">
        <v>735</v>
      </c>
      <c r="B292" s="117" t="s">
        <v>742</v>
      </c>
      <c r="C292" s="110" t="s">
        <v>733</v>
      </c>
      <c r="G292" s="53" t="str">
        <f t="shared" si="19"/>
        <v xml:space="preserve">      "Bengals",</v>
      </c>
    </row>
    <row r="293" spans="1:7" x14ac:dyDescent="0.2">
      <c r="A293" s="108" t="s">
        <v>707</v>
      </c>
      <c r="B293" s="117" t="s">
        <v>742</v>
      </c>
      <c r="C293" s="110" t="s">
        <v>709</v>
      </c>
      <c r="G293" s="53" t="str">
        <f t="shared" si="19"/>
        <v xml:space="preserve">      "Patriots",</v>
      </c>
    </row>
    <row r="294" spans="1:7" x14ac:dyDescent="0.2">
      <c r="A294" s="108" t="s">
        <v>719</v>
      </c>
      <c r="B294" s="117" t="s">
        <v>742</v>
      </c>
      <c r="C294" s="110" t="s">
        <v>705</v>
      </c>
      <c r="G294" s="53" t="str">
        <f t="shared" si="19"/>
        <v xml:space="preserve">      "Jaguars",</v>
      </c>
    </row>
    <row r="295" spans="1:7" x14ac:dyDescent="0.2">
      <c r="A295" s="108" t="s">
        <v>732</v>
      </c>
      <c r="B295" s="117" t="s">
        <v>742</v>
      </c>
      <c r="C295" s="110" t="s">
        <v>729</v>
      </c>
      <c r="G295" s="53" t="str">
        <f t="shared" si="19"/>
        <v xml:space="preserve">      "Football Team",</v>
      </c>
    </row>
    <row r="296" spans="1:7" x14ac:dyDescent="0.2">
      <c r="A296" s="108" t="s">
        <v>731</v>
      </c>
      <c r="B296" s="117" t="s">
        <v>742</v>
      </c>
      <c r="C296" s="110" t="s">
        <v>711</v>
      </c>
      <c r="G296" s="53" t="str">
        <f t="shared" si="19"/>
        <v xml:space="preserve">      "Buccaneers",</v>
      </c>
    </row>
    <row r="297" spans="1:7" x14ac:dyDescent="0.2">
      <c r="A297" s="108" t="s">
        <v>736</v>
      </c>
      <c r="B297" s="117" t="s">
        <v>742</v>
      </c>
      <c r="C297" s="110" t="s">
        <v>706</v>
      </c>
      <c r="G297" s="53" t="str">
        <f t="shared" si="19"/>
        <v xml:space="preserve">      "Cowboys",</v>
      </c>
    </row>
    <row r="298" spans="1:7" x14ac:dyDescent="0.2">
      <c r="A298" s="108"/>
      <c r="B298" s="109"/>
      <c r="C298" s="110"/>
      <c r="G298" s="53" t="str">
        <f t="shared" si="19"/>
        <v/>
      </c>
    </row>
    <row r="299" spans="1:7" ht="13.5" thickBot="1" x14ac:dyDescent="0.25">
      <c r="A299" s="111" t="s">
        <v>743</v>
      </c>
      <c r="B299" s="112" t="s">
        <v>744</v>
      </c>
      <c r="C299" s="113"/>
      <c r="G299" s="53" t="str">
        <f>IF(A157&lt;&gt;"",CONCATENATE("      ",$H$1,A157,$H$1),"")</f>
        <v xml:space="preserve">      "Giants"</v>
      </c>
    </row>
    <row r="300" spans="1:7" ht="14.25" thickTop="1" thickBot="1" x14ac:dyDescent="0.25">
      <c r="G300" s="53" t="s">
        <v>76</v>
      </c>
    </row>
    <row r="301" spans="1:7" ht="14.25" thickTop="1" thickBot="1" x14ac:dyDescent="0.25">
      <c r="A301" s="50" t="s">
        <v>768</v>
      </c>
      <c r="B301" s="51"/>
      <c r="C301" s="52"/>
    </row>
    <row r="302" spans="1:7" ht="13.5" thickTop="1" x14ac:dyDescent="0.2">
      <c r="A302" s="114" t="s">
        <v>705</v>
      </c>
      <c r="B302" s="116" t="s">
        <v>742</v>
      </c>
      <c r="C302" s="115" t="s">
        <v>735</v>
      </c>
      <c r="G302" s="53" t="s">
        <v>91</v>
      </c>
    </row>
    <row r="303" spans="1:7" x14ac:dyDescent="0.2">
      <c r="A303" s="108" t="s">
        <v>710</v>
      </c>
      <c r="B303" s="117" t="s">
        <v>742</v>
      </c>
      <c r="C303" s="110" t="s">
        <v>725</v>
      </c>
      <c r="G303" s="53" t="str">
        <f t="shared" ref="G303:G317" si="20">IF(C142&lt;&gt;"",CONCATENATE("      ",$H$1,C142,$I$1),"")</f>
        <v xml:space="preserve">      "Cardinals",</v>
      </c>
    </row>
    <row r="304" spans="1:7" x14ac:dyDescent="0.2">
      <c r="A304" s="108" t="s">
        <v>715</v>
      </c>
      <c r="B304" s="117" t="s">
        <v>742</v>
      </c>
      <c r="C304" s="110" t="s">
        <v>712</v>
      </c>
      <c r="G304" s="53" t="str">
        <f t="shared" si="20"/>
        <v xml:space="preserve">      "Falcons",</v>
      </c>
    </row>
    <row r="305" spans="1:7" x14ac:dyDescent="0.2">
      <c r="A305" s="108" t="s">
        <v>724</v>
      </c>
      <c r="B305" s="117" t="s">
        <v>742</v>
      </c>
      <c r="C305" s="110" t="s">
        <v>719</v>
      </c>
      <c r="G305" s="53" t="str">
        <f t="shared" si="20"/>
        <v xml:space="preserve">      "Bills",</v>
      </c>
    </row>
    <row r="306" spans="1:7" x14ac:dyDescent="0.2">
      <c r="A306" s="108" t="s">
        <v>711</v>
      </c>
      <c r="B306" s="117" t="s">
        <v>742</v>
      </c>
      <c r="C306" s="110" t="s">
        <v>726</v>
      </c>
      <c r="G306" s="53" t="str">
        <f t="shared" si="20"/>
        <v xml:space="preserve">      "Bears",</v>
      </c>
    </row>
    <row r="307" spans="1:7" x14ac:dyDescent="0.2">
      <c r="A307" s="108" t="s">
        <v>730</v>
      </c>
      <c r="B307" s="117" t="s">
        <v>742</v>
      </c>
      <c r="C307" s="110" t="s">
        <v>707</v>
      </c>
      <c r="G307" s="53" t="str">
        <f t="shared" si="20"/>
        <v xml:space="preserve">      "Browns",</v>
      </c>
    </row>
    <row r="308" spans="1:7" x14ac:dyDescent="0.2">
      <c r="A308" s="108" t="s">
        <v>713</v>
      </c>
      <c r="B308" s="117" t="s">
        <v>742</v>
      </c>
      <c r="C308" s="110" t="s">
        <v>734</v>
      </c>
      <c r="G308" s="53" t="str">
        <f t="shared" si="20"/>
        <v xml:space="preserve">      "Lions",</v>
      </c>
    </row>
    <row r="309" spans="1:7" x14ac:dyDescent="0.2">
      <c r="A309" s="108" t="s">
        <v>729</v>
      </c>
      <c r="B309" s="117" t="s">
        <v>742</v>
      </c>
      <c r="C309" s="110" t="s">
        <v>736</v>
      </c>
      <c r="G309" s="53" t="str">
        <f t="shared" si="20"/>
        <v xml:space="preserve">      "Texans",</v>
      </c>
    </row>
    <row r="310" spans="1:7" x14ac:dyDescent="0.2">
      <c r="A310" s="108" t="s">
        <v>708</v>
      </c>
      <c r="B310" s="117" t="s">
        <v>742</v>
      </c>
      <c r="C310" s="110" t="s">
        <v>727</v>
      </c>
      <c r="G310" s="53" t="str">
        <f t="shared" si="20"/>
        <v xml:space="preserve">      "Colts",</v>
      </c>
    </row>
    <row r="311" spans="1:7" x14ac:dyDescent="0.2">
      <c r="A311" s="108" t="s">
        <v>722</v>
      </c>
      <c r="B311" s="117" t="s">
        <v>742</v>
      </c>
      <c r="C311" s="110" t="s">
        <v>723</v>
      </c>
      <c r="G311" s="53" t="str">
        <f t="shared" si="20"/>
        <v xml:space="preserve">      "Jets",</v>
      </c>
    </row>
    <row r="312" spans="1:7" x14ac:dyDescent="0.2">
      <c r="A312" s="108" t="s">
        <v>721</v>
      </c>
      <c r="B312" s="117" t="s">
        <v>742</v>
      </c>
      <c r="C312" s="110" t="s">
        <v>718</v>
      </c>
      <c r="G312" s="53" t="str">
        <f t="shared" si="20"/>
        <v xml:space="preserve">      "Chargers",</v>
      </c>
    </row>
    <row r="313" spans="1:7" x14ac:dyDescent="0.2">
      <c r="A313" s="108" t="s">
        <v>706</v>
      </c>
      <c r="B313" s="117" t="s">
        <v>742</v>
      </c>
      <c r="C313" s="110" t="s">
        <v>732</v>
      </c>
      <c r="G313" s="53" t="str">
        <f t="shared" si="20"/>
        <v xml:space="preserve">      "Seahawks",</v>
      </c>
    </row>
    <row r="314" spans="1:7" x14ac:dyDescent="0.2">
      <c r="A314" s="108" t="s">
        <v>733</v>
      </c>
      <c r="B314" s="117" t="s">
        <v>742</v>
      </c>
      <c r="C314" s="110" t="s">
        <v>714</v>
      </c>
      <c r="G314" s="53" t="str">
        <f t="shared" si="20"/>
        <v xml:space="preserve">      "Broncos",</v>
      </c>
    </row>
    <row r="315" spans="1:7" x14ac:dyDescent="0.2">
      <c r="A315" s="108" t="s">
        <v>709</v>
      </c>
      <c r="B315" s="117" t="s">
        <v>742</v>
      </c>
      <c r="C315" s="110" t="s">
        <v>728</v>
      </c>
      <c r="G315" s="53" t="str">
        <f t="shared" si="20"/>
        <v xml:space="preserve">      "Saints",</v>
      </c>
    </row>
    <row r="316" spans="1:7" x14ac:dyDescent="0.2">
      <c r="A316" s="108" t="s">
        <v>720</v>
      </c>
      <c r="B316" s="117" t="s">
        <v>742</v>
      </c>
      <c r="C316" s="110" t="s">
        <v>716</v>
      </c>
      <c r="G316" s="53" t="str">
        <f t="shared" si="20"/>
        <v xml:space="preserve">      "Vikings",</v>
      </c>
    </row>
    <row r="317" spans="1:7" x14ac:dyDescent="0.2">
      <c r="A317" s="108" t="s">
        <v>717</v>
      </c>
      <c r="B317" s="117" t="s">
        <v>742</v>
      </c>
      <c r="C317" s="110" t="s">
        <v>731</v>
      </c>
      <c r="G317" s="53" t="str">
        <f t="shared" si="20"/>
        <v/>
      </c>
    </row>
    <row r="318" spans="1:7" x14ac:dyDescent="0.2">
      <c r="A318" s="108"/>
      <c r="B318" s="109"/>
      <c r="C318" s="110"/>
      <c r="G318" s="53" t="str">
        <f>IF(C157&lt;&gt;"",CONCATENATE("      ",$H$1,C157,$H$1),"")</f>
        <v xml:space="preserve">      "Chiefs"</v>
      </c>
    </row>
    <row r="319" spans="1:7" ht="13.5" thickBot="1" x14ac:dyDescent="0.25">
      <c r="A319" s="111" t="s">
        <v>743</v>
      </c>
      <c r="B319" s="112" t="s">
        <v>744</v>
      </c>
      <c r="C319" s="113"/>
      <c r="G319" s="53" t="s">
        <v>76</v>
      </c>
    </row>
    <row r="320" spans="1:7" ht="14.25" thickTop="1" thickBot="1" x14ac:dyDescent="0.25"/>
    <row r="321" spans="1:7" ht="14.25" thickTop="1" thickBot="1" x14ac:dyDescent="0.25">
      <c r="A321" s="50" t="s">
        <v>769</v>
      </c>
      <c r="B321" s="51"/>
      <c r="C321" s="52"/>
      <c r="G321" s="53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114" t="s">
        <v>719</v>
      </c>
      <c r="B322" s="116" t="s">
        <v>742</v>
      </c>
      <c r="C322" s="115" t="s">
        <v>708</v>
      </c>
    </row>
    <row r="323" spans="1:7" x14ac:dyDescent="0.2">
      <c r="A323" s="108" t="s">
        <v>721</v>
      </c>
      <c r="B323" s="117" t="s">
        <v>742</v>
      </c>
      <c r="C323" s="110" t="s">
        <v>706</v>
      </c>
      <c r="G323" s="53" t="s">
        <v>92</v>
      </c>
    </row>
    <row r="324" spans="1:7" x14ac:dyDescent="0.2">
      <c r="A324" s="108" t="s">
        <v>714</v>
      </c>
      <c r="B324" s="117" t="s">
        <v>742</v>
      </c>
      <c r="C324" s="110" t="s">
        <v>707</v>
      </c>
      <c r="G324" s="53" t="str">
        <f t="shared" ref="G324:G338" si="21">IF(A162&lt;&gt;"",CONCATENATE("      ",$H$1,A162,$I$1),"")</f>
        <v xml:space="preserve">      "Jets",</v>
      </c>
    </row>
    <row r="325" spans="1:7" x14ac:dyDescent="0.2">
      <c r="A325" s="108" t="s">
        <v>712</v>
      </c>
      <c r="B325" s="117" t="s">
        <v>742</v>
      </c>
      <c r="C325" s="110" t="s">
        <v>716</v>
      </c>
      <c r="G325" s="53" t="str">
        <f t="shared" si="21"/>
        <v xml:space="preserve">      "Vikings",</v>
      </c>
    </row>
    <row r="326" spans="1:7" x14ac:dyDescent="0.2">
      <c r="A326" s="108" t="s">
        <v>728</v>
      </c>
      <c r="B326" s="117" t="s">
        <v>742</v>
      </c>
      <c r="C326" s="110" t="s">
        <v>715</v>
      </c>
      <c r="G326" s="53" t="str">
        <f t="shared" si="21"/>
        <v xml:space="preserve">      "Patriots",</v>
      </c>
    </row>
    <row r="327" spans="1:7" x14ac:dyDescent="0.2">
      <c r="A327" s="108" t="s">
        <v>722</v>
      </c>
      <c r="B327" s="117" t="s">
        <v>742</v>
      </c>
      <c r="C327" s="110" t="s">
        <v>727</v>
      </c>
      <c r="G327" s="53" t="str">
        <f t="shared" si="21"/>
        <v xml:space="preserve">      "Browns",</v>
      </c>
    </row>
    <row r="328" spans="1:7" x14ac:dyDescent="0.2">
      <c r="A328" s="108" t="s">
        <v>726</v>
      </c>
      <c r="B328" s="117" t="s">
        <v>742</v>
      </c>
      <c r="C328" s="110" t="s">
        <v>731</v>
      </c>
      <c r="G328" s="53" t="str">
        <f t="shared" si="21"/>
        <v xml:space="preserve">      "Broncos",</v>
      </c>
    </row>
    <row r="329" spans="1:7" x14ac:dyDescent="0.2">
      <c r="A329" s="108" t="s">
        <v>711</v>
      </c>
      <c r="B329" s="117" t="s">
        <v>742</v>
      </c>
      <c r="C329" s="110" t="s">
        <v>723</v>
      </c>
      <c r="G329" s="53" t="str">
        <f t="shared" si="21"/>
        <v xml:space="preserve">      "Bills",</v>
      </c>
    </row>
    <row r="330" spans="1:7" x14ac:dyDescent="0.2">
      <c r="A330" s="108" t="s">
        <v>717</v>
      </c>
      <c r="B330" s="117" t="s">
        <v>742</v>
      </c>
      <c r="C330" s="110" t="s">
        <v>735</v>
      </c>
      <c r="G330" s="53" t="str">
        <f t="shared" si="21"/>
        <v xml:space="preserve">      "Texans",</v>
      </c>
    </row>
    <row r="331" spans="1:7" x14ac:dyDescent="0.2">
      <c r="A331" s="108" t="s">
        <v>718</v>
      </c>
      <c r="B331" s="117" t="s">
        <v>742</v>
      </c>
      <c r="C331" s="110" t="s">
        <v>720</v>
      </c>
      <c r="G331" s="53" t="str">
        <f t="shared" si="21"/>
        <v xml:space="preserve">      "Falcons",</v>
      </c>
    </row>
    <row r="332" spans="1:7" x14ac:dyDescent="0.2">
      <c r="A332" s="108" t="s">
        <v>709</v>
      </c>
      <c r="B332" s="117" t="s">
        <v>742</v>
      </c>
      <c r="C332" s="110" t="s">
        <v>713</v>
      </c>
      <c r="G332" s="53" t="str">
        <f t="shared" si="21"/>
        <v xml:space="preserve">      "Raiders",</v>
      </c>
    </row>
    <row r="333" spans="1:7" x14ac:dyDescent="0.2">
      <c r="A333" s="108" t="s">
        <v>734</v>
      </c>
      <c r="B333" s="117" t="s">
        <v>742</v>
      </c>
      <c r="C333" s="110" t="s">
        <v>705</v>
      </c>
      <c r="G333" s="53" t="str">
        <f t="shared" si="21"/>
        <v xml:space="preserve">      "Chargers",</v>
      </c>
    </row>
    <row r="334" spans="1:7" x14ac:dyDescent="0.2">
      <c r="A334" s="108" t="s">
        <v>729</v>
      </c>
      <c r="B334" s="117" t="s">
        <v>742</v>
      </c>
      <c r="C334" s="110" t="s">
        <v>730</v>
      </c>
      <c r="G334" s="53" t="str">
        <f t="shared" si="21"/>
        <v xml:space="preserve">      "Packers",</v>
      </c>
    </row>
    <row r="335" spans="1:7" x14ac:dyDescent="0.2">
      <c r="A335" s="108" t="s">
        <v>724</v>
      </c>
      <c r="B335" s="117" t="s">
        <v>742</v>
      </c>
      <c r="C335" s="110" t="s">
        <v>732</v>
      </c>
      <c r="G335" s="53" t="str">
        <f t="shared" si="21"/>
        <v xml:space="preserve">      "Cardinals",</v>
      </c>
    </row>
    <row r="336" spans="1:7" x14ac:dyDescent="0.2">
      <c r="A336" s="108" t="s">
        <v>736</v>
      </c>
      <c r="B336" s="117" t="s">
        <v>742</v>
      </c>
      <c r="C336" s="110" t="s">
        <v>725</v>
      </c>
      <c r="G336" s="53" t="str">
        <f t="shared" si="21"/>
        <v xml:space="preserve">      "Titans",</v>
      </c>
    </row>
    <row r="337" spans="1:7" x14ac:dyDescent="0.2">
      <c r="A337" s="108" t="s">
        <v>710</v>
      </c>
      <c r="B337" s="117" t="s">
        <v>742</v>
      </c>
      <c r="C337" s="110" t="s">
        <v>733</v>
      </c>
      <c r="G337" s="53" t="str">
        <f t="shared" si="21"/>
        <v/>
      </c>
    </row>
    <row r="338" spans="1:7" x14ac:dyDescent="0.2">
      <c r="A338" s="108"/>
      <c r="B338" s="109"/>
      <c r="C338" s="110"/>
      <c r="G338" s="53" t="str">
        <f t="shared" si="21"/>
        <v/>
      </c>
    </row>
    <row r="339" spans="1:7" ht="13.5" thickBot="1" x14ac:dyDescent="0.25">
      <c r="A339" s="111" t="s">
        <v>743</v>
      </c>
      <c r="B339" s="112" t="s">
        <v>744</v>
      </c>
      <c r="C339" s="113"/>
      <c r="G339" s="53" t="str">
        <f>IF(A177&lt;&gt;"",CONCATENATE("      ",$H$1,A177,$H$1),"")</f>
        <v xml:space="preserve">      "Bears"</v>
      </c>
    </row>
    <row r="340" spans="1:7" ht="14.25" thickTop="1" thickBot="1" x14ac:dyDescent="0.25">
      <c r="G340" s="53" t="s">
        <v>76</v>
      </c>
    </row>
    <row r="341" spans="1:7" ht="14.25" thickTop="1" thickBot="1" x14ac:dyDescent="0.25">
      <c r="A341" s="50" t="s">
        <v>770</v>
      </c>
      <c r="B341" s="51"/>
      <c r="C341" s="52"/>
    </row>
    <row r="342" spans="1:7" ht="13.5" thickTop="1" x14ac:dyDescent="0.2">
      <c r="A342" s="114" t="s">
        <v>731</v>
      </c>
      <c r="B342" s="116" t="s">
        <v>742</v>
      </c>
      <c r="C342" s="115" t="s">
        <v>719</v>
      </c>
      <c r="G342" s="53" t="s">
        <v>93</v>
      </c>
    </row>
    <row r="343" spans="1:7" x14ac:dyDescent="0.2">
      <c r="A343" s="108" t="s">
        <v>733</v>
      </c>
      <c r="B343" s="117" t="s">
        <v>742</v>
      </c>
      <c r="C343" s="110" t="s">
        <v>730</v>
      </c>
      <c r="G343" s="53" t="str">
        <f t="shared" ref="G343:G357" si="22">IF(C162&lt;&gt;"",CONCATENATE("      ",$H$1,C162,$I$1),"")</f>
        <v xml:space="preserve">      "Colts",</v>
      </c>
    </row>
    <row r="344" spans="1:7" x14ac:dyDescent="0.2">
      <c r="A344" s="108" t="s">
        <v>723</v>
      </c>
      <c r="B344" s="117" t="s">
        <v>742</v>
      </c>
      <c r="C344" s="110" t="s">
        <v>708</v>
      </c>
      <c r="G344" s="53" t="str">
        <f t="shared" si="22"/>
        <v xml:space="preserve">      "Ravens",</v>
      </c>
    </row>
    <row r="345" spans="1:7" x14ac:dyDescent="0.2">
      <c r="A345" s="108" t="s">
        <v>707</v>
      </c>
      <c r="B345" s="117" t="s">
        <v>742</v>
      </c>
      <c r="C345" s="110" t="s">
        <v>710</v>
      </c>
      <c r="G345" s="53" t="str">
        <f t="shared" si="22"/>
        <v xml:space="preserve">      "Panthers",</v>
      </c>
    </row>
    <row r="346" spans="1:7" x14ac:dyDescent="0.2">
      <c r="A346" s="108" t="s">
        <v>725</v>
      </c>
      <c r="B346" s="117" t="s">
        <v>742</v>
      </c>
      <c r="C346" s="110" t="s">
        <v>724</v>
      </c>
      <c r="G346" s="53" t="str">
        <f t="shared" si="22"/>
        <v xml:space="preserve">      "Bengals",</v>
      </c>
    </row>
    <row r="347" spans="1:7" x14ac:dyDescent="0.2">
      <c r="A347" s="108" t="s">
        <v>735</v>
      </c>
      <c r="B347" s="117" t="s">
        <v>742</v>
      </c>
      <c r="C347" s="110" t="s">
        <v>734</v>
      </c>
      <c r="G347" s="53" t="str">
        <f t="shared" si="22"/>
        <v xml:space="preserve">      "Cowboys",</v>
      </c>
    </row>
    <row r="348" spans="1:7" x14ac:dyDescent="0.2">
      <c r="A348" s="108" t="s">
        <v>715</v>
      </c>
      <c r="B348" s="117" t="s">
        <v>742</v>
      </c>
      <c r="C348" s="110" t="s">
        <v>722</v>
      </c>
      <c r="G348" s="53" t="str">
        <f t="shared" si="22"/>
        <v xml:space="preserve">      "Jaguars",</v>
      </c>
    </row>
    <row r="349" spans="1:7" x14ac:dyDescent="0.2">
      <c r="A349" s="108" t="s">
        <v>727</v>
      </c>
      <c r="B349" s="117" t="s">
        <v>742</v>
      </c>
      <c r="C349" s="110" t="s">
        <v>717</v>
      </c>
      <c r="G349" s="53" t="str">
        <f t="shared" si="22"/>
        <v xml:space="preserve">      "Dolphins",</v>
      </c>
    </row>
    <row r="350" spans="1:7" x14ac:dyDescent="0.2">
      <c r="A350" s="108" t="s">
        <v>706</v>
      </c>
      <c r="B350" s="117" t="s">
        <v>742</v>
      </c>
      <c r="C350" s="110" t="s">
        <v>736</v>
      </c>
      <c r="G350" s="53" t="str">
        <f t="shared" si="22"/>
        <v xml:space="preserve">      "Saints",</v>
      </c>
    </row>
    <row r="351" spans="1:7" x14ac:dyDescent="0.2">
      <c r="A351" s="108" t="s">
        <v>720</v>
      </c>
      <c r="B351" s="117" t="s">
        <v>742</v>
      </c>
      <c r="C351" s="110" t="s">
        <v>721</v>
      </c>
      <c r="G351" s="53" t="str">
        <f t="shared" si="22"/>
        <v xml:space="preserve">      "Giants",</v>
      </c>
    </row>
    <row r="352" spans="1:7" x14ac:dyDescent="0.2">
      <c r="A352" s="108" t="s">
        <v>716</v>
      </c>
      <c r="B352" s="117" t="s">
        <v>742</v>
      </c>
      <c r="C352" s="110" t="s">
        <v>718</v>
      </c>
      <c r="G352" s="53" t="str">
        <f t="shared" si="22"/>
        <v xml:space="preserve">      "Eagles",</v>
      </c>
    </row>
    <row r="353" spans="1:7" x14ac:dyDescent="0.2">
      <c r="A353" s="108" t="s">
        <v>726</v>
      </c>
      <c r="B353" s="117" t="s">
        <v>742</v>
      </c>
      <c r="C353" s="110" t="s">
        <v>711</v>
      </c>
      <c r="G353" s="53" t="str">
        <f t="shared" si="22"/>
        <v xml:space="preserve">      "Chiefs",</v>
      </c>
    </row>
    <row r="354" spans="1:7" x14ac:dyDescent="0.2">
      <c r="A354" s="108" t="s">
        <v>732</v>
      </c>
      <c r="B354" s="117" t="s">
        <v>742</v>
      </c>
      <c r="C354" s="110" t="s">
        <v>712</v>
      </c>
      <c r="G354" s="53" t="str">
        <f t="shared" si="22"/>
        <v xml:space="preserve">      "49ers",</v>
      </c>
    </row>
    <row r="355" spans="1:7" x14ac:dyDescent="0.2">
      <c r="A355" s="108" t="s">
        <v>714</v>
      </c>
      <c r="B355" s="117" t="s">
        <v>742</v>
      </c>
      <c r="C355" s="110" t="s">
        <v>709</v>
      </c>
      <c r="G355" s="53" t="str">
        <f t="shared" si="22"/>
        <v xml:space="preserve">      "Rams",</v>
      </c>
    </row>
    <row r="356" spans="1:7" x14ac:dyDescent="0.2">
      <c r="A356" s="108" t="s">
        <v>705</v>
      </c>
      <c r="B356" s="117" t="s">
        <v>742</v>
      </c>
      <c r="C356" s="110" t="s">
        <v>729</v>
      </c>
      <c r="G356" s="53" t="str">
        <f t="shared" si="22"/>
        <v/>
      </c>
    </row>
    <row r="357" spans="1:7" x14ac:dyDescent="0.2">
      <c r="A357" s="108" t="s">
        <v>713</v>
      </c>
      <c r="B357" s="117" t="s">
        <v>742</v>
      </c>
      <c r="C357" s="110" t="s">
        <v>728</v>
      </c>
      <c r="G357" s="53" t="str">
        <f t="shared" si="22"/>
        <v/>
      </c>
    </row>
    <row r="358" spans="1:7" x14ac:dyDescent="0.2">
      <c r="A358" s="108"/>
      <c r="B358" s="109"/>
      <c r="C358" s="110"/>
      <c r="G358" s="53" t="str">
        <f>IF(C177&lt;&gt;"",CONCATENATE("      ",$H$1,C177,$H$1),"")</f>
        <v xml:space="preserve">      "Steelers"</v>
      </c>
    </row>
    <row r="359" spans="1:7" ht="13.5" thickBot="1" x14ac:dyDescent="0.25">
      <c r="A359" s="111" t="s">
        <v>743</v>
      </c>
      <c r="B359" s="112" t="s">
        <v>744</v>
      </c>
      <c r="C359" s="113"/>
      <c r="G359" s="53" t="s">
        <v>76</v>
      </c>
    </row>
    <row r="360" spans="1:7" ht="13.5" thickTop="1" x14ac:dyDescent="0.2"/>
    <row r="361" spans="1:7" x14ac:dyDescent="0.2">
      <c r="G361" s="53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53" t="s">
        <v>94</v>
      </c>
    </row>
    <row r="364" spans="1:7" x14ac:dyDescent="0.2">
      <c r="G364" s="53" t="str">
        <f t="shared" ref="G364:G378" si="23">IF(A182&lt;&gt;"",CONCATENATE("      ",$H$1,A182,$I$1),"")</f>
        <v xml:space="preserve">      "Ravens",</v>
      </c>
    </row>
    <row r="365" spans="1:7" x14ac:dyDescent="0.2">
      <c r="G365" s="53" t="str">
        <f t="shared" si="23"/>
        <v xml:space="preserve">      "Falcons",</v>
      </c>
    </row>
    <row r="366" spans="1:7" x14ac:dyDescent="0.2">
      <c r="G366" s="53" t="str">
        <f t="shared" si="23"/>
        <v xml:space="preserve">      "Jaguars",</v>
      </c>
    </row>
    <row r="367" spans="1:7" x14ac:dyDescent="0.2">
      <c r="G367" s="53" t="str">
        <f t="shared" si="23"/>
        <v xml:space="preserve">      "Browns",</v>
      </c>
    </row>
    <row r="368" spans="1:7" x14ac:dyDescent="0.2">
      <c r="G368" s="53" t="str">
        <f t="shared" si="23"/>
        <v xml:space="preserve">      "Bills",</v>
      </c>
    </row>
    <row r="369" spans="7:7" x14ac:dyDescent="0.2">
      <c r="G369" s="53" t="str">
        <f t="shared" si="23"/>
        <v xml:space="preserve">      "Lions",</v>
      </c>
    </row>
    <row r="370" spans="7:7" x14ac:dyDescent="0.2">
      <c r="G370" s="53" t="str">
        <f t="shared" si="23"/>
        <v xml:space="preserve">      "Saints",</v>
      </c>
    </row>
    <row r="371" spans="7:7" x14ac:dyDescent="0.2">
      <c r="G371" s="53" t="str">
        <f t="shared" si="23"/>
        <v xml:space="preserve">      "Buccaneers",</v>
      </c>
    </row>
    <row r="372" spans="7:7" x14ac:dyDescent="0.2">
      <c r="G372" s="53" t="str">
        <f t="shared" si="23"/>
        <v xml:space="preserve">      "Panthers",</v>
      </c>
    </row>
    <row r="373" spans="7:7" x14ac:dyDescent="0.2">
      <c r="G373" s="53" t="str">
        <f t="shared" si="23"/>
        <v xml:space="preserve">      "Vikings",</v>
      </c>
    </row>
    <row r="374" spans="7:7" x14ac:dyDescent="0.2">
      <c r="G374" s="53" t="str">
        <f t="shared" si="23"/>
        <v xml:space="preserve">      "Eagles",</v>
      </c>
    </row>
    <row r="375" spans="7:7" x14ac:dyDescent="0.2">
      <c r="G375" s="53" t="str">
        <f t="shared" si="23"/>
        <v xml:space="preserve">      "Seahawks",</v>
      </c>
    </row>
    <row r="376" spans="7:7" x14ac:dyDescent="0.2">
      <c r="G376" s="53" t="str">
        <f t="shared" si="23"/>
        <v xml:space="preserve">      "Chiefs",</v>
      </c>
    </row>
    <row r="377" spans="7:7" x14ac:dyDescent="0.2">
      <c r="G377" s="53" t="str">
        <f t="shared" si="23"/>
        <v/>
      </c>
    </row>
    <row r="378" spans="7:7" x14ac:dyDescent="0.2">
      <c r="G378" s="53" t="str">
        <f t="shared" si="23"/>
        <v/>
      </c>
    </row>
    <row r="379" spans="7:7" x14ac:dyDescent="0.2">
      <c r="G379" s="53" t="str">
        <f>IF(A197&lt;&gt;"",CONCATENATE("      ",$H$1,A197,$H$1),"")</f>
        <v xml:space="preserve">      "Rams"</v>
      </c>
    </row>
    <row r="380" spans="7:7" x14ac:dyDescent="0.2">
      <c r="G380" s="53" t="s">
        <v>76</v>
      </c>
    </row>
    <row r="382" spans="7:7" x14ac:dyDescent="0.2">
      <c r="G382" s="53" t="s">
        <v>95</v>
      </c>
    </row>
    <row r="383" spans="7:7" x14ac:dyDescent="0.2">
      <c r="G383" s="53" t="str">
        <f t="shared" ref="G383:G397" si="24">IF(C182&lt;&gt;"",CONCATENATE("      ",$H$1,C182,$I$1),"")</f>
        <v xml:space="preserve">      "Dolphins",</v>
      </c>
    </row>
    <row r="384" spans="7:7" x14ac:dyDescent="0.2">
      <c r="G384" s="53" t="str">
        <f t="shared" si="24"/>
        <v xml:space="preserve">      "Cowboys",</v>
      </c>
    </row>
    <row r="385" spans="7:7" x14ac:dyDescent="0.2">
      <c r="G385" s="53" t="str">
        <f t="shared" si="24"/>
        <v xml:space="preserve">      "Colts",</v>
      </c>
    </row>
    <row r="386" spans="7:7" x14ac:dyDescent="0.2">
      <c r="G386" s="53" t="str">
        <f t="shared" si="24"/>
        <v xml:space="preserve">      "Patriots",</v>
      </c>
    </row>
    <row r="387" spans="7:7" x14ac:dyDescent="0.2">
      <c r="G387" s="53" t="str">
        <f t="shared" si="24"/>
        <v xml:space="preserve">      "Jets",</v>
      </c>
    </row>
    <row r="388" spans="7:7" x14ac:dyDescent="0.2">
      <c r="G388" s="53" t="str">
        <f t="shared" si="24"/>
        <v xml:space="preserve">      "Steelers",</v>
      </c>
    </row>
    <row r="389" spans="7:7" x14ac:dyDescent="0.2">
      <c r="G389" s="53" t="str">
        <f t="shared" si="24"/>
        <v xml:space="preserve">      "Titans",</v>
      </c>
    </row>
    <row r="390" spans="7:7" x14ac:dyDescent="0.2">
      <c r="G390" s="53" t="str">
        <f t="shared" si="24"/>
        <v xml:space="preserve">      "Football Team",</v>
      </c>
    </row>
    <row r="391" spans="7:7" x14ac:dyDescent="0.2">
      <c r="G391" s="53" t="str">
        <f t="shared" si="24"/>
        <v xml:space="preserve">      "Cardinals",</v>
      </c>
    </row>
    <row r="392" spans="7:7" x14ac:dyDescent="0.2">
      <c r="G392" s="53" t="str">
        <f t="shared" si="24"/>
        <v xml:space="preserve">      "Chargers",</v>
      </c>
    </row>
    <row r="393" spans="7:7" x14ac:dyDescent="0.2">
      <c r="G393" s="53" t="str">
        <f t="shared" si="24"/>
        <v xml:space="preserve">      "Broncos",</v>
      </c>
    </row>
    <row r="394" spans="7:7" x14ac:dyDescent="0.2">
      <c r="G394" s="53" t="str">
        <f t="shared" si="24"/>
        <v xml:space="preserve">      "Packers",</v>
      </c>
    </row>
    <row r="395" spans="7:7" x14ac:dyDescent="0.2">
      <c r="G395" s="53" t="str">
        <f t="shared" si="24"/>
        <v xml:space="preserve">      "Raiders",</v>
      </c>
    </row>
    <row r="396" spans="7:7" x14ac:dyDescent="0.2">
      <c r="G396" s="53" t="str">
        <f t="shared" si="24"/>
        <v/>
      </c>
    </row>
    <row r="397" spans="7:7" x14ac:dyDescent="0.2">
      <c r="G397" s="53" t="str">
        <f t="shared" si="24"/>
        <v/>
      </c>
    </row>
    <row r="398" spans="7:7" x14ac:dyDescent="0.2">
      <c r="G398" s="53" t="str">
        <f>IF(C197&lt;&gt;"",CONCATENATE("      ",$H$1,C197,$H$1),"")</f>
        <v xml:space="preserve">      "49ers"</v>
      </c>
    </row>
    <row r="399" spans="7:7" x14ac:dyDescent="0.2">
      <c r="G399" s="53" t="s">
        <v>76</v>
      </c>
    </row>
    <row r="401" spans="7:7" x14ac:dyDescent="0.2">
      <c r="G401" s="53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53" t="s">
        <v>96</v>
      </c>
    </row>
    <row r="404" spans="7:7" x14ac:dyDescent="0.2">
      <c r="G404" s="53" t="str">
        <f t="shared" ref="G404:G418" si="25">IF(A202&lt;&gt;"",CONCATENATE("      ",$H$1,A202,$I$1),"")</f>
        <v xml:space="preserve">      "Patriots",</v>
      </c>
    </row>
    <row r="405" spans="7:7" x14ac:dyDescent="0.2">
      <c r="G405" s="53" t="str">
        <f t="shared" si="25"/>
        <v xml:space="preserve">      "Colts",</v>
      </c>
    </row>
    <row r="406" spans="7:7" x14ac:dyDescent="0.2">
      <c r="G406" s="53" t="str">
        <f t="shared" si="25"/>
        <v xml:space="preserve">      "Football Team",</v>
      </c>
    </row>
    <row r="407" spans="7:7" x14ac:dyDescent="0.2">
      <c r="G407" s="53" t="str">
        <f t="shared" si="25"/>
        <v xml:space="preserve">      "Ravens",</v>
      </c>
    </row>
    <row r="408" spans="7:7" x14ac:dyDescent="0.2">
      <c r="G408" s="53" t="str">
        <f t="shared" si="25"/>
        <v xml:space="preserve">      "Lions",</v>
      </c>
    </row>
    <row r="409" spans="7:7" x14ac:dyDescent="0.2">
      <c r="G409" s="53" t="str">
        <f t="shared" si="25"/>
        <v xml:space="preserve">      "49ers",</v>
      </c>
    </row>
    <row r="410" spans="7:7" x14ac:dyDescent="0.2">
      <c r="G410" s="53" t="str">
        <f t="shared" si="25"/>
        <v xml:space="preserve">      "Packers",</v>
      </c>
    </row>
    <row r="411" spans="7:7" x14ac:dyDescent="0.2">
      <c r="G411" s="53" t="str">
        <f t="shared" si="25"/>
        <v xml:space="preserve">      "Dolphins",</v>
      </c>
    </row>
    <row r="412" spans="7:7" x14ac:dyDescent="0.2">
      <c r="G412" s="53" t="str">
        <f t="shared" si="25"/>
        <v xml:space="preserve">      "Saints",</v>
      </c>
    </row>
    <row r="413" spans="7:7" x14ac:dyDescent="0.2">
      <c r="G413" s="53" t="str">
        <f t="shared" si="25"/>
        <v xml:space="preserve">      "Texans",</v>
      </c>
    </row>
    <row r="414" spans="7:7" x14ac:dyDescent="0.2">
      <c r="G414" s="53" t="str">
        <f t="shared" si="25"/>
        <v xml:space="preserve">      "Bengals",</v>
      </c>
    </row>
    <row r="415" spans="7:7" x14ac:dyDescent="0.2">
      <c r="G415" s="53" t="str">
        <f t="shared" si="25"/>
        <v xml:space="preserve">      "Cowboys",</v>
      </c>
    </row>
    <row r="416" spans="7:7" x14ac:dyDescent="0.2">
      <c r="G416" s="53" t="str">
        <f t="shared" si="25"/>
        <v xml:space="preserve">      "Cardinals",</v>
      </c>
    </row>
    <row r="417" spans="7:7" x14ac:dyDescent="0.2">
      <c r="G417" s="53" t="str">
        <f t="shared" si="25"/>
        <v xml:space="preserve">      "Steelers",</v>
      </c>
    </row>
    <row r="418" spans="7:7" x14ac:dyDescent="0.2">
      <c r="G418" s="53" t="str">
        <f t="shared" si="25"/>
        <v/>
      </c>
    </row>
    <row r="419" spans="7:7" x14ac:dyDescent="0.2">
      <c r="G419" s="53" t="str">
        <f>IF(A217&lt;&gt;"",CONCATENATE("      ",$H$1,A217,$H$1),"")</f>
        <v xml:space="preserve">      "Giants"</v>
      </c>
    </row>
    <row r="420" spans="7:7" x14ac:dyDescent="0.2">
      <c r="G420" s="53" t="s">
        <v>76</v>
      </c>
    </row>
    <row r="422" spans="7:7" x14ac:dyDescent="0.2">
      <c r="G422" s="53" t="s">
        <v>97</v>
      </c>
    </row>
    <row r="423" spans="7:7" x14ac:dyDescent="0.2">
      <c r="G423" s="53" t="str">
        <f t="shared" ref="G423:G437" si="26">IF(C202&lt;&gt;"",CONCATENATE("      ",$H$1,C202,$I$1),"")</f>
        <v xml:space="preserve">      "Falcons",</v>
      </c>
    </row>
    <row r="424" spans="7:7" x14ac:dyDescent="0.2">
      <c r="G424" s="53" t="str">
        <f t="shared" si="26"/>
        <v xml:space="preserve">      "Bills",</v>
      </c>
    </row>
    <row r="425" spans="7:7" x14ac:dyDescent="0.2">
      <c r="G425" s="53" t="str">
        <f t="shared" si="26"/>
        <v xml:space="preserve">      "Panthers",</v>
      </c>
    </row>
    <row r="426" spans="7:7" x14ac:dyDescent="0.2">
      <c r="G426" s="53" t="str">
        <f t="shared" si="26"/>
        <v xml:space="preserve">      "Bears",</v>
      </c>
    </row>
    <row r="427" spans="7:7" x14ac:dyDescent="0.2">
      <c r="G427" s="53" t="str">
        <f t="shared" si="26"/>
        <v xml:space="preserve">      "Browns",</v>
      </c>
    </row>
    <row r="428" spans="7:7" x14ac:dyDescent="0.2">
      <c r="G428" s="53" t="str">
        <f t="shared" si="26"/>
        <v xml:space="preserve">      "Jaguars",</v>
      </c>
    </row>
    <row r="429" spans="7:7" x14ac:dyDescent="0.2">
      <c r="G429" s="53" t="str">
        <f t="shared" si="26"/>
        <v xml:space="preserve">      "Vikings",</v>
      </c>
    </row>
    <row r="430" spans="7:7" x14ac:dyDescent="0.2">
      <c r="G430" s="53" t="str">
        <f t="shared" si="26"/>
        <v xml:space="preserve">      "Jets",</v>
      </c>
    </row>
    <row r="431" spans="7:7" x14ac:dyDescent="0.2">
      <c r="G431" s="53" t="str">
        <f t="shared" si="26"/>
        <v xml:space="preserve">      "Eagles",</v>
      </c>
    </row>
    <row r="432" spans="7:7" x14ac:dyDescent="0.2">
      <c r="G432" s="53" t="str">
        <f t="shared" si="26"/>
        <v xml:space="preserve">      "Titans",</v>
      </c>
    </row>
    <row r="433" spans="7:7" x14ac:dyDescent="0.2">
      <c r="G433" s="53" t="str">
        <f t="shared" si="26"/>
        <v xml:space="preserve">      "Raiders",</v>
      </c>
    </row>
    <row r="434" spans="7:7" x14ac:dyDescent="0.2">
      <c r="G434" s="53" t="str">
        <f t="shared" si="26"/>
        <v xml:space="preserve">      "Chiefs",</v>
      </c>
    </row>
    <row r="435" spans="7:7" x14ac:dyDescent="0.2">
      <c r="G435" s="53" t="str">
        <f t="shared" si="26"/>
        <v xml:space="preserve">      "Seahawks",</v>
      </c>
    </row>
    <row r="436" spans="7:7" x14ac:dyDescent="0.2">
      <c r="G436" s="53" t="str">
        <f t="shared" si="26"/>
        <v xml:space="preserve">      "Chargers",</v>
      </c>
    </row>
    <row r="437" spans="7:7" x14ac:dyDescent="0.2">
      <c r="G437" s="53" t="str">
        <f t="shared" si="26"/>
        <v/>
      </c>
    </row>
    <row r="438" spans="7:7" x14ac:dyDescent="0.2">
      <c r="G438" s="53" t="str">
        <f>IF(C217&lt;&gt;"",CONCATENATE("      ",$H$1,C217,$H$1),"")</f>
        <v xml:space="preserve">      "Buccaneers"</v>
      </c>
    </row>
    <row r="439" spans="7:7" x14ac:dyDescent="0.2">
      <c r="G439" s="53" t="s">
        <v>76</v>
      </c>
    </row>
    <row r="441" spans="7:7" x14ac:dyDescent="0.2">
      <c r="G441" s="53" t="str">
        <f>CONCATENATE("      var open_date_11 = [",$H$1,B219,$H$1,"];")</f>
        <v xml:space="preserve">      var open_date_11 = ["Broncos, Rams"];</v>
      </c>
    </row>
    <row r="443" spans="7:7" x14ac:dyDescent="0.2">
      <c r="G443" s="53" t="s">
        <v>98</v>
      </c>
    </row>
    <row r="444" spans="7:7" x14ac:dyDescent="0.2">
      <c r="G444" s="53" t="str">
        <f t="shared" ref="G444:G458" si="27">IF(A222&lt;&gt;"",CONCATENATE("      ",$H$1,A222,$I$1),"")</f>
        <v xml:space="preserve">      "Bears",</v>
      </c>
    </row>
    <row r="445" spans="7:7" x14ac:dyDescent="0.2">
      <c r="G445" s="53" t="str">
        <f t="shared" si="27"/>
        <v xml:space="preserve">      "Raiders",</v>
      </c>
    </row>
    <row r="446" spans="7:7" x14ac:dyDescent="0.2">
      <c r="G446" s="53" t="str">
        <f t="shared" si="27"/>
        <v xml:space="preserve">      "Bills",</v>
      </c>
    </row>
    <row r="447" spans="7:7" x14ac:dyDescent="0.2">
      <c r="G447" s="53" t="str">
        <f t="shared" si="27"/>
        <v xml:space="preserve">      "Steelers",</v>
      </c>
    </row>
    <row r="448" spans="7:7" x14ac:dyDescent="0.2">
      <c r="G448" s="53" t="str">
        <f t="shared" si="27"/>
        <v xml:space="preserve">      "Jets",</v>
      </c>
    </row>
    <row r="449" spans="7:7" x14ac:dyDescent="0.2">
      <c r="G449" s="53" t="str">
        <f t="shared" si="27"/>
        <v xml:space="preserve">      "Buccaneers",</v>
      </c>
    </row>
    <row r="450" spans="7:7" x14ac:dyDescent="0.2">
      <c r="G450" s="53" t="str">
        <f t="shared" si="27"/>
        <v xml:space="preserve">      "Falcons",</v>
      </c>
    </row>
    <row r="451" spans="7:7" x14ac:dyDescent="0.2">
      <c r="G451" s="53" t="str">
        <f t="shared" si="27"/>
        <v xml:space="preserve">      "Panthers",</v>
      </c>
    </row>
    <row r="452" spans="7:7" x14ac:dyDescent="0.2">
      <c r="G452" s="53" t="str">
        <f t="shared" si="27"/>
        <v xml:space="preserve">      "Titans",</v>
      </c>
    </row>
    <row r="453" spans="7:7" x14ac:dyDescent="0.2">
      <c r="G453" s="53" t="str">
        <f t="shared" si="27"/>
        <v xml:space="preserve">      "Eagles",</v>
      </c>
    </row>
    <row r="454" spans="7:7" x14ac:dyDescent="0.2">
      <c r="G454" s="53" t="str">
        <f t="shared" si="27"/>
        <v xml:space="preserve">      "Chargers",</v>
      </c>
    </row>
    <row r="455" spans="7:7" x14ac:dyDescent="0.2">
      <c r="G455" s="53" t="str">
        <f t="shared" si="27"/>
        <v xml:space="preserve">      "Rams",</v>
      </c>
    </row>
    <row r="456" spans="7:7" x14ac:dyDescent="0.2">
      <c r="G456" s="53" t="str">
        <f t="shared" si="27"/>
        <v xml:space="preserve">      "Vikings",</v>
      </c>
    </row>
    <row r="457" spans="7:7" x14ac:dyDescent="0.2">
      <c r="G457" s="53" t="str">
        <f t="shared" si="27"/>
        <v xml:space="preserve">      "Browns",</v>
      </c>
    </row>
    <row r="458" spans="7:7" x14ac:dyDescent="0.2">
      <c r="G458" s="53" t="str">
        <f t="shared" si="27"/>
        <v/>
      </c>
    </row>
    <row r="459" spans="7:7" x14ac:dyDescent="0.2">
      <c r="G459" s="53" t="str">
        <f>IF(A237&lt;&gt;"",CONCATENATE("      ",$H$1,A237,$H$1),"")</f>
        <v xml:space="preserve">      "Seahawks"</v>
      </c>
    </row>
    <row r="460" spans="7:7" x14ac:dyDescent="0.2">
      <c r="G460" s="53" t="s">
        <v>76</v>
      </c>
    </row>
    <row r="462" spans="7:7" x14ac:dyDescent="0.2">
      <c r="G462" s="53" t="s">
        <v>99</v>
      </c>
    </row>
    <row r="463" spans="7:7" x14ac:dyDescent="0.2">
      <c r="G463" s="53" t="str">
        <f t="shared" ref="G463:G477" si="28">IF(C222&lt;&gt;"",CONCATENATE("      ",$H$1,C222,$I$1),"")</f>
        <v xml:space="preserve">      "Lions",</v>
      </c>
    </row>
    <row r="464" spans="7:7" x14ac:dyDescent="0.2">
      <c r="G464" s="53" t="str">
        <f t="shared" si="28"/>
        <v xml:space="preserve">      "Cowboys",</v>
      </c>
    </row>
    <row r="465" spans="7:7" x14ac:dyDescent="0.2">
      <c r="G465" s="53" t="str">
        <f t="shared" si="28"/>
        <v xml:space="preserve">      "Saints",</v>
      </c>
    </row>
    <row r="466" spans="7:7" x14ac:dyDescent="0.2">
      <c r="G466" s="53" t="str">
        <f t="shared" si="28"/>
        <v xml:space="preserve">      "Bengals",</v>
      </c>
    </row>
    <row r="467" spans="7:7" x14ac:dyDescent="0.2">
      <c r="G467" s="53" t="str">
        <f t="shared" si="28"/>
        <v xml:space="preserve">      "Texans",</v>
      </c>
    </row>
    <row r="468" spans="7:7" x14ac:dyDescent="0.2">
      <c r="G468" s="53" t="str">
        <f t="shared" si="28"/>
        <v xml:space="preserve">      "Colts",</v>
      </c>
    </row>
    <row r="469" spans="7:7" x14ac:dyDescent="0.2">
      <c r="G469" s="53" t="str">
        <f t="shared" si="28"/>
        <v xml:space="preserve">      "Jaguars",</v>
      </c>
    </row>
    <row r="470" spans="7:7" x14ac:dyDescent="0.2">
      <c r="G470" s="53" t="str">
        <f t="shared" si="28"/>
        <v xml:space="preserve">      "Dolphins",</v>
      </c>
    </row>
    <row r="471" spans="7:7" x14ac:dyDescent="0.2">
      <c r="G471" s="53" t="str">
        <f t="shared" si="28"/>
        <v xml:space="preserve">      "Patriots",</v>
      </c>
    </row>
    <row r="472" spans="7:7" x14ac:dyDescent="0.2">
      <c r="G472" s="53" t="str">
        <f t="shared" si="28"/>
        <v xml:space="preserve">      "Giants",</v>
      </c>
    </row>
    <row r="473" spans="7:7" x14ac:dyDescent="0.2">
      <c r="G473" s="53" t="str">
        <f t="shared" si="28"/>
        <v xml:space="preserve">      "Broncos",</v>
      </c>
    </row>
    <row r="474" spans="7:7" x14ac:dyDescent="0.2">
      <c r="G474" s="53" t="str">
        <f t="shared" si="28"/>
        <v xml:space="preserve">      "Packers",</v>
      </c>
    </row>
    <row r="475" spans="7:7" x14ac:dyDescent="0.2">
      <c r="G475" s="53" t="str">
        <f t="shared" si="28"/>
        <v xml:space="preserve">      "49ers",</v>
      </c>
    </row>
    <row r="476" spans="7:7" x14ac:dyDescent="0.2">
      <c r="G476" s="53" t="str">
        <f t="shared" si="28"/>
        <v xml:space="preserve">      "Ravens",</v>
      </c>
    </row>
    <row r="477" spans="7:7" x14ac:dyDescent="0.2">
      <c r="G477" s="53" t="str">
        <f t="shared" si="28"/>
        <v/>
      </c>
    </row>
    <row r="478" spans="7:7" x14ac:dyDescent="0.2">
      <c r="G478" s="53" t="str">
        <f>IF(C237&lt;&gt;"",CONCATENATE("      ",$H$1,C237,$H$1),"")</f>
        <v xml:space="preserve">      "Football Team"</v>
      </c>
    </row>
    <row r="479" spans="7:7" x14ac:dyDescent="0.2">
      <c r="G479" s="53" t="s">
        <v>76</v>
      </c>
    </row>
    <row r="481" spans="7:7" x14ac:dyDescent="0.2">
      <c r="G481" s="53" t="str">
        <f>CONCATENATE("      var open_date_12 = [",$H$1,B239,$H$1,"];")</f>
        <v xml:space="preserve">      var open_date_12 = ["Cardinals, Chiefs"];</v>
      </c>
    </row>
    <row r="483" spans="7:7" x14ac:dyDescent="0.2">
      <c r="G483" s="53" t="s">
        <v>100</v>
      </c>
    </row>
    <row r="484" spans="7:7" x14ac:dyDescent="0.2">
      <c r="G484" s="53" t="str">
        <f t="shared" ref="G484:G498" si="29">IF(A242&lt;&gt;"",CONCATENATE("      ",$H$1,A242,$I$1),"")</f>
        <v xml:space="preserve">      "Cowboys",</v>
      </c>
    </row>
    <row r="485" spans="7:7" x14ac:dyDescent="0.2">
      <c r="G485" s="53" t="str">
        <f t="shared" si="29"/>
        <v xml:space="preserve">      "Buccaneers",</v>
      </c>
    </row>
    <row r="486" spans="7:7" x14ac:dyDescent="0.2">
      <c r="G486" s="53" t="str">
        <f t="shared" si="29"/>
        <v xml:space="preserve">      "Cardinals",</v>
      </c>
    </row>
    <row r="487" spans="7:7" x14ac:dyDescent="0.2">
      <c r="G487" s="53" t="str">
        <f t="shared" si="29"/>
        <v xml:space="preserve">      "Chargers",</v>
      </c>
    </row>
    <row r="488" spans="7:7" x14ac:dyDescent="0.2">
      <c r="G488" s="53" t="str">
        <f t="shared" si="29"/>
        <v xml:space="preserve">      "Vikings",</v>
      </c>
    </row>
    <row r="489" spans="7:7" x14ac:dyDescent="0.2">
      <c r="G489" s="53" t="str">
        <f t="shared" si="29"/>
        <v xml:space="preserve">      "Colts",</v>
      </c>
    </row>
    <row r="490" spans="7:7" x14ac:dyDescent="0.2">
      <c r="G490" s="53" t="str">
        <f t="shared" si="29"/>
        <v xml:space="preserve">      "Broncos",</v>
      </c>
    </row>
    <row r="491" spans="7:7" x14ac:dyDescent="0.2">
      <c r="G491" s="53" t="str">
        <f t="shared" si="29"/>
        <v xml:space="preserve">      "Giants",</v>
      </c>
    </row>
    <row r="492" spans="7:7" x14ac:dyDescent="0.2">
      <c r="G492" s="53" t="str">
        <f t="shared" si="29"/>
        <v xml:space="preserve">      "Eagles",</v>
      </c>
    </row>
    <row r="493" spans="7:7" x14ac:dyDescent="0.2">
      <c r="G493" s="53" t="str">
        <f t="shared" si="29"/>
        <v xml:space="preserve">      "Football Team",</v>
      </c>
    </row>
    <row r="494" spans="7:7" x14ac:dyDescent="0.2">
      <c r="G494" s="53" t="str">
        <f t="shared" si="29"/>
        <v xml:space="preserve">      "Jaguars",</v>
      </c>
    </row>
    <row r="495" spans="7:7" x14ac:dyDescent="0.2">
      <c r="G495" s="53" t="str">
        <f t="shared" si="29"/>
        <v xml:space="preserve">      "Ravens",</v>
      </c>
    </row>
    <row r="496" spans="7:7" x14ac:dyDescent="0.2">
      <c r="G496" s="53" t="str">
        <f t="shared" si="29"/>
        <v xml:space="preserve">      "49ers",</v>
      </c>
    </row>
    <row r="497" spans="7:7" x14ac:dyDescent="0.2">
      <c r="G497" s="53" t="str">
        <f t="shared" si="29"/>
        <v/>
      </c>
    </row>
    <row r="498" spans="7:7" x14ac:dyDescent="0.2">
      <c r="G498" s="53" t="str">
        <f t="shared" si="29"/>
        <v/>
      </c>
    </row>
    <row r="499" spans="7:7" x14ac:dyDescent="0.2">
      <c r="G499" s="53" t="str">
        <f>IF(A257&lt;&gt;"",CONCATENATE("      ",$H$1,A257,$H$1),"")</f>
        <v xml:space="preserve">      "Patriots"</v>
      </c>
    </row>
    <row r="500" spans="7:7" x14ac:dyDescent="0.2">
      <c r="G500" s="53" t="s">
        <v>76</v>
      </c>
    </row>
    <row r="502" spans="7:7" x14ac:dyDescent="0.2">
      <c r="G502" s="53" t="s">
        <v>101</v>
      </c>
    </row>
    <row r="503" spans="7:7" x14ac:dyDescent="0.2">
      <c r="G503" s="53" t="str">
        <f t="shared" ref="G503:G517" si="30">IF(C242&lt;&gt;"",CONCATENATE("      ",$H$1,C242,$I$1),"")</f>
        <v xml:space="preserve">      "Saints",</v>
      </c>
    </row>
    <row r="504" spans="7:7" x14ac:dyDescent="0.2">
      <c r="G504" s="53" t="str">
        <f t="shared" si="30"/>
        <v xml:space="preserve">      "Falcons",</v>
      </c>
    </row>
    <row r="505" spans="7:7" x14ac:dyDescent="0.2">
      <c r="G505" s="53" t="str">
        <f t="shared" si="30"/>
        <v xml:space="preserve">      "Bears",</v>
      </c>
    </row>
    <row r="506" spans="7:7" x14ac:dyDescent="0.2">
      <c r="G506" s="53" t="str">
        <f t="shared" si="30"/>
        <v xml:space="preserve">      "Bengals",</v>
      </c>
    </row>
    <row r="507" spans="7:7" x14ac:dyDescent="0.2">
      <c r="G507" s="53" t="str">
        <f t="shared" si="30"/>
        <v xml:space="preserve">      "Lions",</v>
      </c>
    </row>
    <row r="508" spans="7:7" x14ac:dyDescent="0.2">
      <c r="G508" s="53" t="str">
        <f t="shared" si="30"/>
        <v xml:space="preserve">      "Texans",</v>
      </c>
    </row>
    <row r="509" spans="7:7" x14ac:dyDescent="0.2">
      <c r="G509" s="53" t="str">
        <f t="shared" si="30"/>
        <v xml:space="preserve">      "Chiefs",</v>
      </c>
    </row>
    <row r="510" spans="7:7" x14ac:dyDescent="0.2">
      <c r="G510" s="53" t="str">
        <f t="shared" si="30"/>
        <v xml:space="preserve">      "Dolphins",</v>
      </c>
    </row>
    <row r="511" spans="7:7" x14ac:dyDescent="0.2">
      <c r="G511" s="53" t="str">
        <f t="shared" si="30"/>
        <v xml:space="preserve">      "Jets",</v>
      </c>
    </row>
    <row r="512" spans="7:7" x14ac:dyDescent="0.2">
      <c r="G512" s="53" t="str">
        <f t="shared" si="30"/>
        <v xml:space="preserve">      "Raiders",</v>
      </c>
    </row>
    <row r="513" spans="7:7" x14ac:dyDescent="0.2">
      <c r="G513" s="53" t="str">
        <f t="shared" si="30"/>
        <v xml:space="preserve">      "Rams",</v>
      </c>
    </row>
    <row r="514" spans="7:7" x14ac:dyDescent="0.2">
      <c r="G514" s="53" t="str">
        <f t="shared" si="30"/>
        <v xml:space="preserve">      "Steelers",</v>
      </c>
    </row>
    <row r="515" spans="7:7" x14ac:dyDescent="0.2">
      <c r="G515" s="53" t="str">
        <f t="shared" si="30"/>
        <v xml:space="preserve">      "Seahawks",</v>
      </c>
    </row>
    <row r="516" spans="7:7" x14ac:dyDescent="0.2">
      <c r="G516" s="53" t="str">
        <f t="shared" si="30"/>
        <v/>
      </c>
    </row>
    <row r="517" spans="7:7" x14ac:dyDescent="0.2">
      <c r="G517" s="53" t="str">
        <f t="shared" si="30"/>
        <v/>
      </c>
    </row>
    <row r="518" spans="7:7" x14ac:dyDescent="0.2">
      <c r="G518" s="53" t="str">
        <f>IF(C257&lt;&gt;"",CONCATENATE("      ",$H$1,C257,$H$1),"")</f>
        <v xml:space="preserve">      "Bills"</v>
      </c>
    </row>
    <row r="519" spans="7:7" x14ac:dyDescent="0.2">
      <c r="G519" s="53" t="s">
        <v>76</v>
      </c>
    </row>
    <row r="521" spans="7:7" x14ac:dyDescent="0.2">
      <c r="G521" s="53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53" t="s">
        <v>102</v>
      </c>
    </row>
    <row r="524" spans="7:7" x14ac:dyDescent="0.2">
      <c r="G524" s="53" t="str">
        <f t="shared" ref="G524:G538" si="31">IF(A262&lt;&gt;"",CONCATENATE("      ",$H$1,A262,$I$1),"")</f>
        <v xml:space="preserve">      "Steelers",</v>
      </c>
    </row>
    <row r="525" spans="7:7" x14ac:dyDescent="0.2">
      <c r="G525" s="53" t="str">
        <f t="shared" si="31"/>
        <v xml:space="preserve">      "Falcons",</v>
      </c>
    </row>
    <row r="526" spans="7:7" x14ac:dyDescent="0.2">
      <c r="G526" s="53" t="str">
        <f t="shared" si="31"/>
        <v xml:space="preserve">      "49ers",</v>
      </c>
    </row>
    <row r="527" spans="7:7" x14ac:dyDescent="0.2">
      <c r="G527" s="53" t="str">
        <f t="shared" si="31"/>
        <v xml:space="preserve">      "Ravens",</v>
      </c>
    </row>
    <row r="528" spans="7:7" x14ac:dyDescent="0.2">
      <c r="G528" s="53" t="str">
        <f t="shared" si="31"/>
        <v xml:space="preserve">      "Seahawks",</v>
      </c>
    </row>
    <row r="529" spans="7:7" x14ac:dyDescent="0.2">
      <c r="G529" s="53" t="str">
        <f t="shared" si="31"/>
        <v xml:space="preserve">      "Raiders",</v>
      </c>
    </row>
    <row r="530" spans="7:7" x14ac:dyDescent="0.2">
      <c r="G530" s="53" t="str">
        <f t="shared" si="31"/>
        <v xml:space="preserve">      "Saints",</v>
      </c>
    </row>
    <row r="531" spans="7:7" x14ac:dyDescent="0.2">
      <c r="G531" s="53" t="str">
        <f t="shared" si="31"/>
        <v xml:space="preserve">      "Jaguars",</v>
      </c>
    </row>
    <row r="532" spans="7:7" x14ac:dyDescent="0.2">
      <c r="G532" s="53" t="str">
        <f t="shared" si="31"/>
        <v xml:space="preserve">      "Cowboys",</v>
      </c>
    </row>
    <row r="533" spans="7:7" x14ac:dyDescent="0.2">
      <c r="G533" s="53" t="str">
        <f t="shared" si="31"/>
        <v xml:space="preserve">      "Lions",</v>
      </c>
    </row>
    <row r="534" spans="7:7" x14ac:dyDescent="0.2">
      <c r="G534" s="53" t="str">
        <f t="shared" si="31"/>
        <v xml:space="preserve">      "Giants",</v>
      </c>
    </row>
    <row r="535" spans="7:7" x14ac:dyDescent="0.2">
      <c r="G535" s="53" t="str">
        <f t="shared" si="31"/>
        <v xml:space="preserve">      "Bills",</v>
      </c>
    </row>
    <row r="536" spans="7:7" x14ac:dyDescent="0.2">
      <c r="G536" s="53" t="str">
        <f t="shared" si="31"/>
        <v xml:space="preserve">      "Bears",</v>
      </c>
    </row>
    <row r="537" spans="7:7" x14ac:dyDescent="0.2">
      <c r="G537" s="53" t="str">
        <f t="shared" si="31"/>
        <v/>
      </c>
    </row>
    <row r="538" spans="7:7" x14ac:dyDescent="0.2">
      <c r="G538" s="53" t="str">
        <f t="shared" si="31"/>
        <v/>
      </c>
    </row>
    <row r="539" spans="7:7" x14ac:dyDescent="0.2">
      <c r="G539" s="53" t="str">
        <f>IF(A277&lt;&gt;"",CONCATENATE("      ",$H$1,A277,$H$1),"")</f>
        <v xml:space="preserve">      "Rams"</v>
      </c>
    </row>
    <row r="540" spans="7:7" x14ac:dyDescent="0.2">
      <c r="G540" s="53" t="s">
        <v>76</v>
      </c>
    </row>
    <row r="542" spans="7:7" x14ac:dyDescent="0.2">
      <c r="G542" s="53" t="s">
        <v>103</v>
      </c>
    </row>
    <row r="543" spans="7:7" x14ac:dyDescent="0.2">
      <c r="G543" s="53" t="str">
        <f t="shared" ref="G543:G557" si="32">IF(C262&lt;&gt;"",CONCATENATE("      ",$H$1,C262,$I$1),"")</f>
        <v xml:space="preserve">      "Vikings",</v>
      </c>
    </row>
    <row r="544" spans="7:7" x14ac:dyDescent="0.2">
      <c r="G544" s="53" t="str">
        <f t="shared" si="32"/>
        <v xml:space="preserve">      "Panthers",</v>
      </c>
    </row>
    <row r="545" spans="7:7" x14ac:dyDescent="0.2">
      <c r="G545" s="53" t="str">
        <f t="shared" si="32"/>
        <v xml:space="preserve">      "Bengals",</v>
      </c>
    </row>
    <row r="546" spans="7:7" x14ac:dyDescent="0.2">
      <c r="G546" s="53" t="str">
        <f t="shared" si="32"/>
        <v xml:space="preserve">      "Browns",</v>
      </c>
    </row>
    <row r="547" spans="7:7" x14ac:dyDescent="0.2">
      <c r="G547" s="53" t="str">
        <f t="shared" si="32"/>
        <v xml:space="preserve">      "Texans",</v>
      </c>
    </row>
    <row r="548" spans="7:7" x14ac:dyDescent="0.2">
      <c r="G548" s="53" t="str">
        <f t="shared" si="32"/>
        <v xml:space="preserve">      "Chiefs",</v>
      </c>
    </row>
    <row r="549" spans="7:7" x14ac:dyDescent="0.2">
      <c r="G549" s="53" t="str">
        <f t="shared" si="32"/>
        <v xml:space="preserve">      "Jets",</v>
      </c>
    </row>
    <row r="550" spans="7:7" x14ac:dyDescent="0.2">
      <c r="G550" s="53" t="str">
        <f t="shared" si="32"/>
        <v xml:space="preserve">      "Titans",</v>
      </c>
    </row>
    <row r="551" spans="7:7" x14ac:dyDescent="0.2">
      <c r="G551" s="53" t="str">
        <f t="shared" si="32"/>
        <v xml:space="preserve">      "Football Team",</v>
      </c>
    </row>
    <row r="552" spans="7:7" x14ac:dyDescent="0.2">
      <c r="G552" s="53" t="str">
        <f t="shared" si="32"/>
        <v xml:space="preserve">      "Broncos",</v>
      </c>
    </row>
    <row r="553" spans="7:7" x14ac:dyDescent="0.2">
      <c r="G553" s="53" t="str">
        <f t="shared" si="32"/>
        <v xml:space="preserve">      "Chargers",</v>
      </c>
    </row>
    <row r="554" spans="7:7" x14ac:dyDescent="0.2">
      <c r="G554" s="53" t="str">
        <f t="shared" si="32"/>
        <v xml:space="preserve">      "Buccaneers",</v>
      </c>
    </row>
    <row r="555" spans="7:7" x14ac:dyDescent="0.2">
      <c r="G555" s="53" t="str">
        <f t="shared" si="32"/>
        <v xml:space="preserve">      "Packers",</v>
      </c>
    </row>
    <row r="556" spans="7:7" x14ac:dyDescent="0.2">
      <c r="G556" s="53" t="str">
        <f t="shared" si="32"/>
        <v/>
      </c>
    </row>
    <row r="557" spans="7:7" x14ac:dyDescent="0.2">
      <c r="G557" s="53" t="str">
        <f t="shared" si="32"/>
        <v/>
      </c>
    </row>
    <row r="558" spans="7:7" x14ac:dyDescent="0.2">
      <c r="G558" s="53" t="str">
        <f>IF(C277&lt;&gt;"",CONCATENATE("      ",$H$1,C277,$H$1),"")</f>
        <v xml:space="preserve">      "Cardinals"</v>
      </c>
    </row>
    <row r="559" spans="7:7" x14ac:dyDescent="0.2">
      <c r="G559" s="53" t="s">
        <v>76</v>
      </c>
    </row>
    <row r="561" spans="7:7" x14ac:dyDescent="0.2">
      <c r="G561" s="53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53" t="s">
        <v>104</v>
      </c>
    </row>
    <row r="564" spans="7:7" x14ac:dyDescent="0.2">
      <c r="G564" s="53" t="str">
        <f t="shared" ref="G564:G578" si="33">IF(A282&lt;&gt;"",CONCATENATE("      ",$H$1,A282,$I$1),"")</f>
        <v xml:space="preserve">      "Chiefs",</v>
      </c>
    </row>
    <row r="565" spans="7:7" x14ac:dyDescent="0.2">
      <c r="G565" s="53" t="str">
        <f t="shared" si="33"/>
        <v xml:space="preserve">      "Panthers",</v>
      </c>
    </row>
    <row r="566" spans="7:7" x14ac:dyDescent="0.2">
      <c r="G566" s="53" t="str">
        <f t="shared" si="33"/>
        <v xml:space="preserve">      "Raiders",</v>
      </c>
    </row>
    <row r="567" spans="7:7" x14ac:dyDescent="0.2">
      <c r="G567" s="53" t="str">
        <f t="shared" si="33"/>
        <v xml:space="preserve">      "Patriots",</v>
      </c>
    </row>
    <row r="568" spans="7:7" x14ac:dyDescent="0.2">
      <c r="G568" s="53" t="str">
        <f t="shared" si="33"/>
        <v xml:space="preserve">      "Jets",</v>
      </c>
    </row>
    <row r="569" spans="7:7" x14ac:dyDescent="0.2">
      <c r="G569" s="53" t="str">
        <f t="shared" si="33"/>
        <v xml:space="preserve">      "Football Team",</v>
      </c>
    </row>
    <row r="570" spans="7:7" x14ac:dyDescent="0.2">
      <c r="G570" s="53" t="str">
        <f t="shared" si="33"/>
        <v xml:space="preserve">      "Packers",</v>
      </c>
    </row>
    <row r="571" spans="7:7" x14ac:dyDescent="0.2">
      <c r="G571" s="53" t="str">
        <f t="shared" si="33"/>
        <v xml:space="preserve">      "Cardinals",</v>
      </c>
    </row>
    <row r="572" spans="7:7" x14ac:dyDescent="0.2">
      <c r="G572" s="53" t="str">
        <f t="shared" si="33"/>
        <v xml:space="preserve">      "Texans",</v>
      </c>
    </row>
    <row r="573" spans="7:7" x14ac:dyDescent="0.2">
      <c r="G573" s="53" t="str">
        <f t="shared" si="33"/>
        <v xml:space="preserve">      "Cowboys",</v>
      </c>
    </row>
    <row r="574" spans="7:7" x14ac:dyDescent="0.2">
      <c r="G574" s="53" t="str">
        <f t="shared" si="33"/>
        <v xml:space="preserve">      "Titans",</v>
      </c>
    </row>
    <row r="575" spans="7:7" x14ac:dyDescent="0.2">
      <c r="G575" s="53" t="str">
        <f t="shared" si="33"/>
        <v xml:space="preserve">      "Bengals",</v>
      </c>
    </row>
    <row r="576" spans="7:7" x14ac:dyDescent="0.2">
      <c r="G576" s="53" t="str">
        <f t="shared" si="33"/>
        <v xml:space="preserve">      "Falcons",</v>
      </c>
    </row>
    <row r="577" spans="7:7" x14ac:dyDescent="0.2">
      <c r="G577" s="53" t="str">
        <f t="shared" si="33"/>
        <v xml:space="preserve">      "Seahawks",</v>
      </c>
    </row>
    <row r="578" spans="7:7" x14ac:dyDescent="0.2">
      <c r="G578" s="53" t="str">
        <f t="shared" si="33"/>
        <v xml:space="preserve">      "Saints",</v>
      </c>
    </row>
    <row r="579" spans="7:7" x14ac:dyDescent="0.2">
      <c r="G579" s="53" t="str">
        <f>IF(A297&lt;&gt;"",CONCATENATE("      ",$H$1,A297,$H$1),"")</f>
        <v xml:space="preserve">      "Vikings"</v>
      </c>
    </row>
    <row r="580" spans="7:7" x14ac:dyDescent="0.2">
      <c r="G580" s="53" t="s">
        <v>76</v>
      </c>
    </row>
    <row r="582" spans="7:7" x14ac:dyDescent="0.2">
      <c r="G582" s="53" t="s">
        <v>105</v>
      </c>
    </row>
    <row r="583" spans="7:7" x14ac:dyDescent="0.2">
      <c r="G583" s="53" t="str">
        <f t="shared" ref="G583:G597" si="34">IF(C282&lt;&gt;"",CONCATENATE("      ",$H$1,C282,$I$1),"")</f>
        <v xml:space="preserve">      "Chargers",</v>
      </c>
    </row>
    <row r="584" spans="7:7" x14ac:dyDescent="0.2">
      <c r="G584" s="53" t="str">
        <f t="shared" si="34"/>
        <v xml:space="preserve">      "Bills",</v>
      </c>
    </row>
    <row r="585" spans="7:7" x14ac:dyDescent="0.2">
      <c r="G585" s="53" t="str">
        <f t="shared" si="34"/>
        <v xml:space="preserve">      "Browns",</v>
      </c>
    </row>
    <row r="586" spans="7:7" x14ac:dyDescent="0.2">
      <c r="G586" s="53" t="str">
        <f t="shared" si="34"/>
        <v xml:space="preserve">      "Colts",</v>
      </c>
    </row>
    <row r="587" spans="7:7" x14ac:dyDescent="0.2">
      <c r="G587" s="53" t="str">
        <f t="shared" si="34"/>
        <v xml:space="preserve">      "Dolphins",</v>
      </c>
    </row>
    <row r="588" spans="7:7" x14ac:dyDescent="0.2">
      <c r="G588" s="53" t="str">
        <f t="shared" si="34"/>
        <v xml:space="preserve">      "Eagles",</v>
      </c>
    </row>
    <row r="589" spans="7:7" x14ac:dyDescent="0.2">
      <c r="G589" s="53" t="str">
        <f t="shared" si="34"/>
        <v xml:space="preserve">      "Ravens",</v>
      </c>
    </row>
    <row r="590" spans="7:7" x14ac:dyDescent="0.2">
      <c r="G590" s="53" t="str">
        <f t="shared" si="34"/>
        <v xml:space="preserve">      "Lions",</v>
      </c>
    </row>
    <row r="591" spans="7:7" x14ac:dyDescent="0.2">
      <c r="G591" s="53" t="str">
        <f t="shared" si="34"/>
        <v xml:space="preserve">      "Jaguars",</v>
      </c>
    </row>
    <row r="592" spans="7:7" x14ac:dyDescent="0.2">
      <c r="G592" s="53" t="str">
        <f t="shared" si="34"/>
        <v xml:space="preserve">      "Giants",</v>
      </c>
    </row>
    <row r="593" spans="7:7" x14ac:dyDescent="0.2">
      <c r="G593" s="53" t="str">
        <f t="shared" si="34"/>
        <v xml:space="preserve">      "Steelers",</v>
      </c>
    </row>
    <row r="594" spans="7:7" x14ac:dyDescent="0.2">
      <c r="G594" s="53" t="str">
        <f t="shared" si="34"/>
        <v xml:space="preserve">      "Broncos",</v>
      </c>
    </row>
    <row r="595" spans="7:7" x14ac:dyDescent="0.2">
      <c r="G595" s="53" t="str">
        <f t="shared" si="34"/>
        <v xml:space="preserve">      "49ers",</v>
      </c>
    </row>
    <row r="596" spans="7:7" x14ac:dyDescent="0.2">
      <c r="G596" s="53" t="str">
        <f t="shared" si="34"/>
        <v xml:space="preserve">      "Rams",</v>
      </c>
    </row>
    <row r="597" spans="7:7" x14ac:dyDescent="0.2">
      <c r="G597" s="53" t="str">
        <f t="shared" si="34"/>
        <v xml:space="preserve">      "Buccaneers",</v>
      </c>
    </row>
    <row r="598" spans="7:7" x14ac:dyDescent="0.2">
      <c r="G598" s="53" t="str">
        <f>IF(C297&lt;&gt;"",CONCATENATE("      ",$H$1,C297,$H$1),"")</f>
        <v xml:space="preserve">      "Bears"</v>
      </c>
    </row>
    <row r="599" spans="7:7" x14ac:dyDescent="0.2">
      <c r="G599" s="53" t="s">
        <v>76</v>
      </c>
    </row>
    <row r="601" spans="7:7" x14ac:dyDescent="0.2">
      <c r="G601" s="53" t="str">
        <f>CONCATENATE("      var open_date_15 = [",$H$1,B299,$H$1,"];")</f>
        <v xml:space="preserve">      var open_date_15 = ["None"];</v>
      </c>
    </row>
    <row r="603" spans="7:7" x14ac:dyDescent="0.2">
      <c r="G603" s="53" t="s">
        <v>106</v>
      </c>
    </row>
    <row r="604" spans="7:7" x14ac:dyDescent="0.2">
      <c r="G604" s="53" t="str">
        <f t="shared" ref="G604:G618" si="35">IF(A302&lt;&gt;"",CONCATENATE("      ",$H$1,A302,$I$1),"")</f>
        <v xml:space="preserve">      "49ers",</v>
      </c>
    </row>
    <row r="605" spans="7:7" x14ac:dyDescent="0.2">
      <c r="G605" s="53" t="str">
        <f t="shared" si="35"/>
        <v xml:space="preserve">      "Browns",</v>
      </c>
    </row>
    <row r="606" spans="7:7" x14ac:dyDescent="0.2">
      <c r="G606" s="53" t="str">
        <f t="shared" si="35"/>
        <v xml:space="preserve">      "Colts",</v>
      </c>
    </row>
    <row r="607" spans="7:7" x14ac:dyDescent="0.2">
      <c r="G607" s="53" t="str">
        <f t="shared" si="35"/>
        <v xml:space="preserve">      "Lions",</v>
      </c>
    </row>
    <row r="608" spans="7:7" x14ac:dyDescent="0.2">
      <c r="G608" s="53" t="str">
        <f t="shared" si="35"/>
        <v xml:space="preserve">      "Buccaneers",</v>
      </c>
    </row>
    <row r="609" spans="7:7" x14ac:dyDescent="0.2">
      <c r="G609" s="53" t="str">
        <f t="shared" si="35"/>
        <v xml:space="preserve">      "Ravens",</v>
      </c>
    </row>
    <row r="610" spans="7:7" x14ac:dyDescent="0.2">
      <c r="G610" s="53" t="str">
        <f t="shared" si="35"/>
        <v xml:space="preserve">      "Chargers",</v>
      </c>
    </row>
    <row r="611" spans="7:7" x14ac:dyDescent="0.2">
      <c r="G611" s="53" t="str">
        <f t="shared" si="35"/>
        <v xml:space="preserve">      "Rams",</v>
      </c>
    </row>
    <row r="612" spans="7:7" x14ac:dyDescent="0.2">
      <c r="G612" s="53" t="str">
        <f t="shared" si="35"/>
        <v xml:space="preserve">      "Bills",</v>
      </c>
    </row>
    <row r="613" spans="7:7" x14ac:dyDescent="0.2">
      <c r="G613" s="53" t="str">
        <f t="shared" si="35"/>
        <v xml:space="preserve">      "Jaguars",</v>
      </c>
    </row>
    <row r="614" spans="7:7" x14ac:dyDescent="0.2">
      <c r="G614" s="53" t="str">
        <f t="shared" si="35"/>
        <v xml:space="preserve">      "Giants",</v>
      </c>
    </row>
    <row r="615" spans="7:7" x14ac:dyDescent="0.2">
      <c r="G615" s="53" t="str">
        <f t="shared" si="35"/>
        <v xml:space="preserve">      "Bears",</v>
      </c>
    </row>
    <row r="616" spans="7:7" x14ac:dyDescent="0.2">
      <c r="G616" s="53" t="str">
        <f t="shared" si="35"/>
        <v xml:space="preserve">      "Steelers",</v>
      </c>
    </row>
    <row r="617" spans="7:7" x14ac:dyDescent="0.2">
      <c r="G617" s="53" t="str">
        <f t="shared" si="35"/>
        <v xml:space="preserve">      "Broncos",</v>
      </c>
    </row>
    <row r="618" spans="7:7" x14ac:dyDescent="0.2">
      <c r="G618" s="53" t="str">
        <f t="shared" si="35"/>
        <v xml:space="preserve">      "Football Team",</v>
      </c>
    </row>
    <row r="619" spans="7:7" x14ac:dyDescent="0.2">
      <c r="G619" s="53" t="str">
        <f>IF(A317&lt;&gt;"",CONCATENATE("      ",$H$1,A317,$H$1),"")</f>
        <v xml:space="preserve">      "Dolphins"</v>
      </c>
    </row>
    <row r="620" spans="7:7" x14ac:dyDescent="0.2">
      <c r="G620" s="53" t="s">
        <v>76</v>
      </c>
    </row>
    <row r="622" spans="7:7" x14ac:dyDescent="0.2">
      <c r="G622" s="53" t="s">
        <v>107</v>
      </c>
    </row>
    <row r="623" spans="7:7" x14ac:dyDescent="0.2">
      <c r="G623" s="53" t="str">
        <f t="shared" ref="G623:G637" si="36">IF(C302&lt;&gt;"",CONCATENATE("      ",$H$1,C302,$I$1),"")</f>
        <v xml:space="preserve">      "Titans",</v>
      </c>
    </row>
    <row r="624" spans="7:7" x14ac:dyDescent="0.2">
      <c r="G624" s="53" t="str">
        <f t="shared" si="36"/>
        <v xml:space="preserve">      "Packers",</v>
      </c>
    </row>
    <row r="625" spans="7:7" x14ac:dyDescent="0.2">
      <c r="G625" s="53" t="str">
        <f t="shared" si="36"/>
        <v xml:space="preserve">      "Cardinals",</v>
      </c>
    </row>
    <row r="626" spans="7:7" x14ac:dyDescent="0.2">
      <c r="G626" s="53" t="str">
        <f t="shared" si="36"/>
        <v xml:space="preserve">      "Falcons",</v>
      </c>
    </row>
    <row r="627" spans="7:7" x14ac:dyDescent="0.2">
      <c r="G627" s="53" t="str">
        <f t="shared" si="36"/>
        <v xml:space="preserve">      "Panthers",</v>
      </c>
    </row>
    <row r="628" spans="7:7" x14ac:dyDescent="0.2">
      <c r="G628" s="53" t="str">
        <f t="shared" si="36"/>
        <v xml:space="preserve">      "Bengals",</v>
      </c>
    </row>
    <row r="629" spans="7:7" x14ac:dyDescent="0.2">
      <c r="G629" s="53" t="str">
        <f t="shared" si="36"/>
        <v xml:space="preserve">      "Texans",</v>
      </c>
    </row>
    <row r="630" spans="7:7" x14ac:dyDescent="0.2">
      <c r="G630" s="53" t="str">
        <f t="shared" si="36"/>
        <v xml:space="preserve">      "Vikings",</v>
      </c>
    </row>
    <row r="631" spans="7:7" x14ac:dyDescent="0.2">
      <c r="G631" s="53" t="str">
        <f t="shared" si="36"/>
        <v xml:space="preserve">      "Patriots",</v>
      </c>
    </row>
    <row r="632" spans="7:7" x14ac:dyDescent="0.2">
      <c r="G632" s="53" t="str">
        <f t="shared" si="36"/>
        <v xml:space="preserve">      "Jets",</v>
      </c>
    </row>
    <row r="633" spans="7:7" x14ac:dyDescent="0.2">
      <c r="G633" s="53" t="str">
        <f t="shared" si="36"/>
        <v xml:space="preserve">      "Eagles",</v>
      </c>
    </row>
    <row r="634" spans="7:7" x14ac:dyDescent="0.2">
      <c r="G634" s="53" t="str">
        <f t="shared" si="36"/>
        <v xml:space="preserve">      "Seahawks",</v>
      </c>
    </row>
    <row r="635" spans="7:7" x14ac:dyDescent="0.2">
      <c r="G635" s="53" t="str">
        <f t="shared" si="36"/>
        <v xml:space="preserve">      "Chiefs",</v>
      </c>
    </row>
    <row r="636" spans="7:7" x14ac:dyDescent="0.2">
      <c r="G636" s="53" t="str">
        <f t="shared" si="36"/>
        <v xml:space="preserve">      "Raiders",</v>
      </c>
    </row>
    <row r="637" spans="7:7" x14ac:dyDescent="0.2">
      <c r="G637" s="53" t="str">
        <f t="shared" si="36"/>
        <v xml:space="preserve">      "Cowboys",</v>
      </c>
    </row>
    <row r="638" spans="7:7" x14ac:dyDescent="0.2">
      <c r="G638" s="53" t="str">
        <f>IF(C317&lt;&gt;"",CONCATENATE("      ",$H$1,C317,$H$1),"")</f>
        <v xml:space="preserve">      "Saints"</v>
      </c>
    </row>
    <row r="639" spans="7:7" x14ac:dyDescent="0.2">
      <c r="G639" s="53" t="s">
        <v>76</v>
      </c>
    </row>
    <row r="641" spans="7:7" x14ac:dyDescent="0.2">
      <c r="G641" s="53" t="str">
        <f>CONCATENATE("      var open_date_16 = [",$H$1,B319,$H$1,"];")</f>
        <v xml:space="preserve">      var open_date_16 = ["None"];</v>
      </c>
    </row>
    <row r="643" spans="7:7" x14ac:dyDescent="0.2">
      <c r="G643" s="53" t="s">
        <v>108</v>
      </c>
    </row>
    <row r="644" spans="7:7" x14ac:dyDescent="0.2">
      <c r="G644" s="53" t="str">
        <f t="shared" ref="G644:G658" si="37">IF(A322&lt;&gt;"",CONCATENATE("      ",$H$1,A322,$I$1),"")</f>
        <v xml:space="preserve">      "Falcons",</v>
      </c>
    </row>
    <row r="645" spans="7:7" x14ac:dyDescent="0.2">
      <c r="G645" s="53" t="str">
        <f t="shared" si="37"/>
        <v xml:space="preserve">      "Giants",</v>
      </c>
    </row>
    <row r="646" spans="7:7" x14ac:dyDescent="0.2">
      <c r="G646" s="53" t="str">
        <f t="shared" si="37"/>
        <v xml:space="preserve">      "Chiefs",</v>
      </c>
    </row>
    <row r="647" spans="7:7" x14ac:dyDescent="0.2">
      <c r="G647" s="53" t="str">
        <f t="shared" si="37"/>
        <v xml:space="preserve">      "Cardinals",</v>
      </c>
    </row>
    <row r="648" spans="7:7" x14ac:dyDescent="0.2">
      <c r="G648" s="53" t="str">
        <f t="shared" si="37"/>
        <v xml:space="preserve">      "Raiders",</v>
      </c>
    </row>
    <row r="649" spans="7:7" x14ac:dyDescent="0.2">
      <c r="G649" s="53" t="str">
        <f t="shared" si="37"/>
        <v xml:space="preserve">      "Jaguars",</v>
      </c>
    </row>
    <row r="650" spans="7:7" x14ac:dyDescent="0.2">
      <c r="G650" s="53" t="str">
        <f t="shared" si="37"/>
        <v xml:space="preserve">      "Panthers",</v>
      </c>
    </row>
    <row r="651" spans="7:7" x14ac:dyDescent="0.2">
      <c r="G651" s="53" t="str">
        <f t="shared" si="37"/>
        <v xml:space="preserve">      "Buccaneers",</v>
      </c>
    </row>
    <row r="652" spans="7:7" x14ac:dyDescent="0.2">
      <c r="G652" s="53" t="str">
        <f t="shared" si="37"/>
        <v xml:space="preserve">      "Dolphins",</v>
      </c>
    </row>
    <row r="653" spans="7:7" x14ac:dyDescent="0.2">
      <c r="G653" s="53" t="str">
        <f t="shared" si="37"/>
        <v xml:space="preserve">      "Eagles",</v>
      </c>
    </row>
    <row r="654" spans="7:7" x14ac:dyDescent="0.2">
      <c r="G654" s="53" t="str">
        <f t="shared" si="37"/>
        <v xml:space="preserve">      "Broncos",</v>
      </c>
    </row>
    <row r="655" spans="7:7" x14ac:dyDescent="0.2">
      <c r="G655" s="53" t="str">
        <f t="shared" si="37"/>
        <v xml:space="preserve">      "Texans",</v>
      </c>
    </row>
    <row r="656" spans="7:7" x14ac:dyDescent="0.2">
      <c r="G656" s="53" t="str">
        <f t="shared" si="37"/>
        <v xml:space="preserve">      "Rams",</v>
      </c>
    </row>
    <row r="657" spans="7:7" x14ac:dyDescent="0.2">
      <c r="G657" s="53" t="str">
        <f t="shared" si="37"/>
        <v xml:space="preserve">      "Lions",</v>
      </c>
    </row>
    <row r="658" spans="7:7" x14ac:dyDescent="0.2">
      <c r="G658" s="53" t="str">
        <f t="shared" si="37"/>
        <v xml:space="preserve">      "Vikings",</v>
      </c>
    </row>
    <row r="659" spans="7:7" x14ac:dyDescent="0.2">
      <c r="G659" s="53" t="str">
        <f>IF(A337&lt;&gt;"",CONCATENATE("      ",$H$1,A337,$H$1),"")</f>
        <v xml:space="preserve">      "Browns"</v>
      </c>
    </row>
    <row r="660" spans="7:7" x14ac:dyDescent="0.2">
      <c r="G660" s="53" t="s">
        <v>76</v>
      </c>
    </row>
    <row r="662" spans="7:7" x14ac:dyDescent="0.2">
      <c r="G662" s="53" t="s">
        <v>109</v>
      </c>
    </row>
    <row r="663" spans="7:7" x14ac:dyDescent="0.2">
      <c r="G663" s="53" t="str">
        <f t="shared" ref="G663:G677" si="38">IF(C322&lt;&gt;"",CONCATENATE("      ",$H$1,C322,$I$1),"")</f>
        <v xml:space="preserve">      "Bills",</v>
      </c>
    </row>
    <row r="664" spans="7:7" x14ac:dyDescent="0.2">
      <c r="G664" s="53" t="str">
        <f t="shared" si="38"/>
        <v xml:space="preserve">      "Bears",</v>
      </c>
    </row>
    <row r="665" spans="7:7" x14ac:dyDescent="0.2">
      <c r="G665" s="53" t="str">
        <f t="shared" si="38"/>
        <v xml:space="preserve">      "Bengals",</v>
      </c>
    </row>
    <row r="666" spans="7:7" x14ac:dyDescent="0.2">
      <c r="G666" s="53" t="str">
        <f t="shared" si="38"/>
        <v xml:space="preserve">      "Cowboys",</v>
      </c>
    </row>
    <row r="667" spans="7:7" x14ac:dyDescent="0.2">
      <c r="G667" s="53" t="str">
        <f t="shared" si="38"/>
        <v xml:space="preserve">      "Colts",</v>
      </c>
    </row>
    <row r="668" spans="7:7" x14ac:dyDescent="0.2">
      <c r="G668" s="53" t="str">
        <f t="shared" si="38"/>
        <v xml:space="preserve">      "Patriots",</v>
      </c>
    </row>
    <row r="669" spans="7:7" x14ac:dyDescent="0.2">
      <c r="G669" s="53" t="str">
        <f t="shared" si="38"/>
        <v xml:space="preserve">      "Saints",</v>
      </c>
    </row>
    <row r="670" spans="7:7" x14ac:dyDescent="0.2">
      <c r="G670" s="53" t="str">
        <f t="shared" si="38"/>
        <v xml:space="preserve">      "Jets",</v>
      </c>
    </row>
    <row r="671" spans="7:7" x14ac:dyDescent="0.2">
      <c r="G671" s="53" t="str">
        <f t="shared" si="38"/>
        <v xml:space="preserve">      "Titans",</v>
      </c>
    </row>
    <row r="672" spans="7:7" x14ac:dyDescent="0.2">
      <c r="G672" s="53" t="str">
        <f t="shared" si="38"/>
        <v xml:space="preserve">      "Football Team",</v>
      </c>
    </row>
    <row r="673" spans="7:7" x14ac:dyDescent="0.2">
      <c r="G673" s="53" t="str">
        <f t="shared" si="38"/>
        <v xml:space="preserve">      "Chargers",</v>
      </c>
    </row>
    <row r="674" spans="7:7" x14ac:dyDescent="0.2">
      <c r="G674" s="53" t="str">
        <f t="shared" si="38"/>
        <v xml:space="preserve">      "49ers",</v>
      </c>
    </row>
    <row r="675" spans="7:7" x14ac:dyDescent="0.2">
      <c r="G675" s="53" t="str">
        <f t="shared" si="38"/>
        <v xml:space="preserve">      "Ravens",</v>
      </c>
    </row>
    <row r="676" spans="7:7" x14ac:dyDescent="0.2">
      <c r="G676" s="53" t="str">
        <f t="shared" si="38"/>
        <v xml:space="preserve">      "Seahawks",</v>
      </c>
    </row>
    <row r="677" spans="7:7" x14ac:dyDescent="0.2">
      <c r="G677" s="53" t="str">
        <f t="shared" si="38"/>
        <v xml:space="preserve">      "Packers",</v>
      </c>
    </row>
    <row r="678" spans="7:7" x14ac:dyDescent="0.2">
      <c r="G678" s="53" t="str">
        <f>IF(C337&lt;&gt;"",CONCATENATE("      ",$H$1,C337,$H$1),"")</f>
        <v xml:space="preserve">      "Steelers"</v>
      </c>
    </row>
    <row r="679" spans="7:7" x14ac:dyDescent="0.2">
      <c r="G679" s="53" t="s">
        <v>76</v>
      </c>
    </row>
    <row r="681" spans="7:7" x14ac:dyDescent="0.2">
      <c r="G681" s="53" t="str">
        <f>CONCATENATE("      var open_date_17 = [",$H$1,B339,$H$1,"];")</f>
        <v xml:space="preserve">      var open_date_17 = ["None"];</v>
      </c>
    </row>
    <row r="683" spans="7:7" x14ac:dyDescent="0.2">
      <c r="G683" s="53" t="s">
        <v>608</v>
      </c>
    </row>
    <row r="684" spans="7:7" x14ac:dyDescent="0.2">
      <c r="G684" s="53" t="str">
        <f>IF(A342&lt;&gt;"",CONCATENATE("      ",$H$1,A342,$I$1),"")</f>
        <v xml:space="preserve">      "Saints",</v>
      </c>
    </row>
    <row r="685" spans="7:7" x14ac:dyDescent="0.2">
      <c r="G685" s="53" t="str">
        <f t="shared" ref="G685:G699" si="39">IF(A343&lt;&gt;"",CONCATENATE("      ",$H$1,A343,$I$1),"")</f>
        <v xml:space="preserve">      "Steelers",</v>
      </c>
    </row>
    <row r="686" spans="7:7" x14ac:dyDescent="0.2">
      <c r="G686" s="53" t="str">
        <f t="shared" si="39"/>
        <v xml:space="preserve">      "Jets",</v>
      </c>
    </row>
    <row r="687" spans="7:7" x14ac:dyDescent="0.2">
      <c r="G687" s="53" t="str">
        <f t="shared" si="39"/>
        <v xml:space="preserve">      "Bengals",</v>
      </c>
    </row>
    <row r="688" spans="7:7" x14ac:dyDescent="0.2">
      <c r="G688" s="53" t="str">
        <f t="shared" si="39"/>
        <v xml:space="preserve">      "Packers",</v>
      </c>
    </row>
    <row r="689" spans="7:7" x14ac:dyDescent="0.2">
      <c r="G689" s="53" t="str">
        <f t="shared" si="39"/>
        <v xml:space="preserve">      "Titans",</v>
      </c>
    </row>
    <row r="690" spans="7:7" x14ac:dyDescent="0.2">
      <c r="G690" s="53" t="str">
        <f t="shared" si="39"/>
        <v xml:space="preserve">      "Colts",</v>
      </c>
    </row>
    <row r="691" spans="7:7" x14ac:dyDescent="0.2">
      <c r="G691" s="53" t="str">
        <f t="shared" si="39"/>
        <v xml:space="preserve">      "Patriots",</v>
      </c>
    </row>
    <row r="692" spans="7:7" x14ac:dyDescent="0.2">
      <c r="G692" s="53" t="str">
        <f t="shared" si="39"/>
        <v xml:space="preserve">      "Bears",</v>
      </c>
    </row>
    <row r="693" spans="7:7" x14ac:dyDescent="0.2">
      <c r="G693" s="53" t="str">
        <f t="shared" si="39"/>
        <v xml:space="preserve">      "Football Team",</v>
      </c>
    </row>
    <row r="694" spans="7:7" x14ac:dyDescent="0.2">
      <c r="G694" s="53" t="str">
        <f t="shared" si="39"/>
        <v xml:space="preserve">      "Cowboys",</v>
      </c>
    </row>
    <row r="695" spans="7:7" x14ac:dyDescent="0.2">
      <c r="G695" s="53" t="str">
        <f t="shared" si="39"/>
        <v xml:space="preserve">      "Panthers",</v>
      </c>
    </row>
    <row r="696" spans="7:7" x14ac:dyDescent="0.2">
      <c r="G696" s="53" t="str">
        <f t="shared" si="39"/>
        <v xml:space="preserve">      "Seahawks",</v>
      </c>
    </row>
    <row r="697" spans="7:7" x14ac:dyDescent="0.2">
      <c r="G697" s="53" t="str">
        <f t="shared" si="39"/>
        <v xml:space="preserve">      "Chiefs",</v>
      </c>
    </row>
    <row r="698" spans="7:7" x14ac:dyDescent="0.2">
      <c r="G698" s="53" t="str">
        <f t="shared" si="39"/>
        <v xml:space="preserve">      "49ers",</v>
      </c>
    </row>
    <row r="699" spans="7:7" x14ac:dyDescent="0.2">
      <c r="G699" s="53" t="str">
        <f t="shared" si="39"/>
        <v xml:space="preserve">      "Chargers",</v>
      </c>
    </row>
    <row r="700" spans="7:7" x14ac:dyDescent="0.2">
      <c r="G700" s="53" t="s">
        <v>76</v>
      </c>
    </row>
    <row r="702" spans="7:7" x14ac:dyDescent="0.2">
      <c r="G702" s="53" t="s">
        <v>609</v>
      </c>
    </row>
    <row r="703" spans="7:7" x14ac:dyDescent="0.2">
      <c r="G703" s="53" t="str">
        <f>IF(C342&lt;&gt;"",CONCATENATE("      ",$H$1,C342,$I$1),"")</f>
        <v xml:space="preserve">      "Falcons",</v>
      </c>
    </row>
    <row r="704" spans="7:7" x14ac:dyDescent="0.2">
      <c r="G704" s="53" t="str">
        <f t="shared" ref="G704:G718" si="40">IF(C343&lt;&gt;"",CONCATENATE("      ",$H$1,C343,$I$1),"")</f>
        <v xml:space="preserve">      "Ravens",</v>
      </c>
    </row>
    <row r="705" spans="7:7" x14ac:dyDescent="0.2">
      <c r="G705" s="53" t="str">
        <f t="shared" si="40"/>
        <v xml:space="preserve">      "Bills",</v>
      </c>
    </row>
    <row r="706" spans="7:7" x14ac:dyDescent="0.2">
      <c r="G706" s="53" t="str">
        <f t="shared" si="40"/>
        <v xml:space="preserve">      "Browns",</v>
      </c>
    </row>
    <row r="707" spans="7:7" x14ac:dyDescent="0.2">
      <c r="G707" s="53" t="str">
        <f t="shared" si="40"/>
        <v xml:space="preserve">      "Lions",</v>
      </c>
    </row>
    <row r="708" spans="7:7" x14ac:dyDescent="0.2">
      <c r="G708" s="53" t="str">
        <f t="shared" si="40"/>
        <v xml:space="preserve">      "Texans",</v>
      </c>
    </row>
    <row r="709" spans="7:7" x14ac:dyDescent="0.2">
      <c r="G709" s="53" t="str">
        <f t="shared" si="40"/>
        <v xml:space="preserve">      "Jaguars",</v>
      </c>
    </row>
    <row r="710" spans="7:7" x14ac:dyDescent="0.2">
      <c r="G710" s="53" t="str">
        <f t="shared" si="40"/>
        <v xml:space="preserve">      "Dolphins",</v>
      </c>
    </row>
    <row r="711" spans="7:7" x14ac:dyDescent="0.2">
      <c r="G711" s="53" t="str">
        <f t="shared" si="40"/>
        <v xml:space="preserve">      "Vikings",</v>
      </c>
    </row>
    <row r="712" spans="7:7" x14ac:dyDescent="0.2">
      <c r="G712" s="53" t="str">
        <f t="shared" si="40"/>
        <v xml:space="preserve">      "Giants",</v>
      </c>
    </row>
    <row r="713" spans="7:7" x14ac:dyDescent="0.2">
      <c r="G713" s="53" t="str">
        <f t="shared" si="40"/>
        <v xml:space="preserve">      "Eagles",</v>
      </c>
    </row>
    <row r="714" spans="7:7" x14ac:dyDescent="0.2">
      <c r="G714" s="53" t="str">
        <f t="shared" si="40"/>
        <v xml:space="preserve">      "Buccaneers",</v>
      </c>
    </row>
    <row r="715" spans="7:7" x14ac:dyDescent="0.2">
      <c r="G715" s="53" t="str">
        <f t="shared" si="40"/>
        <v xml:space="preserve">      "Cardinals",</v>
      </c>
    </row>
    <row r="716" spans="7:7" x14ac:dyDescent="0.2">
      <c r="G716" s="53" t="str">
        <f t="shared" si="40"/>
        <v xml:space="preserve">      "Broncos",</v>
      </c>
    </row>
    <row r="717" spans="7:7" x14ac:dyDescent="0.2">
      <c r="G717" s="53" t="str">
        <f t="shared" si="40"/>
        <v xml:space="preserve">      "Rams",</v>
      </c>
    </row>
    <row r="718" spans="7:7" x14ac:dyDescent="0.2">
      <c r="G718" s="53" t="str">
        <f t="shared" si="40"/>
        <v xml:space="preserve">      "Raiders",</v>
      </c>
    </row>
    <row r="719" spans="7:7" x14ac:dyDescent="0.2">
      <c r="G719" s="53" t="s">
        <v>76</v>
      </c>
    </row>
    <row r="721" spans="7:7" x14ac:dyDescent="0.2">
      <c r="G721" s="53" t="str">
        <f>CONCATENATE("      var open_date_18 = [",$H$1,B359,$H$1,"];")</f>
        <v xml:space="preserve">      var open_date_18 = ["None"];</v>
      </c>
    </row>
    <row r="723" spans="7:7" x14ac:dyDescent="0.2">
      <c r="G723" s="53" t="s">
        <v>610</v>
      </c>
    </row>
    <row r="724" spans="7:7" x14ac:dyDescent="0.2">
      <c r="G724" s="53" t="s">
        <v>611</v>
      </c>
    </row>
    <row r="725" spans="7:7" x14ac:dyDescent="0.2">
      <c r="G725" s="53" t="s">
        <v>612</v>
      </c>
    </row>
    <row r="726" spans="7:7" x14ac:dyDescent="0.2">
      <c r="G726" s="53" t="s">
        <v>613</v>
      </c>
    </row>
    <row r="727" spans="7:7" x14ac:dyDescent="0.2">
      <c r="G727" s="53" t="s">
        <v>614</v>
      </c>
    </row>
    <row r="728" spans="7:7" x14ac:dyDescent="0.2">
      <c r="G728" s="53" t="s">
        <v>615</v>
      </c>
    </row>
    <row r="729" spans="7:7" x14ac:dyDescent="0.2">
      <c r="G729" s="53" t="s">
        <v>616</v>
      </c>
    </row>
    <row r="730" spans="7:7" x14ac:dyDescent="0.2">
      <c r="G730" s="53" t="s">
        <v>617</v>
      </c>
    </row>
    <row r="731" spans="7:7" x14ac:dyDescent="0.2">
      <c r="G731" s="53" t="s">
        <v>618</v>
      </c>
    </row>
    <row r="732" spans="7:7" x14ac:dyDescent="0.2">
      <c r="G732" s="53" t="s">
        <v>619</v>
      </c>
    </row>
    <row r="733" spans="7:7" x14ac:dyDescent="0.2">
      <c r="G733" s="53" t="s">
        <v>620</v>
      </c>
    </row>
    <row r="734" spans="7:7" x14ac:dyDescent="0.2">
      <c r="G734" s="53" t="s">
        <v>621</v>
      </c>
    </row>
    <row r="735" spans="7:7" x14ac:dyDescent="0.2">
      <c r="G735" s="53" t="s">
        <v>622</v>
      </c>
    </row>
    <row r="736" spans="7:7" x14ac:dyDescent="0.2">
      <c r="G736" s="53" t="s">
        <v>623</v>
      </c>
    </row>
    <row r="737" spans="7:7" x14ac:dyDescent="0.2">
      <c r="G737" s="53" t="s">
        <v>624</v>
      </c>
    </row>
    <row r="738" spans="7:7" x14ac:dyDescent="0.2">
      <c r="G738" s="53" t="s">
        <v>625</v>
      </c>
    </row>
    <row r="739" spans="7:7" x14ac:dyDescent="0.2">
      <c r="G739" s="53" t="s">
        <v>626</v>
      </c>
    </row>
    <row r="740" spans="7:7" x14ac:dyDescent="0.2">
      <c r="G740" s="53" t="s">
        <v>627</v>
      </c>
    </row>
    <row r="742" spans="7:7" x14ac:dyDescent="0.2">
      <c r="G742" s="53" t="s">
        <v>628</v>
      </c>
    </row>
    <row r="743" spans="7:7" x14ac:dyDescent="0.2">
      <c r="G743" s="53" t="s">
        <v>629</v>
      </c>
    </row>
    <row r="744" spans="7:7" x14ac:dyDescent="0.2">
      <c r="G744" s="53" t="s">
        <v>630</v>
      </c>
    </row>
    <row r="745" spans="7:7" x14ac:dyDescent="0.2">
      <c r="G745" s="53" t="s">
        <v>631</v>
      </c>
    </row>
    <row r="746" spans="7:7" x14ac:dyDescent="0.2">
      <c r="G746" s="53" t="s">
        <v>632</v>
      </c>
    </row>
    <row r="747" spans="7:7" x14ac:dyDescent="0.2">
      <c r="G747" s="53" t="s">
        <v>633</v>
      </c>
    </row>
    <row r="748" spans="7:7" x14ac:dyDescent="0.2">
      <c r="G748" s="53" t="s">
        <v>634</v>
      </c>
    </row>
    <row r="749" spans="7:7" x14ac:dyDescent="0.2">
      <c r="G749" s="53" t="s">
        <v>635</v>
      </c>
    </row>
    <row r="750" spans="7:7" x14ac:dyDescent="0.2">
      <c r="G750" s="53" t="s">
        <v>636</v>
      </c>
    </row>
    <row r="751" spans="7:7" x14ac:dyDescent="0.2">
      <c r="G751" s="53" t="s">
        <v>637</v>
      </c>
    </row>
    <row r="752" spans="7:7" x14ac:dyDescent="0.2">
      <c r="G752" s="53" t="s">
        <v>638</v>
      </c>
    </row>
    <row r="753" spans="7:7" x14ac:dyDescent="0.2">
      <c r="G753" s="53" t="s">
        <v>639</v>
      </c>
    </row>
    <row r="754" spans="7:7" x14ac:dyDescent="0.2">
      <c r="G754" s="53" t="s">
        <v>640</v>
      </c>
    </row>
    <row r="755" spans="7:7" x14ac:dyDescent="0.2">
      <c r="G755" s="53" t="s">
        <v>641</v>
      </c>
    </row>
    <row r="756" spans="7:7" x14ac:dyDescent="0.2">
      <c r="G756" s="53" t="s">
        <v>642</v>
      </c>
    </row>
    <row r="757" spans="7:7" x14ac:dyDescent="0.2">
      <c r="G757" s="53" t="s">
        <v>643</v>
      </c>
    </row>
    <row r="758" spans="7:7" x14ac:dyDescent="0.2">
      <c r="G758" s="53" t="s">
        <v>644</v>
      </c>
    </row>
    <row r="759" spans="7:7" x14ac:dyDescent="0.2">
      <c r="G759" s="53" t="s">
        <v>645</v>
      </c>
    </row>
    <row r="761" spans="7:7" x14ac:dyDescent="0.2">
      <c r="G761" s="53" t="s">
        <v>646</v>
      </c>
    </row>
    <row r="762" spans="7:7" x14ac:dyDescent="0.2">
      <c r="G762" s="53" t="s">
        <v>647</v>
      </c>
    </row>
    <row r="763" spans="7:7" x14ac:dyDescent="0.2">
      <c r="G763" s="53" t="s">
        <v>648</v>
      </c>
    </row>
    <row r="764" spans="7:7" x14ac:dyDescent="0.2">
      <c r="G764" s="53" t="s">
        <v>649</v>
      </c>
    </row>
    <row r="765" spans="7:7" x14ac:dyDescent="0.2">
      <c r="G765" s="53" t="s">
        <v>650</v>
      </c>
    </row>
    <row r="766" spans="7:7" x14ac:dyDescent="0.2">
      <c r="G766" s="53" t="s">
        <v>651</v>
      </c>
    </row>
    <row r="767" spans="7:7" x14ac:dyDescent="0.2">
      <c r="G767" s="53" t="s">
        <v>652</v>
      </c>
    </row>
    <row r="768" spans="7:7" x14ac:dyDescent="0.2">
      <c r="G768" s="53" t="s">
        <v>653</v>
      </c>
    </row>
    <row r="769" spans="7:7" x14ac:dyDescent="0.2">
      <c r="G769" s="53" t="s">
        <v>654</v>
      </c>
    </row>
    <row r="770" spans="7:7" x14ac:dyDescent="0.2">
      <c r="G770" s="53" t="s">
        <v>655</v>
      </c>
    </row>
    <row r="771" spans="7:7" x14ac:dyDescent="0.2">
      <c r="G771" s="53" t="s">
        <v>656</v>
      </c>
    </row>
    <row r="772" spans="7:7" x14ac:dyDescent="0.2">
      <c r="G772" s="53" t="s">
        <v>657</v>
      </c>
    </row>
    <row r="773" spans="7:7" x14ac:dyDescent="0.2">
      <c r="G773" s="53" t="s">
        <v>658</v>
      </c>
    </row>
    <row r="774" spans="7:7" x14ac:dyDescent="0.2">
      <c r="G774" s="53" t="s">
        <v>659</v>
      </c>
    </row>
    <row r="775" spans="7:7" x14ac:dyDescent="0.2">
      <c r="G775" s="53" t="s">
        <v>660</v>
      </c>
    </row>
    <row r="776" spans="7:7" x14ac:dyDescent="0.2">
      <c r="G776" s="53" t="s">
        <v>661</v>
      </c>
    </row>
    <row r="777" spans="7:7" x14ac:dyDescent="0.2">
      <c r="G777" s="53" t="s">
        <v>662</v>
      </c>
    </row>
    <row r="778" spans="7:7" x14ac:dyDescent="0.2">
      <c r="G778" s="53" t="s">
        <v>663</v>
      </c>
    </row>
    <row r="780" spans="7:7" x14ac:dyDescent="0.2">
      <c r="G780" s="53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3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3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Panthers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Texans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Football Team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Bills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3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Bears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Browns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3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Ravens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Lions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week_3_schedule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Cardinals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Jaguars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week_3_byes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Chargers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Chiefs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Saints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Patriots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Falcons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Giants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Bengals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Steelers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Colts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Titans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Jets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Broncos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Dolphins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Raiders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Buccaneers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Rams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Seahawks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Vikings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Packers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49ers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Eagles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Cowboys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w3_actual_mn_points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Eagles at Cowboys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6" priority="9" stopIfTrue="1">
      <formula>H24=MIN($H24:$AO24)</formula>
    </cfRule>
  </conditionalFormatting>
  <conditionalFormatting sqref="AO21 H21 AC21 Z21 W21 T21 Q21 N21 K21 AF21 AI21 AL21 AV21">
    <cfRule type="expression" dxfId="245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4" priority="11" stopIfTrue="1">
      <formula>H22=MAX($H35:$AO35)</formula>
    </cfRule>
  </conditionalFormatting>
  <conditionalFormatting sqref="H23 K23 N23 Q23 T23 W23 Z23 AC23 AF23 AI23 AL23 AO23">
    <cfRule type="expression" dxfId="243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2" priority="13" stopIfTrue="1">
      <formula>G25=MAX($G41:$AN41)</formula>
    </cfRule>
  </conditionalFormatting>
  <conditionalFormatting sqref="B4:B19">
    <cfRule type="expression" dxfId="241" priority="14" stopIfTrue="1">
      <formula>$E4="V"</formula>
    </cfRule>
  </conditionalFormatting>
  <conditionalFormatting sqref="D4:D19">
    <cfRule type="expression" dxfId="240" priority="15" stopIfTrue="1">
      <formula>$E4="H"</formula>
    </cfRule>
  </conditionalFormatting>
  <conditionalFormatting sqref="G22 J22 M22 P22 S22 V22 Y22 AB22 AE22 AH22 AK22 AN22">
    <cfRule type="cellIs" dxfId="239" priority="16" stopIfTrue="1" operator="equal">
      <formula>1</formula>
    </cfRule>
  </conditionalFormatting>
  <conditionalFormatting sqref="F2 I2 L2 O2 R2 U2 X2 AA2 AD2 AG2 AJ2 AM2">
    <cfRule type="expression" dxfId="238" priority="7" stopIfTrue="1">
      <formula>AND(G32&lt;&gt;0,G32&lt;&gt;$F$31)</formula>
    </cfRule>
  </conditionalFormatting>
  <conditionalFormatting sqref="G2 J2 M2 P2 S2 V2 Y2 AB2 AE2 AH2 AK2 AN2">
    <cfRule type="expression" dxfId="237" priority="6">
      <formula>SUM($F$2:$AO$2)&lt;&gt;0</formula>
    </cfRule>
  </conditionalFormatting>
  <conditionalFormatting sqref="G2 J2 M2 P2 S2 V2 Y2 AB2 AE2 AH2 AK2 AN2 BP4:BQ15 BS4:BS15 BU4:BU15 BW4:BW15">
    <cfRule type="expression" dxfId="236" priority="8">
      <formula>MOD(G2,1)&gt;0</formula>
    </cfRule>
  </conditionalFormatting>
  <conditionalFormatting sqref="F49:F50">
    <cfRule type="cellIs" dxfId="235" priority="1" stopIfTrue="1" operator="equal">
      <formula>"Yes"</formula>
    </cfRule>
    <cfRule type="cellIs" dxfId="234" priority="2" stopIfTrue="1" operator="equal">
      <formula>"No"</formula>
    </cfRule>
  </conditionalFormatting>
  <conditionalFormatting sqref="E46 B44">
    <cfRule type="expression" dxfId="233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2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7010E91-DAAE-4C34-8BA9-A8FD793ED419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4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4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Jaguars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Bengals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Football Team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Falcons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4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Texans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Bills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4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Lions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Bears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week_4_schedule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Panthers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Cowboys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week_4_byes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Colts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Dolphins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Browns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Vikings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Giants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Saints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ca="1">IF(BV11="✓",$AH$27/COUNTIF(BV$4:BV$15,"✓"),"")</f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Titans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Jets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Chiefs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Eagles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Cardinals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Rams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Seahawks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49ers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Ravens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Broncos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Steelers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Packers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Buccaneers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Patriots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Raiders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Chargers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w4_actual_mn_points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Raiders at Chargers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9" stopIfTrue="1">
      <formula>H24=MIN($H24:$AO24)</formula>
    </cfRule>
  </conditionalFormatting>
  <conditionalFormatting sqref="AO21 H21 AC21 Z21 W21 T21 Q21 N21 K21 AF21 AI21 AL21 AV21">
    <cfRule type="expression" dxfId="231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1" stopIfTrue="1">
      <formula>H22=MAX($H35:$AO35)</formula>
    </cfRule>
  </conditionalFormatting>
  <conditionalFormatting sqref="H23 K23 N23 Q23 T23 W23 Z23 AC23 AF23 AI23 AL23 AO23">
    <cfRule type="expression" dxfId="229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13" stopIfTrue="1">
      <formula>G25=MAX($G41:$AN41)</formula>
    </cfRule>
  </conditionalFormatting>
  <conditionalFormatting sqref="B4:B19">
    <cfRule type="expression" dxfId="227" priority="14" stopIfTrue="1">
      <formula>$E4="V"</formula>
    </cfRule>
  </conditionalFormatting>
  <conditionalFormatting sqref="D4:D19">
    <cfRule type="expression" dxfId="226" priority="15" stopIfTrue="1">
      <formula>$E4="H"</formula>
    </cfRule>
  </conditionalFormatting>
  <conditionalFormatting sqref="G22 J22 M22 P22 S22 V22 Y22 AB22 AE22 AH22 AK22 AN22">
    <cfRule type="cellIs" dxfId="225" priority="16" stopIfTrue="1" operator="equal">
      <formula>1</formula>
    </cfRule>
  </conditionalFormatting>
  <conditionalFormatting sqref="F2 I2 L2 O2 R2 U2 X2 AA2 AD2 AG2 AJ2 AM2">
    <cfRule type="expression" dxfId="224" priority="7" stopIfTrue="1">
      <formula>AND(G32&lt;&gt;0,G32&lt;&gt;$F$31)</formula>
    </cfRule>
  </conditionalFormatting>
  <conditionalFormatting sqref="G2 J2 M2 P2 S2 V2 Y2 AB2 AE2 AH2 AK2 AN2">
    <cfRule type="expression" dxfId="223" priority="6">
      <formula>SUM($F$2:$AO$2)&lt;&gt;0</formula>
    </cfRule>
  </conditionalFormatting>
  <conditionalFormatting sqref="G2 J2 M2 P2 S2 V2 Y2 AB2 AE2 AH2 AK2 AN2 BP4:BQ15 BS4:BS15 BU4:BU15 BW4:BW15">
    <cfRule type="expression" dxfId="222" priority="8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E46 B44">
    <cfRule type="expression" dxfId="219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3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B6BBA0D5-B632-4DFB-AED8-CA2F64C2BFF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5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5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Rams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Seahawks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Jets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Falcons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5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Eagles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Panthers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5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Packers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Bengals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week_5_schedule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Patriots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Texans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week_5_byes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Titans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Jaguars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Lions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Vikings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Broncos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Steelers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Dolphins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Buccaneers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Saints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Football Team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Browns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Chargers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Bears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Raiders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49ers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Cardinals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Giants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Cowboys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Bills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Chiefs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Colts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Ravens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w5_actual_mn_points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Colts at Ravens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8" priority="9" stopIfTrue="1">
      <formula>H24=MIN($H24:$AO24)</formula>
    </cfRule>
  </conditionalFormatting>
  <conditionalFormatting sqref="AO21 H21 AC21 Z21 W21 T21 Q21 N21 K21 AF21 AI21 AL21 AV21">
    <cfRule type="expression" dxfId="217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6" priority="11" stopIfTrue="1">
      <formula>H22=MAX($H35:$AO35)</formula>
    </cfRule>
  </conditionalFormatting>
  <conditionalFormatting sqref="H23 K23 N23 Q23 T23 W23 Z23 AC23 AF23 AI23 AL23 AO23">
    <cfRule type="expression" dxfId="215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4" priority="13" stopIfTrue="1">
      <formula>G25=MAX($G41:$AN41)</formula>
    </cfRule>
  </conditionalFormatting>
  <conditionalFormatting sqref="B4:B19">
    <cfRule type="expression" dxfId="213" priority="14" stopIfTrue="1">
      <formula>$E4="V"</formula>
    </cfRule>
  </conditionalFormatting>
  <conditionalFormatting sqref="D4:D19">
    <cfRule type="expression" dxfId="212" priority="15" stopIfTrue="1">
      <formula>$E4="H"</formula>
    </cfRule>
  </conditionalFormatting>
  <conditionalFormatting sqref="G22 J22 M22 P22 S22 V22 Y22 AB22 AE22 AH22 AK22 AN22">
    <cfRule type="cellIs" dxfId="211" priority="16" stopIfTrue="1" operator="equal">
      <formula>1</formula>
    </cfRule>
  </conditionalFormatting>
  <conditionalFormatting sqref="F2 I2 L2 O2 R2 U2 X2 AA2 AD2 AG2 AJ2 AM2">
    <cfRule type="expression" dxfId="210" priority="7" stopIfTrue="1">
      <formula>AND(G32&lt;&gt;0,G32&lt;&gt;$F$31)</formula>
    </cfRule>
  </conditionalFormatting>
  <conditionalFormatting sqref="G2 J2 M2 P2 S2 V2 Y2 AB2 AE2 AH2 AK2 AN2">
    <cfRule type="expression" dxfId="209" priority="6">
      <formula>SUM($F$2:$AO$2)&lt;&gt;0</formula>
    </cfRule>
  </conditionalFormatting>
  <conditionalFormatting sqref="G2 J2 M2 P2 S2 V2 Y2 AB2 AE2 AH2 AK2 AN2 BP4:BQ15 BS4:BS15 BU4:BU15 BW4:BW15">
    <cfRule type="expression" dxfId="208" priority="8">
      <formula>MOD(G2,1)&gt;0</formula>
    </cfRule>
  </conditionalFormatting>
  <conditionalFormatting sqref="F49:F50">
    <cfRule type="cellIs" dxfId="207" priority="1" stopIfTrue="1" operator="equal">
      <formula>"Yes"</formula>
    </cfRule>
    <cfRule type="cellIs" dxfId="206" priority="2" stopIfTrue="1" operator="equal">
      <formula>"No"</formula>
    </cfRule>
  </conditionalFormatting>
  <conditionalFormatting sqref="E46 B44">
    <cfRule type="expression" dxfId="205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4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61AB720-1DF8-4747-8D5A-4C3710DB30F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6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6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Buccaneers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Eagles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Dolphins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Jaguars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6</v>
      </c>
      <c r="AT5" s="203" t="str">
        <f ca="1">IF($B5="","",IF(AX5&lt;0,"V","H"))</f>
        <v>H</v>
      </c>
      <c r="AU5" s="204">
        <f ca="1">IF($B5="","",RANK(BA5,BA$4:BA$19,1))</f>
        <v>4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Chargers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Ravens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6</v>
      </c>
      <c r="AT6" s="203" t="str">
        <f t="shared" ca="1" si="11"/>
        <v>H</v>
      </c>
      <c r="AU6" s="204">
        <f t="shared" ca="1" si="12"/>
        <v>5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Vikings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Panthers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week_6_schedule</v>
      </c>
      <c r="AT7" s="203" t="str">
        <f t="shared" ca="1" si="11"/>
        <v>H</v>
      </c>
      <c r="AU7" s="204">
        <f t="shared" ca="1" si="12"/>
        <v>6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Packers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Bears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week_6_byes</v>
      </c>
      <c r="AT8" s="203" t="str">
        <f t="shared" ca="1" si="11"/>
        <v>H</v>
      </c>
      <c r="AU8" s="204">
        <f t="shared" ca="1" si="12"/>
        <v>7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Bengals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Lions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8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Texans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Colts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9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Rams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Giants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10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Chiefs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Football Team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11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Cardinals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Browns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12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Raiders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Broncos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13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Cowboys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Patriots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14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Seahawks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Steelers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15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Bills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Titans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49ers, Falcons, Jets, Saints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w6_actual_mn_points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133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133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133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Bills at Titans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4" priority="9" stopIfTrue="1">
      <formula>H24=MIN($H24:$AO24)</formula>
    </cfRule>
  </conditionalFormatting>
  <conditionalFormatting sqref="AO21 H21 AC21 Z21 W21 T21 Q21 N21 K21 AF21 AI21 AL21 AV21">
    <cfRule type="expression" dxfId="203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2" priority="11" stopIfTrue="1">
      <formula>H22=MAX($H35:$AO35)</formula>
    </cfRule>
  </conditionalFormatting>
  <conditionalFormatting sqref="H23 K23 N23 Q23 T23 W23 Z23 AC23 AF23 AI23 AL23 AO23">
    <cfRule type="expression" dxfId="201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0" priority="13" stopIfTrue="1">
      <formula>G25=MAX($G41:$AN41)</formula>
    </cfRule>
  </conditionalFormatting>
  <conditionalFormatting sqref="B4:B19">
    <cfRule type="expression" dxfId="199" priority="14" stopIfTrue="1">
      <formula>$E4="V"</formula>
    </cfRule>
  </conditionalFormatting>
  <conditionalFormatting sqref="D4:D19">
    <cfRule type="expression" dxfId="198" priority="15" stopIfTrue="1">
      <formula>$E4="H"</formula>
    </cfRule>
  </conditionalFormatting>
  <conditionalFormatting sqref="G22 J22 M22 P22 S22 V22 Y22 AB22 AE22 AH22 AK22 AN22">
    <cfRule type="cellIs" dxfId="197" priority="16" stopIfTrue="1" operator="equal">
      <formula>1</formula>
    </cfRule>
  </conditionalFormatting>
  <conditionalFormatting sqref="F2 I2 L2 O2 R2 U2 X2 AA2 AD2 AG2 AJ2 AM2">
    <cfRule type="expression" dxfId="196" priority="7" stopIfTrue="1">
      <formula>AND(G32&lt;&gt;0,G32&lt;&gt;$F$31)</formula>
    </cfRule>
  </conditionalFormatting>
  <conditionalFormatting sqref="G2 J2 M2 P2 S2 V2 Y2 AB2 AE2 AH2 AK2 AN2">
    <cfRule type="expression" dxfId="195" priority="6">
      <formula>SUM($F$2:$AO$2)&lt;&gt;0</formula>
    </cfRule>
  </conditionalFormatting>
  <conditionalFormatting sqref="G2 J2 M2 P2 S2 V2 Y2 AB2 AE2 AH2 AK2 AN2 BP4:BQ15 BS4:BS15 BU4:BU15 BW4:BW15">
    <cfRule type="expression" dxfId="194" priority="8">
      <formula>MOD(G2,1)&gt;0</formula>
    </cfRule>
  </conditionalFormatting>
  <conditionalFormatting sqref="F49:F50">
    <cfRule type="cellIs" dxfId="193" priority="1" stopIfTrue="1" operator="equal">
      <formula>"Yes"</formula>
    </cfRule>
    <cfRule type="cellIs" dxfId="192" priority="2" stopIfTrue="1" operator="equal">
      <formula>"No"</formula>
    </cfRule>
  </conditionalFormatting>
  <conditionalFormatting sqref="E46 B44">
    <cfRule type="expression" dxfId="191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5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F2FB5CE-F465-4338-B4E7-7D74BDD3E867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7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7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Broncos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Browns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4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Bengals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Ravens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7</v>
      </c>
      <c r="AT5" s="203" t="str">
        <f ca="1">IF($B5="","",IF(AX5&lt;0,"V","H"))</f>
        <v>H</v>
      </c>
      <c r="AU5" s="204">
        <f ca="1">IF($B5="","",RANK(BA5,BA$4:BA$19,1))</f>
        <v>5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Football Team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Packers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7</v>
      </c>
      <c r="AT6" s="203" t="str">
        <f t="shared" ca="1" si="11"/>
        <v>H</v>
      </c>
      <c r="AU6" s="204">
        <f t="shared" ca="1" si="12"/>
        <v>6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Falcons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Dolphins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week_7_schedule</v>
      </c>
      <c r="AT7" s="203" t="str">
        <f t="shared" ca="1" si="11"/>
        <v>H</v>
      </c>
      <c r="AU7" s="204">
        <f t="shared" ca="1" si="12"/>
        <v>7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Jets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Patriots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week_7_byes</v>
      </c>
      <c r="AT8" s="203" t="str">
        <f t="shared" ca="1" si="11"/>
        <v>H</v>
      </c>
      <c r="AU8" s="204">
        <f t="shared" ca="1" si="12"/>
        <v>8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Panthers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Giants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9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Chiefs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Titans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10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Lions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Rams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11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Eagles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Raiders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12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Texans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Cardinals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13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Bears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Buccaneers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14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Colts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49ers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15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/>
      </c>
      <c r="C16" s="196" t="str">
        <f ca="1">IF(OFFSET(INDIRECT($AS$7),ROWS($B$4:C16),COLUMNS($B$4:C16)-1)="","",OFFSET(INDIRECT($AS$7),ROWS($B$4:C16),COLUMNS($B$4:C16)-1))</f>
        <v/>
      </c>
      <c r="D16" s="196" t="str">
        <f ca="1">IF(OFFSET(INDIRECT($AS$7),ROWS($B$4:D16),COLUMNS($B$4:D16)-1)="","",OFFSET(INDIRECT($AS$7),ROWS($B$4:D16),COLUMNS($B$4:D16)-1))</f>
        <v/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/>
      </c>
      <c r="AU16" s="204" t="str">
        <f t="shared" ca="1" si="12"/>
        <v/>
      </c>
      <c r="AV16" s="202" t="str">
        <f t="shared" ca="1" si="13"/>
        <v/>
      </c>
      <c r="AX16" s="4">
        <f t="shared" si="14"/>
        <v>0</v>
      </c>
      <c r="AY16" s="4">
        <f t="shared" ca="1" si="21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Saints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Seahawks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Bills, Chargers, Cowboys, Jaguars, Steelers, Vikings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w7_actual_mn_points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130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130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130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Saints at Seahawks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0" priority="9" stopIfTrue="1">
      <formula>H24=MIN($H24:$AO24)</formula>
    </cfRule>
  </conditionalFormatting>
  <conditionalFormatting sqref="AO21 H21 AC21 Z21 W21 T21 Q21 N21 K21 AF21 AI21 AL21 AV21">
    <cfRule type="expression" dxfId="189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8" priority="11" stopIfTrue="1">
      <formula>H22=MAX($H35:$AO35)</formula>
    </cfRule>
  </conditionalFormatting>
  <conditionalFormatting sqref="H23 K23 N23 Q23 T23 W23 Z23 AC23 AF23 AI23 AL23 AO23">
    <cfRule type="expression" dxfId="187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6" priority="13" stopIfTrue="1">
      <formula>G25=MAX($G41:$AN41)</formula>
    </cfRule>
  </conditionalFormatting>
  <conditionalFormatting sqref="B4:B19">
    <cfRule type="expression" dxfId="185" priority="14" stopIfTrue="1">
      <formula>$E4="V"</formula>
    </cfRule>
  </conditionalFormatting>
  <conditionalFormatting sqref="D4:D19">
    <cfRule type="expression" dxfId="184" priority="15" stopIfTrue="1">
      <formula>$E4="H"</formula>
    </cfRule>
  </conditionalFormatting>
  <conditionalFormatting sqref="G22 J22 M22 P22 S22 V22 Y22 AB22 AE22 AH22 AK22 AN22">
    <cfRule type="cellIs" dxfId="183" priority="16" stopIfTrue="1" operator="equal">
      <formula>1</formula>
    </cfRule>
  </conditionalFormatting>
  <conditionalFormatting sqref="F2 I2 L2 O2 R2 U2 X2 AA2 AD2 AG2 AJ2 AM2">
    <cfRule type="expression" dxfId="182" priority="7" stopIfTrue="1">
      <formula>AND(G32&lt;&gt;0,G32&lt;&gt;$F$31)</formula>
    </cfRule>
  </conditionalFormatting>
  <conditionalFormatting sqref="G2 J2 M2 P2 S2 V2 Y2 AB2 AE2 AH2 AK2 AN2">
    <cfRule type="expression" dxfId="181" priority="6">
      <formula>SUM($F$2:$AO$2)&lt;&gt;0</formula>
    </cfRule>
  </conditionalFormatting>
  <conditionalFormatting sqref="G2 J2 M2 P2 S2 V2 Y2 AB2 AE2 AH2 AK2 AN2 BP4:BQ15 BS4:BS15 BU4:BU15 BW4:BW15">
    <cfRule type="expression" dxfId="180" priority="8">
      <formula>MOD(G2,1)&gt;0</formula>
    </cfRule>
  </conditionalFormatting>
  <conditionalFormatting sqref="F49:F50">
    <cfRule type="cellIs" dxfId="179" priority="1" stopIfTrue="1" operator="equal">
      <formula>"Yes"</formula>
    </cfRule>
    <cfRule type="cellIs" dxfId="178" priority="2" stopIfTrue="1" operator="equal">
      <formula>"No"</formula>
    </cfRule>
  </conditionalFormatting>
  <conditionalFormatting sqref="E46 B44">
    <cfRule type="expression" dxfId="177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6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9452003-C2AE-4CA9-AC00-42149FE56503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8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8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Packers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Cardinals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2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Panthers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Falcons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8</v>
      </c>
      <c r="AT5" s="203" t="str">
        <f ca="1">IF($B5="","",IF(AX5&lt;0,"V","H"))</f>
        <v>H</v>
      </c>
      <c r="AU5" s="204">
        <f ca="1">IF($B5="","",RANK(BA5,BA$4:BA$19,1))</f>
        <v>3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Dolphins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Bills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8</v>
      </c>
      <c r="AT6" s="203" t="str">
        <f t="shared" ca="1" si="11"/>
        <v>H</v>
      </c>
      <c r="AU6" s="204">
        <f t="shared" ca="1" si="12"/>
        <v>4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49ers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Bears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week_8_schedule</v>
      </c>
      <c r="AT7" s="203" t="str">
        <f t="shared" ca="1" si="11"/>
        <v>H</v>
      </c>
      <c r="AU7" s="204">
        <f t="shared" ca="1" si="12"/>
        <v>5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Steelers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Browns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week_8_byes</v>
      </c>
      <c r="AT8" s="203" t="str">
        <f t="shared" ca="1" si="11"/>
        <v>H</v>
      </c>
      <c r="AU8" s="204">
        <f t="shared" ca="1" si="12"/>
        <v>6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Eagles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Lions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7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Rams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Texans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8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Titans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Colts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9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Bengals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Jets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10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Patriots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Chargers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11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Jaguars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Seahawks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12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Football Team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Broncos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13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Buccaneers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Saints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14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Cowboys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Vikings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15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Giants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Chiefs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Raiders, Ravens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w8_actual_mn_points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135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135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135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Giants at Chiefs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6" priority="9" stopIfTrue="1">
      <formula>H24=MIN($H24:$AO24)</formula>
    </cfRule>
  </conditionalFormatting>
  <conditionalFormatting sqref="AO21 H21 AC21 Z21 W21 T21 Q21 N21 K21 AF21 AI21 AL21 AV21">
    <cfRule type="expression" dxfId="175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4" priority="11" stopIfTrue="1">
      <formula>H22=MAX($H35:$AO35)</formula>
    </cfRule>
  </conditionalFormatting>
  <conditionalFormatting sqref="H23 K23 N23 Q23 T23 W23 Z23 AC23 AF23 AI23 AL23 AO23">
    <cfRule type="expression" dxfId="173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72" priority="13" stopIfTrue="1">
      <formula>G25=MAX($G41:$AN41)</formula>
    </cfRule>
  </conditionalFormatting>
  <conditionalFormatting sqref="B4:B19">
    <cfRule type="expression" dxfId="171" priority="14" stopIfTrue="1">
      <formula>$E4="V"</formula>
    </cfRule>
  </conditionalFormatting>
  <conditionalFormatting sqref="D4:D19">
    <cfRule type="expression" dxfId="170" priority="15" stopIfTrue="1">
      <formula>$E4="H"</formula>
    </cfRule>
  </conditionalFormatting>
  <conditionalFormatting sqref="G22 J22 M22 P22 S22 V22 Y22 AB22 AE22 AH22 AK22 AN22">
    <cfRule type="cellIs" dxfId="169" priority="16" stopIfTrue="1" operator="equal">
      <formula>1</formula>
    </cfRule>
  </conditionalFormatting>
  <conditionalFormatting sqref="F2 I2 L2 O2 R2 U2 X2 AA2 AD2 AG2 AJ2 AM2">
    <cfRule type="expression" dxfId="168" priority="7" stopIfTrue="1">
      <formula>AND(G32&lt;&gt;0,G32&lt;&gt;$F$31)</formula>
    </cfRule>
  </conditionalFormatting>
  <conditionalFormatting sqref="G2 J2 M2 P2 S2 V2 Y2 AB2 AE2 AH2 AK2 AN2">
    <cfRule type="expression" dxfId="167" priority="6">
      <formula>SUM($F$2:$AO$2)&lt;&gt;0</formula>
    </cfRule>
  </conditionalFormatting>
  <conditionalFormatting sqref="G2 J2 M2 P2 S2 V2 Y2 AB2 AE2 AH2 AK2 AN2 BP4:BQ15 BS4:BS15 BU4:BU15 BW4:BW15">
    <cfRule type="expression" dxfId="166" priority="8">
      <formula>MOD(G2,1)&gt;0</formula>
    </cfRule>
  </conditionalFormatting>
  <conditionalFormatting sqref="F49:F50">
    <cfRule type="cellIs" dxfId="165" priority="1" stopIfTrue="1" operator="equal">
      <formula>"Yes"</formula>
    </cfRule>
    <cfRule type="cellIs" dxfId="164" priority="2" stopIfTrue="1" operator="equal">
      <formula>"No"</formula>
    </cfRule>
  </conditionalFormatting>
  <conditionalFormatting sqref="E46 B44">
    <cfRule type="expression" dxfId="163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7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AADCC1D-D3FD-49C8-BC5C-C24FA84DD1E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9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8" t="s">
        <v>11</v>
      </c>
      <c r="AU2" s="399" t="s">
        <v>11</v>
      </c>
      <c r="AV2" s="400"/>
      <c r="AW2" s="3"/>
      <c r="BE2" s="404" t="str">
        <f ca="1">CONCATENATE("Week ",$C$2," Scores")</f>
        <v>Week 9 Scores</v>
      </c>
      <c r="BF2" s="405"/>
      <c r="BG2" s="406"/>
      <c r="BH2" s="170"/>
      <c r="BI2" s="404" t="s">
        <v>65</v>
      </c>
      <c r="BJ2" s="405"/>
      <c r="BK2" s="405"/>
      <c r="BL2" s="406"/>
      <c r="BM2" s="169"/>
      <c r="BN2" s="404" t="s">
        <v>74</v>
      </c>
      <c r="BO2" s="405"/>
      <c r="BP2" s="406"/>
      <c r="BQ2" s="404" t="s">
        <v>70</v>
      </c>
      <c r="BR2" s="405"/>
      <c r="BS2" s="405"/>
      <c r="BT2" s="405"/>
      <c r="BU2" s="405"/>
      <c r="BV2" s="405"/>
      <c r="BW2" s="40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2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2" t="s">
        <v>67</v>
      </c>
      <c r="BS3" s="407"/>
      <c r="BT3" s="402" t="s">
        <v>68</v>
      </c>
      <c r="BU3" s="407"/>
      <c r="BV3" s="402" t="s">
        <v>69</v>
      </c>
      <c r="BW3" s="40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Jets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Colts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4</v>
      </c>
      <c r="BJ4" s="87" t="str">
        <f>$F$2</f>
        <v>BM</v>
      </c>
      <c r="BK4" s="88">
        <f ca="1">$H$22</f>
        <v>98</v>
      </c>
      <c r="BL4" s="89">
        <f ca="1">$H$23</f>
        <v>98</v>
      </c>
      <c r="BM4" s="169"/>
      <c r="BN4" s="63">
        <f t="shared" ref="BN4:BN15" ca="1" si="18">RANK(BP4,BP$4:BP$15,0)</f>
        <v>4</v>
      </c>
      <c r="BO4" s="80" t="str">
        <f>$F$2</f>
        <v>BM</v>
      </c>
      <c r="BP4" s="69">
        <f t="shared" ref="BP4:BP15" ca="1" si="19">SUM(BQ4,BS4,BU4,BW4)</f>
        <v>-6</v>
      </c>
      <c r="BQ4" s="68">
        <f ca="1">-$AR$3*'Season Summary'!$AO$3</f>
        <v>-6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Vikings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Ravens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9</v>
      </c>
      <c r="AT5" s="203" t="str">
        <f ca="1">IF($B5="","",IF(AX5&lt;0,"V","H"))</f>
        <v>H</v>
      </c>
      <c r="AU5" s="204">
        <f ca="1">IF($B5="","",RANK(BA5,BA$4:BA$19,1))</f>
        <v>4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10</v>
      </c>
      <c r="BJ5" s="81" t="str">
        <f>$I$2</f>
        <v>CK</v>
      </c>
      <c r="BK5" s="90">
        <f ca="1">$K$22</f>
        <v>85</v>
      </c>
      <c r="BL5" s="91">
        <f ca="1">$K$23</f>
        <v>85</v>
      </c>
      <c r="BM5" s="169"/>
      <c r="BN5" s="61">
        <f t="shared" ca="1" si="18"/>
        <v>4</v>
      </c>
      <c r="BO5" s="81" t="str">
        <f>$I$2</f>
        <v>CK</v>
      </c>
      <c r="BP5" s="71">
        <f t="shared" ca="1" si="19"/>
        <v>-6</v>
      </c>
      <c r="BQ5" s="70">
        <f ca="1">-$AR$3*'Season Summary'!$AO$3</f>
        <v>-6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Patriots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Panthers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9</v>
      </c>
      <c r="AT6" s="203" t="str">
        <f t="shared" ca="1" si="11"/>
        <v>H</v>
      </c>
      <c r="AU6" s="204">
        <f t="shared" ca="1" si="12"/>
        <v>5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2</v>
      </c>
      <c r="BJ6" s="81" t="str">
        <f>$L$2</f>
        <v>CP</v>
      </c>
      <c r="BK6" s="90">
        <f ca="1">$N$22</f>
        <v>106</v>
      </c>
      <c r="BL6" s="91">
        <f ca="1">$N$23</f>
        <v>106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-2</v>
      </c>
      <c r="BQ6" s="70">
        <f ca="1">-$AR$3*'Season Summary'!$AO$3</f>
        <v>-6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>✓</v>
      </c>
      <c r="BW6" s="65">
        <f t="shared" ca="1" si="22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Browns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Bengals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week_9_schedule</v>
      </c>
      <c r="AT7" s="203" t="str">
        <f t="shared" ca="1" si="11"/>
        <v>H</v>
      </c>
      <c r="AU7" s="204">
        <f t="shared" ca="1" si="12"/>
        <v>6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1</v>
      </c>
      <c r="BJ7" s="81" t="str">
        <f>$O$2</f>
        <v>DC</v>
      </c>
      <c r="BK7" s="90">
        <f ca="1">$Q$22</f>
        <v>109</v>
      </c>
      <c r="BL7" s="91">
        <f ca="1">$Q$23</f>
        <v>109</v>
      </c>
      <c r="BM7" s="169"/>
      <c r="BN7" s="61">
        <f t="shared" ca="1" si="18"/>
        <v>1</v>
      </c>
      <c r="BO7" s="81" t="str">
        <f>$O$2</f>
        <v>DC</v>
      </c>
      <c r="BP7" s="71">
        <f t="shared" ca="1" si="19"/>
        <v>31</v>
      </c>
      <c r="BQ7" s="70">
        <f ca="1">-$AR$3*'Season Summary'!$AO$3</f>
        <v>-6</v>
      </c>
      <c r="BR7" s="76">
        <f ca="1">IF(COUNTIF('Season Summary'!N$3:OFFSET('Season Summary'!N$3,$C$2+$AR$2,0),"=1")&gt;0,COUNTIF('Season Summary'!N$3:OFFSET('Season Summary'!N$3,$C$2+$AR$2,0),"=1"),"")</f>
        <v>1</v>
      </c>
      <c r="BS7" s="77">
        <f ca="1">IF(BR7="","",BR7*'Season Summary'!$AO$6)</f>
        <v>31</v>
      </c>
      <c r="BT7" s="205" t="str">
        <f ca="1">IF($P$22=1,"✓","")</f>
        <v>✓</v>
      </c>
      <c r="BU7" s="77">
        <f t="shared" ca="1" si="20"/>
        <v>6</v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Broncos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Cowboys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week_9_byes</v>
      </c>
      <c r="AT8" s="203" t="str">
        <f t="shared" ca="1" si="11"/>
        <v>H</v>
      </c>
      <c r="AU8" s="204">
        <f t="shared" ca="1" si="12"/>
        <v>7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4</v>
      </c>
      <c r="BJ8" s="81" t="str">
        <f>$R$2</f>
        <v>DH</v>
      </c>
      <c r="BK8" s="90">
        <f ca="1">$T$22</f>
        <v>98</v>
      </c>
      <c r="BL8" s="91">
        <f ca="1">$T$23</f>
        <v>98</v>
      </c>
      <c r="BM8" s="169"/>
      <c r="BN8" s="61">
        <f t="shared" ca="1" si="18"/>
        <v>4</v>
      </c>
      <c r="BO8" s="81" t="str">
        <f>$R$2</f>
        <v>DH</v>
      </c>
      <c r="BP8" s="71">
        <f t="shared" ca="1" si="19"/>
        <v>-6</v>
      </c>
      <c r="BQ8" s="70">
        <f ca="1">-$AR$3*'Season Summary'!$AO$3</f>
        <v>-6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Bills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Jaguars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8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8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4</v>
      </c>
      <c r="BO9" s="81" t="str">
        <f>$U$2</f>
        <v>JG</v>
      </c>
      <c r="BP9" s="71">
        <f t="shared" ca="1" si="19"/>
        <v>-6</v>
      </c>
      <c r="BQ9" s="70">
        <f ca="1">-$AR$3*'Season Summary'!$AO$3</f>
        <v>-6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/>
      </c>
      <c r="BW9" s="65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Texans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Dolphins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9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11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4</v>
      </c>
      <c r="BO10" s="81" t="str">
        <f>$X$2</f>
        <v>JH</v>
      </c>
      <c r="BP10" s="71">
        <f t="shared" ca="1" si="19"/>
        <v>-6</v>
      </c>
      <c r="BQ10" s="70">
        <f ca="1">-$AR$3*'Season Summary'!$AO$3</f>
        <v>-6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Falcons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Saints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10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9</v>
      </c>
      <c r="BJ11" s="81" t="str">
        <f>$AA$2</f>
        <v>JL</v>
      </c>
      <c r="BK11" s="90">
        <f ca="1">$AC$22</f>
        <v>87</v>
      </c>
      <c r="BL11" s="91">
        <f ca="1">$AC$23</f>
        <v>87</v>
      </c>
      <c r="BM11" s="169"/>
      <c r="BN11" s="61">
        <f t="shared" ca="1" si="18"/>
        <v>4</v>
      </c>
      <c r="BO11" s="81" t="str">
        <f>$AA$2</f>
        <v>JL</v>
      </c>
      <c r="BP11" s="71">
        <f t="shared" ca="1" si="19"/>
        <v>-6</v>
      </c>
      <c r="BQ11" s="70">
        <f ca="1">-$AR$3*'Season Summary'!$AO$3</f>
        <v>-6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Raiders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Giants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11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7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2</v>
      </c>
      <c r="BO12" s="81" t="str">
        <f>$AD$2</f>
        <v>KC</v>
      </c>
      <c r="BP12" s="71">
        <f t="shared" ca="1" si="19"/>
        <v>25</v>
      </c>
      <c r="BQ12" s="70">
        <f ca="1">-$AR$3*'Season Summary'!$AO$3</f>
        <v>-6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/>
      </c>
      <c r="BU12" s="77" t="str">
        <f t="shared" ca="1" si="20"/>
        <v/>
      </c>
      <c r="BV12" s="205" t="str">
        <f ca="1">IF($AE$22=2,"✓","")</f>
        <v/>
      </c>
      <c r="BW12" s="65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Chargers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Eagles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12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6</v>
      </c>
      <c r="BJ13" s="81" t="str">
        <f>$AG$2</f>
        <v>KK</v>
      </c>
      <c r="BK13" s="90">
        <f ca="1">$AI$22</f>
        <v>96</v>
      </c>
      <c r="BL13" s="91">
        <f ca="1">$AI$23</f>
        <v>96</v>
      </c>
      <c r="BM13" s="169"/>
      <c r="BN13" s="61">
        <f t="shared" ca="1" si="18"/>
        <v>4</v>
      </c>
      <c r="BO13" s="81" t="str">
        <f>$AG$2</f>
        <v>KK</v>
      </c>
      <c r="BP13" s="71">
        <f t="shared" ca="1" si="19"/>
        <v>-6</v>
      </c>
      <c r="BQ13" s="70">
        <f ca="1">-$AR$3*'Season Summary'!$AO$3</f>
        <v>-6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Packers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Chiefs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13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12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4</v>
      </c>
      <c r="BO14" s="81" t="str">
        <f>$AJ$2</f>
        <v>MB</v>
      </c>
      <c r="BP14" s="71">
        <f t="shared" ca="1" si="19"/>
        <v>-6</v>
      </c>
      <c r="BQ14" s="70">
        <f ca="1">-$AR$3*'Season Summary'!$AO$3</f>
        <v>-6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Cardinals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49ers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14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101</v>
      </c>
      <c r="BL15" s="93">
        <f ca="1">$AO$23</f>
        <v>101</v>
      </c>
      <c r="BM15" s="169"/>
      <c r="BN15" s="62">
        <f t="shared" ca="1" si="18"/>
        <v>4</v>
      </c>
      <c r="BO15" s="82" t="str">
        <f>$AM$2</f>
        <v>RR</v>
      </c>
      <c r="BP15" s="73">
        <f t="shared" ca="1" si="19"/>
        <v>-6</v>
      </c>
      <c r="BQ15" s="72">
        <f ca="1">-$AR$3*'Season Summary'!$AO$3</f>
        <v>-6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Titans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Rams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15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Bears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Steelers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4</v>
      </c>
      <c r="H22" s="149">
        <f ca="1">IF($AR$3&lt;3,H23,H23/($AR$3-1))</f>
        <v>98</v>
      </c>
      <c r="I22" s="150"/>
      <c r="J22" s="148">
        <f ca="1">RANK(K35,($H35:$AO35),0)</f>
        <v>10</v>
      </c>
      <c r="K22" s="149">
        <f ca="1">IF($AR$3&lt;3,K23,K23/($AR$3-1))</f>
        <v>85</v>
      </c>
      <c r="L22" s="150"/>
      <c r="M22" s="148">
        <f ca="1">RANK(N35,($H35:$AO35),0)</f>
        <v>2</v>
      </c>
      <c r="N22" s="149">
        <f ca="1">IF($AR$3&lt;3,N23,N23/($AR$3-1))</f>
        <v>106</v>
      </c>
      <c r="O22" s="150"/>
      <c r="P22" s="148">
        <f ca="1">RANK(Q35,($H35:$AO35),0)</f>
        <v>1</v>
      </c>
      <c r="Q22" s="149">
        <f ca="1">IF($AR$3&lt;3,Q23,Q23/($AR$3-1))</f>
        <v>109</v>
      </c>
      <c r="R22" s="150"/>
      <c r="S22" s="148">
        <f ca="1">RANK(T35,($H35:$AO35),0)</f>
        <v>4</v>
      </c>
      <c r="T22" s="149">
        <f ca="1">IF($AR$3&lt;3,T23,T23/($AR$3-1))</f>
        <v>98</v>
      </c>
      <c r="U22" s="150"/>
      <c r="V22" s="148">
        <f ca="1">RANK(W35,($H35:$AO35),0)</f>
        <v>8</v>
      </c>
      <c r="W22" s="149">
        <f ca="1">IF($AR$3&lt;3,W23,W23/($AR$3-1))</f>
        <v>92</v>
      </c>
      <c r="X22" s="150"/>
      <c r="Y22" s="148">
        <f ca="1">RANK(Z35,($H35:$AO35),0)</f>
        <v>11</v>
      </c>
      <c r="Z22" s="149">
        <f ca="1">IF($AR$3&lt;3,Z23,Z23/($AR$3-1))</f>
        <v>74</v>
      </c>
      <c r="AA22" s="150"/>
      <c r="AB22" s="148">
        <f ca="1">RANK(AC35,($H35:$AO35),0)</f>
        <v>9</v>
      </c>
      <c r="AC22" s="149">
        <f ca="1">IF($AR$3&lt;3,AC23,AC23/($AR$3-1))</f>
        <v>87</v>
      </c>
      <c r="AD22" s="150"/>
      <c r="AE22" s="148">
        <f ca="1">RANK(AF35,($H35:$AO35),0)</f>
        <v>7</v>
      </c>
      <c r="AF22" s="149">
        <f ca="1">IF($AR$3&lt;3,AF23,AF23/($AR$3-1))</f>
        <v>93</v>
      </c>
      <c r="AG22" s="150"/>
      <c r="AH22" s="148">
        <f ca="1">RANK(AI35,($H35:$AO35),0)</f>
        <v>6</v>
      </c>
      <c r="AI22" s="149">
        <f ca="1">IF($AR$3&lt;3,AI23,AI23/($AR$3-1))</f>
        <v>96</v>
      </c>
      <c r="AJ22" s="150"/>
      <c r="AK22" s="148">
        <f ca="1">RANK(AL35,($H35:$AO35),0)</f>
        <v>12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98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85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106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109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98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87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96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>
        <f ca="1">IF($AR$3&lt;2,"",MIN('Season Summary'!G3:OFFSET('Season Summary'!G3,$C$2+$AR$2,0)))</f>
        <v>62</v>
      </c>
      <c r="I24" s="158"/>
      <c r="J24" s="156"/>
      <c r="K24" s="157">
        <f ca="1">IF($AR$3&lt;2,"",MIN('Season Summary'!J3:OFFSET('Season Summary'!J3,$C$2+$AR$2,0)))</f>
        <v>60</v>
      </c>
      <c r="L24" s="158"/>
      <c r="M24" s="156"/>
      <c r="N24" s="157">
        <f ca="1">IF($AR$3&lt;2,"",MIN('Season Summary'!M3:OFFSET('Season Summary'!M3,$C$2+$AR$2,0)))</f>
        <v>69</v>
      </c>
      <c r="O24" s="158"/>
      <c r="P24" s="156"/>
      <c r="Q24" s="157">
        <f ca="1">IF($AR$3&lt;2,"",MIN('Season Summary'!P3:OFFSET('Season Summary'!P3,$C$2+$AR$2,0)))</f>
        <v>85</v>
      </c>
      <c r="R24" s="158"/>
      <c r="S24" s="156"/>
      <c r="T24" s="157">
        <f ca="1">IF($AR$3&lt;2,"",MIN('Season Summary'!S3:OFFSET('Season Summary'!S3,$C$2+$AR$2,0)))</f>
        <v>63</v>
      </c>
      <c r="U24" s="158"/>
      <c r="V24" s="156"/>
      <c r="W24" s="157">
        <f ca="1">IF($AR$3&lt;2,"",MIN('Season Summary'!V3:OFFSET('Season Summary'!V3,$C$2+$AR$2,0)))</f>
        <v>76</v>
      </c>
      <c r="X24" s="158"/>
      <c r="Y24" s="156"/>
      <c r="Z24" s="157">
        <f ca="1">IF($AR$3&lt;2,"",MIN('Season Summary'!Y3:OFFSET('Season Summary'!Y3,$C$2+$AR$2,0)))</f>
        <v>50</v>
      </c>
      <c r="AA24" s="158"/>
      <c r="AB24" s="156"/>
      <c r="AC24" s="157">
        <f ca="1">IF($AR$3&lt;2,"",MIN('Season Summary'!AB3:OFFSET('Season Summary'!AB3,$C$2+$AR$2,0)))</f>
        <v>78</v>
      </c>
      <c r="AD24" s="158"/>
      <c r="AE24" s="156"/>
      <c r="AF24" s="157">
        <f ca="1">IF($AR$3&lt;2,"",MIN('Season Summary'!AE3:OFFSET('Season Summary'!AE3,$C$2+$AR$2,0)))</f>
        <v>52</v>
      </c>
      <c r="AG24" s="158"/>
      <c r="AH24" s="156"/>
      <c r="AI24" s="157">
        <f ca="1">IF($AR$3&lt;2,"",MIN('Season Summary'!AH3:OFFSET('Season Summary'!AH3,$C$2+$AR$2,0)))</f>
        <v>85</v>
      </c>
      <c r="AJ24" s="158"/>
      <c r="AK24" s="156"/>
      <c r="AL24" s="157">
        <f ca="1">IF($AR$3&lt;2,"",MIN('Season Summary'!AK3:OFFSET('Season Summary'!AK3,$C$2+$AR$2,0)))</f>
        <v>66</v>
      </c>
      <c r="AM24" s="158"/>
      <c r="AN24" s="156"/>
      <c r="AO24" s="159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0.53125</v>
      </c>
      <c r="H26" s="166">
        <f ca="1">SUM('Season Summary'!F3:OFFSET('Season Summary'!F3,$C$2+$AR$2,0))</f>
        <v>17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18</v>
      </c>
      <c r="L26" s="167"/>
      <c r="M26" s="165">
        <f ca="1">IF($AR$3=0,0,N26/SUM('Season Summary'!$D3:OFFSET('Season Summary'!$D3,$C$2+$AR$2,0)))</f>
        <v>0.625</v>
      </c>
      <c r="N26" s="166">
        <f ca="1">SUM('Season Summary'!L3:OFFSET('Season Summary'!L3,$C$2+$AR$2,0))</f>
        <v>20</v>
      </c>
      <c r="O26" s="167"/>
      <c r="P26" s="165">
        <f ca="1">IF($AR$3=0,0,Q26/SUM('Season Summary'!$D3:OFFSET('Season Summary'!$D3,$C$2+$AR$2,0)))</f>
        <v>0.6875</v>
      </c>
      <c r="Q26" s="166">
        <f ca="1">SUM('Season Summary'!O3:OFFSET('Season Summary'!O3,$C$2+$AR$2,0))</f>
        <v>22</v>
      </c>
      <c r="R26" s="167"/>
      <c r="S26" s="165">
        <f ca="1">IF($AR$3=0,0,T26/SUM('Season Summary'!$D3:OFFSET('Season Summary'!$D3,$C$2+$AR$2,0)))</f>
        <v>0.5625</v>
      </c>
      <c r="T26" s="166">
        <f ca="1">SUM('Season Summary'!R3:OFFSET('Season Summary'!R3,$C$2+$AR$2,0))</f>
        <v>18</v>
      </c>
      <c r="U26" s="167"/>
      <c r="V26" s="165">
        <f ca="1">IF($AR$3=0,0,W26/SUM('Season Summary'!$D3:OFFSET('Season Summary'!$D3,$C$2+$AR$2,0)))</f>
        <v>0.59375</v>
      </c>
      <c r="W26" s="166">
        <f ca="1">SUM('Season Summary'!U3:OFFSET('Season Summary'!U3,$C$2+$AR$2,0))</f>
        <v>19</v>
      </c>
      <c r="X26" s="167"/>
      <c r="Y26" s="165">
        <f ca="1">IF($AR$3=0,0,Z26/SUM('Season Summary'!$D3:OFFSET('Season Summary'!$D3,$C$2+$AR$2,0)))</f>
        <v>0.46875</v>
      </c>
      <c r="Z26" s="166">
        <f ca="1">SUM('Season Summary'!X3:OFFSET('Season Summary'!X3,$C$2+$AR$2,0))</f>
        <v>15</v>
      </c>
      <c r="AA26" s="167"/>
      <c r="AB26" s="165">
        <f ca="1">IF($AR$3=0,0,AC26/SUM('Season Summary'!$D3:OFFSET('Season Summary'!$D3,$C$2+$AR$2,0)))</f>
        <v>0.59375</v>
      </c>
      <c r="AC26" s="166">
        <f ca="1">SUM('Season Summary'!AA3:OFFSET('Season Summary'!AA3,$C$2+$AR$2,0))</f>
        <v>19</v>
      </c>
      <c r="AD26" s="167"/>
      <c r="AE26" s="165">
        <f ca="1">IF($AR$3=0,0,AF26/SUM('Season Summary'!$D3:OFFSET('Season Summary'!$D3,$C$2+$AR$2,0)))</f>
        <v>0.5</v>
      </c>
      <c r="AF26" s="166">
        <f ca="1">SUM('Season Summary'!AD3:OFFSET('Season Summary'!AD3,$C$2+$AR$2,0))</f>
        <v>16</v>
      </c>
      <c r="AG26" s="167"/>
      <c r="AH26" s="165">
        <f ca="1">IF($AR$3=0,0,AI26/SUM('Season Summary'!$D3:OFFSET('Season Summary'!$D3,$C$2+$AR$2,0)))</f>
        <v>0.625</v>
      </c>
      <c r="AI26" s="166">
        <f ca="1">SUM('Season Summary'!AG3:OFFSET('Season Summary'!AG3,$C$2+$AR$2,0))</f>
        <v>20</v>
      </c>
      <c r="AJ26" s="167"/>
      <c r="AK26" s="165">
        <f ca="1">IF($AR$3=0,0,AL26/SUM('Season Summary'!$D3:OFFSET('Season Summary'!$D3,$C$2+$AR$2,0)))</f>
        <v>0.5</v>
      </c>
      <c r="AL26" s="166">
        <f ca="1">SUM('Season Summary'!AJ3:OFFSET('Season Summary'!AJ3,$C$2+$AR$2,0))</f>
        <v>16</v>
      </c>
      <c r="AM26" s="167"/>
      <c r="AN26" s="165">
        <f ca="1">IF($AR$3=0,0,AO26/SUM('Season Summary'!$D3:OFFSET('Season Summary'!$D3,$C$2+$AR$2,0)))</f>
        <v>0.625</v>
      </c>
      <c r="AO26" s="168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32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6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4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Buccaneers, Football Team, Lions, Seahawks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w9_actual_mn_points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133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133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133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98</v>
      </c>
      <c r="I35" s="3"/>
      <c r="J35" s="3"/>
      <c r="K35" s="26">
        <f t="shared" ca="1" si="25"/>
        <v>85</v>
      </c>
      <c r="L35" s="3"/>
      <c r="M35" s="3"/>
      <c r="N35" s="26">
        <f t="shared" ca="1" si="26"/>
        <v>106</v>
      </c>
      <c r="Q35" s="26">
        <f t="shared" ca="1" si="27"/>
        <v>109</v>
      </c>
      <c r="T35" s="26">
        <f t="shared" ca="1" si="28"/>
        <v>98</v>
      </c>
      <c r="W35" s="26">
        <f t="shared" ca="1" si="29"/>
        <v>92</v>
      </c>
      <c r="Z35" s="26">
        <f t="shared" ca="1" si="30"/>
        <v>74</v>
      </c>
      <c r="AC35" s="26">
        <f t="shared" ca="1" si="31"/>
        <v>87</v>
      </c>
      <c r="AF35" s="26">
        <f t="shared" ca="1" si="32"/>
        <v>93</v>
      </c>
      <c r="AI35" s="26">
        <f t="shared" ca="1" si="33"/>
        <v>96</v>
      </c>
      <c r="AL35" s="26">
        <f t="shared" ca="1" si="34"/>
        <v>72</v>
      </c>
      <c r="AO35" s="26">
        <f t="shared" ca="1" si="35"/>
        <v>101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98</v>
      </c>
      <c r="I36" s="3"/>
      <c r="J36" s="3"/>
      <c r="K36" s="26">
        <f t="shared" ca="1" si="25"/>
        <v>85</v>
      </c>
      <c r="L36" s="3"/>
      <c r="M36" s="3"/>
      <c r="N36" s="26">
        <f t="shared" ca="1" si="26"/>
        <v>106</v>
      </c>
      <c r="Q36" s="26">
        <f t="shared" ca="1" si="27"/>
        <v>109</v>
      </c>
      <c r="T36" s="26">
        <f t="shared" ca="1" si="28"/>
        <v>98</v>
      </c>
      <c r="W36" s="26">
        <f t="shared" ca="1" si="29"/>
        <v>92</v>
      </c>
      <c r="Z36" s="26">
        <f t="shared" ca="1" si="30"/>
        <v>74</v>
      </c>
      <c r="AC36" s="26">
        <f t="shared" ca="1" si="31"/>
        <v>87</v>
      </c>
      <c r="AF36" s="26">
        <f t="shared" ca="1" si="32"/>
        <v>93</v>
      </c>
      <c r="AI36" s="26">
        <f t="shared" ca="1" si="33"/>
        <v>96</v>
      </c>
      <c r="AL36" s="26">
        <f t="shared" ca="1" si="34"/>
        <v>72</v>
      </c>
      <c r="AO36" s="26">
        <f t="shared" ca="1" si="35"/>
        <v>101</v>
      </c>
      <c r="BY36" s="11"/>
    </row>
    <row r="37" spans="1:77" ht="12.95" hidden="1" customHeight="1" x14ac:dyDescent="0.2">
      <c r="D37" s="3"/>
      <c r="E37" s="3"/>
      <c r="F37" s="3"/>
      <c r="G37" s="25"/>
      <c r="H37" s="26">
        <f t="shared" ca="1" si="24"/>
        <v>62</v>
      </c>
      <c r="I37" s="3"/>
      <c r="J37" s="3"/>
      <c r="K37" s="26">
        <f t="shared" ca="1" si="25"/>
        <v>60</v>
      </c>
      <c r="L37" s="3"/>
      <c r="M37" s="3"/>
      <c r="N37" s="26">
        <f t="shared" ca="1" si="26"/>
        <v>69</v>
      </c>
      <c r="Q37" s="26">
        <f t="shared" ca="1" si="27"/>
        <v>85</v>
      </c>
      <c r="T37" s="26">
        <f t="shared" ca="1" si="28"/>
        <v>63</v>
      </c>
      <c r="W37" s="26">
        <f t="shared" ca="1" si="29"/>
        <v>76</v>
      </c>
      <c r="Z37" s="26">
        <f t="shared" ca="1" si="30"/>
        <v>50</v>
      </c>
      <c r="AC37" s="26">
        <f t="shared" ca="1" si="31"/>
        <v>78</v>
      </c>
      <c r="AF37" s="26">
        <f t="shared" ca="1" si="32"/>
        <v>52</v>
      </c>
      <c r="AI37" s="26">
        <f t="shared" ca="1" si="33"/>
        <v>85</v>
      </c>
      <c r="AL37" s="26">
        <f t="shared" ca="1" si="34"/>
        <v>66</v>
      </c>
      <c r="AO37" s="26">
        <f t="shared" ca="1" si="35"/>
        <v>90</v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17</v>
      </c>
      <c r="I39" s="3"/>
      <c r="J39" s="3"/>
      <c r="K39" s="26">
        <f t="shared" ca="1" si="25"/>
        <v>18</v>
      </c>
      <c r="L39" s="3"/>
      <c r="M39" s="3"/>
      <c r="N39" s="26">
        <f t="shared" ca="1" si="26"/>
        <v>20</v>
      </c>
      <c r="Q39" s="26">
        <f t="shared" ca="1" si="27"/>
        <v>22</v>
      </c>
      <c r="T39" s="26">
        <f t="shared" ca="1" si="28"/>
        <v>18</v>
      </c>
      <c r="W39" s="26">
        <f t="shared" ca="1" si="29"/>
        <v>19</v>
      </c>
      <c r="Z39" s="26">
        <f t="shared" ca="1" si="30"/>
        <v>15</v>
      </c>
      <c r="AC39" s="26">
        <f t="shared" ca="1" si="31"/>
        <v>19</v>
      </c>
      <c r="AF39" s="26">
        <f t="shared" ca="1" si="32"/>
        <v>16</v>
      </c>
      <c r="AI39" s="26">
        <f t="shared" ca="1" si="33"/>
        <v>20</v>
      </c>
      <c r="AL39" s="26">
        <f t="shared" ca="1" si="34"/>
        <v>16</v>
      </c>
      <c r="AO39" s="26">
        <f t="shared" ca="1" si="35"/>
        <v>20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4</v>
      </c>
      <c r="H40" s="26"/>
      <c r="I40" s="3"/>
      <c r="J40" s="25">
        <f ca="1">J22</f>
        <v>10</v>
      </c>
      <c r="K40" s="26"/>
      <c r="L40" s="3"/>
      <c r="M40" s="25">
        <f ca="1">M22</f>
        <v>2</v>
      </c>
      <c r="N40" s="26"/>
      <c r="P40" s="25">
        <f ca="1">P22</f>
        <v>1</v>
      </c>
      <c r="Q40" s="26"/>
      <c r="S40" s="25">
        <f ca="1">S22</f>
        <v>4</v>
      </c>
      <c r="T40" s="26"/>
      <c r="V40" s="25">
        <f ca="1">V22</f>
        <v>8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7</v>
      </c>
      <c r="AF40" s="26"/>
      <c r="AH40" s="25">
        <f ca="1">AH22</f>
        <v>6</v>
      </c>
      <c r="AI40" s="26"/>
      <c r="AK40" s="25">
        <f ca="1">AK22</f>
        <v>12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0.53125</v>
      </c>
      <c r="H42" s="3"/>
      <c r="I42" s="3"/>
      <c r="J42" s="25">
        <f ca="1">J26</f>
        <v>0.5625</v>
      </c>
      <c r="K42" s="3"/>
      <c r="L42" s="3"/>
      <c r="M42" s="25">
        <f ca="1">M26</f>
        <v>0.625</v>
      </c>
      <c r="P42" s="25">
        <f ca="1">P26</f>
        <v>0.6875</v>
      </c>
      <c r="S42" s="25">
        <f ca="1">S26</f>
        <v>0.5625</v>
      </c>
      <c r="V42" s="25">
        <f ca="1">V26</f>
        <v>0.59375</v>
      </c>
      <c r="Y42" s="25">
        <f ca="1">Y26</f>
        <v>0.46875</v>
      </c>
      <c r="AB42" s="25">
        <f ca="1">AB26</f>
        <v>0.59375</v>
      </c>
      <c r="AE42" s="25">
        <f ca="1">AE26</f>
        <v>0.5</v>
      </c>
      <c r="AH42" s="25">
        <f ca="1">AH26</f>
        <v>0.625</v>
      </c>
      <c r="AK42" s="25">
        <f ca="1">AK26</f>
        <v>0.5</v>
      </c>
      <c r="AN42" s="25">
        <f ca="1">AN26</f>
        <v>0.625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Bears at Steelers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62" priority="9" stopIfTrue="1">
      <formula>H24=MIN($H24:$AO24)</formula>
    </cfRule>
  </conditionalFormatting>
  <conditionalFormatting sqref="AO21 H21 AC21 Z21 W21 T21 Q21 N21 K21 AF21 AI21 AL21 AV21">
    <cfRule type="expression" dxfId="161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0" priority="11" stopIfTrue="1">
      <formula>H22=MAX($H35:$AO35)</formula>
    </cfRule>
  </conditionalFormatting>
  <conditionalFormatting sqref="H23 K23 N23 Q23 T23 W23 Z23 AC23 AF23 AI23 AL23 AO23">
    <cfRule type="expression" dxfId="159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8" priority="13" stopIfTrue="1">
      <formula>G25=MAX($G41:$AN41)</formula>
    </cfRule>
  </conditionalFormatting>
  <conditionalFormatting sqref="B4:B19">
    <cfRule type="expression" dxfId="157" priority="14" stopIfTrue="1">
      <formula>$E4="V"</formula>
    </cfRule>
  </conditionalFormatting>
  <conditionalFormatting sqref="D4:D19">
    <cfRule type="expression" dxfId="156" priority="15" stopIfTrue="1">
      <formula>$E4="H"</formula>
    </cfRule>
  </conditionalFormatting>
  <conditionalFormatting sqref="G22 J22 M22 P22 S22 V22 Y22 AB22 AE22 AH22 AK22 AN22">
    <cfRule type="cellIs" dxfId="155" priority="16" stopIfTrue="1" operator="equal">
      <formula>1</formula>
    </cfRule>
  </conditionalFormatting>
  <conditionalFormatting sqref="F2 I2 L2 O2 R2 U2 X2 AA2 AD2 AG2 AJ2 AM2">
    <cfRule type="expression" dxfId="154" priority="7" stopIfTrue="1">
      <formula>AND(G32&lt;&gt;0,G32&lt;&gt;$F$31)</formula>
    </cfRule>
  </conditionalFormatting>
  <conditionalFormatting sqref="G2 J2 M2 P2 S2 V2 Y2 AB2 AE2 AH2 AK2 AN2">
    <cfRule type="expression" dxfId="153" priority="6">
      <formula>SUM($F$2:$AO$2)&lt;&gt;0</formula>
    </cfRule>
  </conditionalFormatting>
  <conditionalFormatting sqref="G2 J2 M2 P2 S2 V2 Y2 AB2 AE2 AH2 AK2 AN2 BP4:BQ15 BS4:BS15 BU4:BU15 BW4:BW15">
    <cfRule type="expression" dxfId="152" priority="8">
      <formula>MOD(G2,1)&gt;0</formula>
    </cfRule>
  </conditionalFormatting>
  <conditionalFormatting sqref="F49:F50">
    <cfRule type="cellIs" dxfId="151" priority="1" stopIfTrue="1" operator="equal">
      <formula>"Yes"</formula>
    </cfRule>
    <cfRule type="cellIs" dxfId="150" priority="2" stopIfTrue="1" operator="equal">
      <formula>"No"</formula>
    </cfRule>
  </conditionalFormatting>
  <conditionalFormatting sqref="E46 B44">
    <cfRule type="expression" dxfId="149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8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954A2FF-9DB5-4ADC-9FED-DF632EDEB514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2021-09-21T03:09:02Z</dcterms:modified>
</cp:coreProperties>
</file>