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3E246B53-A006-4B1C-BCE9-F28AE121E66F}" xr6:coauthVersionLast="45" xr6:coauthVersionMax="45" xr10:uidLastSave="{00000000-0000-0000-0000-000000000000}"/>
  <bookViews>
    <workbookView xWindow="-120" yWindow="-120" windowWidth="20730" windowHeight="11310" tabRatio="742" firstSheet="8" activeTab="8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Season Summary" sheetId="16" r:id="rId18"/>
    <sheet name="NFL Schedule" sheetId="37" state="hidden" r:id="rId19"/>
  </sheets>
  <definedNames>
    <definedName name="_xlnm._FilterDatabase" localSheetId="17" hidden="1">'Season Summary'!$B$3:$AN$26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!$G$46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Summary'!$B$20</definedName>
    <definedName name="open_date_teams">!$C$29</definedName>
    <definedName name="prelim_final_flag">!$D$2</definedName>
    <definedName name="_xlnm.Print_Area" localSheetId="17">'Season Summary'!$B$1:$AN$27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Summary'!$CV$6:$CV$1016</definedName>
    <definedName name="regular_season_players_array">'Season Summary'!$AR$15</definedName>
    <definedName name="regular_season_schedule">'NFL Schedule'!$E$1:$E$737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R15" i="16" l="1"/>
  <c r="AR14" i="16" l="1"/>
  <c r="AR13" i="16"/>
  <c r="AT35" i="16" l="1"/>
  <c r="AT44" i="16"/>
  <c r="AT43" i="16"/>
  <c r="AT38" i="16"/>
  <c r="AT42" i="16"/>
  <c r="AT34" i="16"/>
  <c r="AT33" i="16"/>
  <c r="AT41" i="16"/>
  <c r="AT40" i="16"/>
  <c r="AT39" i="16"/>
  <c r="AT37" i="16"/>
  <c r="AT36" i="16"/>
  <c r="AV31" i="16"/>
  <c r="AT29" i="16"/>
  <c r="C29" i="36" l="1"/>
  <c r="C29" i="35"/>
  <c r="C29" i="34"/>
  <c r="C29" i="33"/>
  <c r="C29" i="32"/>
  <c r="C29" i="31"/>
  <c r="C29" i="30"/>
  <c r="C29" i="29"/>
  <c r="C29" i="28"/>
  <c r="C29" i="27"/>
  <c r="C29" i="26"/>
  <c r="C29" i="25"/>
  <c r="C29" i="24"/>
  <c r="C29" i="23"/>
  <c r="C29" i="21"/>
  <c r="C29" i="20"/>
  <c r="D19" i="36"/>
  <c r="C19" i="36"/>
  <c r="B19" i="36"/>
  <c r="D18" i="36"/>
  <c r="C18" i="36"/>
  <c r="B18" i="36"/>
  <c r="AT18" i="36" s="1"/>
  <c r="D17" i="36"/>
  <c r="C17" i="36"/>
  <c r="B17" i="36"/>
  <c r="AT17" i="36" s="1"/>
  <c r="D16" i="36"/>
  <c r="C16" i="36"/>
  <c r="B16" i="36"/>
  <c r="AT16" i="36" s="1"/>
  <c r="D15" i="36"/>
  <c r="C15" i="36"/>
  <c r="B15" i="36"/>
  <c r="AT15" i="36" s="1"/>
  <c r="D14" i="36"/>
  <c r="C14" i="36"/>
  <c r="B14" i="36"/>
  <c r="AT14" i="36" s="1"/>
  <c r="D13" i="36"/>
  <c r="C13" i="36"/>
  <c r="B13" i="36"/>
  <c r="AT13" i="36" s="1"/>
  <c r="D12" i="36"/>
  <c r="C12" i="36"/>
  <c r="B12" i="36"/>
  <c r="D11" i="36"/>
  <c r="C11" i="36"/>
  <c r="B11" i="36"/>
  <c r="D10" i="36"/>
  <c r="C10" i="36"/>
  <c r="B10" i="36"/>
  <c r="D9" i="36"/>
  <c r="C9" i="36"/>
  <c r="B9" i="36"/>
  <c r="D8" i="36"/>
  <c r="C8" i="36"/>
  <c r="B8" i="36"/>
  <c r="AT8" i="36" s="1"/>
  <c r="D7" i="36"/>
  <c r="C7" i="36"/>
  <c r="B7" i="36"/>
  <c r="AT7" i="36" s="1"/>
  <c r="D6" i="36"/>
  <c r="C6" i="36"/>
  <c r="B6" i="36"/>
  <c r="AT6" i="36" s="1"/>
  <c r="D5" i="36"/>
  <c r="C5" i="36"/>
  <c r="B5" i="36"/>
  <c r="AT5" i="36" s="1"/>
  <c r="D4" i="36"/>
  <c r="C4" i="36"/>
  <c r="B4" i="36"/>
  <c r="D19" i="35"/>
  <c r="C19" i="35"/>
  <c r="B19" i="35"/>
  <c r="AT19" i="35" s="1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AT14" i="35" s="1"/>
  <c r="D13" i="35"/>
  <c r="C13" i="35"/>
  <c r="B13" i="35"/>
  <c r="AT13" i="35" s="1"/>
  <c r="D12" i="35"/>
  <c r="C12" i="35"/>
  <c r="B12" i="35"/>
  <c r="AT12" i="35" s="1"/>
  <c r="D11" i="35"/>
  <c r="C11" i="35"/>
  <c r="B11" i="35"/>
  <c r="D10" i="35"/>
  <c r="C10" i="35"/>
  <c r="B10" i="35"/>
  <c r="D9" i="35"/>
  <c r="C9" i="35"/>
  <c r="B9" i="35"/>
  <c r="D8" i="35"/>
  <c r="C8" i="35"/>
  <c r="B8" i="35"/>
  <c r="AT8" i="35" s="1"/>
  <c r="D7" i="35"/>
  <c r="C7" i="35"/>
  <c r="B7" i="35"/>
  <c r="D6" i="35"/>
  <c r="C6" i="35"/>
  <c r="B6" i="35"/>
  <c r="D5" i="35"/>
  <c r="C5" i="35"/>
  <c r="B5" i="35"/>
  <c r="D4" i="35"/>
  <c r="C4" i="35"/>
  <c r="B4" i="35"/>
  <c r="D19" i="34"/>
  <c r="C19" i="34"/>
  <c r="B19" i="34"/>
  <c r="D18" i="34"/>
  <c r="C18" i="34"/>
  <c r="B18" i="34"/>
  <c r="D17" i="34"/>
  <c r="C17" i="34"/>
  <c r="B17" i="34"/>
  <c r="AT17" i="34" s="1"/>
  <c r="D16" i="34"/>
  <c r="C16" i="34"/>
  <c r="B16" i="34"/>
  <c r="D15" i="34"/>
  <c r="C15" i="34"/>
  <c r="B15" i="34"/>
  <c r="AT15" i="34" s="1"/>
  <c r="D14" i="34"/>
  <c r="C14" i="34"/>
  <c r="B14" i="34"/>
  <c r="AT14" i="34" s="1"/>
  <c r="D13" i="34"/>
  <c r="C13" i="34"/>
  <c r="B13" i="34"/>
  <c r="D12" i="34"/>
  <c r="C12" i="34"/>
  <c r="B12" i="34"/>
  <c r="D11" i="34"/>
  <c r="C11" i="34"/>
  <c r="B11" i="34"/>
  <c r="AT11" i="34" s="1"/>
  <c r="D10" i="34"/>
  <c r="C10" i="34"/>
  <c r="B10" i="34"/>
  <c r="D9" i="34"/>
  <c r="C9" i="34"/>
  <c r="B9" i="34"/>
  <c r="D8" i="34"/>
  <c r="C8" i="34"/>
  <c r="B8" i="34"/>
  <c r="D7" i="34"/>
  <c r="C7" i="34"/>
  <c r="B7" i="34"/>
  <c r="AT7" i="34" s="1"/>
  <c r="D6" i="34"/>
  <c r="C6" i="34"/>
  <c r="B6" i="34"/>
  <c r="D5" i="34"/>
  <c r="C5" i="34"/>
  <c r="B5" i="34"/>
  <c r="AY5" i="34" s="1"/>
  <c r="D4" i="34"/>
  <c r="C4" i="34"/>
  <c r="B4" i="34"/>
  <c r="D19" i="33"/>
  <c r="C19" i="33"/>
  <c r="B19" i="33"/>
  <c r="D18" i="33"/>
  <c r="C18" i="33"/>
  <c r="B18" i="33"/>
  <c r="AT18" i="33" s="1"/>
  <c r="D17" i="33"/>
  <c r="C17" i="33"/>
  <c r="B17" i="33"/>
  <c r="D16" i="33"/>
  <c r="C16" i="33"/>
  <c r="B16" i="33"/>
  <c r="AT16" i="33" s="1"/>
  <c r="D15" i="33"/>
  <c r="C15" i="33"/>
  <c r="B15" i="33"/>
  <c r="D14" i="33"/>
  <c r="C14" i="33"/>
  <c r="B14" i="33"/>
  <c r="AT14" i="33" s="1"/>
  <c r="D13" i="33"/>
  <c r="C13" i="33"/>
  <c r="B13" i="33"/>
  <c r="D12" i="33"/>
  <c r="C12" i="33"/>
  <c r="B12" i="33"/>
  <c r="AT12" i="33" s="1"/>
  <c r="D11" i="33"/>
  <c r="C11" i="33"/>
  <c r="B11" i="33"/>
  <c r="AT11" i="33" s="1"/>
  <c r="D10" i="33"/>
  <c r="C10" i="33"/>
  <c r="B10" i="33"/>
  <c r="AT10" i="33" s="1"/>
  <c r="D9" i="33"/>
  <c r="C9" i="33"/>
  <c r="B9" i="33"/>
  <c r="D8" i="33"/>
  <c r="C8" i="33"/>
  <c r="B8" i="33"/>
  <c r="D7" i="33"/>
  <c r="C7" i="33"/>
  <c r="B7" i="33"/>
  <c r="D6" i="33"/>
  <c r="C6" i="33"/>
  <c r="B6" i="33"/>
  <c r="AT6" i="33" s="1"/>
  <c r="D5" i="33"/>
  <c r="C5" i="33"/>
  <c r="B5" i="33"/>
  <c r="D4" i="33"/>
  <c r="C4" i="33"/>
  <c r="B4" i="33"/>
  <c r="D19" i="32"/>
  <c r="C19" i="32"/>
  <c r="B19" i="32"/>
  <c r="D18" i="32"/>
  <c r="C18" i="32"/>
  <c r="B18" i="32"/>
  <c r="AT18" i="32" s="1"/>
  <c r="D17" i="32"/>
  <c r="C17" i="32"/>
  <c r="B17" i="32"/>
  <c r="D16" i="32"/>
  <c r="C16" i="32"/>
  <c r="B16" i="32"/>
  <c r="D15" i="32"/>
  <c r="C15" i="32"/>
  <c r="B15" i="32"/>
  <c r="AT15" i="32" s="1"/>
  <c r="D14" i="32"/>
  <c r="C14" i="32"/>
  <c r="B14" i="32"/>
  <c r="AT14" i="32" s="1"/>
  <c r="D13" i="32"/>
  <c r="C13" i="32"/>
  <c r="B13" i="32"/>
  <c r="D12" i="32"/>
  <c r="C12" i="32"/>
  <c r="B12" i="32"/>
  <c r="D11" i="32"/>
  <c r="C11" i="32"/>
  <c r="B11" i="32"/>
  <c r="AT11" i="32" s="1"/>
  <c r="D10" i="32"/>
  <c r="C10" i="32"/>
  <c r="B10" i="32"/>
  <c r="AT10" i="32" s="1"/>
  <c r="D9" i="32"/>
  <c r="C9" i="32"/>
  <c r="B9" i="32"/>
  <c r="AT9" i="32" s="1"/>
  <c r="D8" i="32"/>
  <c r="C8" i="32"/>
  <c r="B8" i="32"/>
  <c r="D7" i="32"/>
  <c r="C7" i="32"/>
  <c r="B7" i="32"/>
  <c r="AT7" i="32" s="1"/>
  <c r="D6" i="32"/>
  <c r="C6" i="32"/>
  <c r="B6" i="32"/>
  <c r="AT6" i="32" s="1"/>
  <c r="D5" i="32"/>
  <c r="C5" i="32"/>
  <c r="B5" i="32"/>
  <c r="AT5" i="32" s="1"/>
  <c r="D4" i="32"/>
  <c r="C4" i="32"/>
  <c r="B4" i="32"/>
  <c r="D19" i="31"/>
  <c r="C19" i="31"/>
  <c r="B19" i="31"/>
  <c r="AT19" i="31" s="1"/>
  <c r="D18" i="31"/>
  <c r="C18" i="31"/>
  <c r="B18" i="31"/>
  <c r="AT18" i="31" s="1"/>
  <c r="D17" i="31"/>
  <c r="C17" i="31"/>
  <c r="B17" i="31"/>
  <c r="AT17" i="31" s="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AT7" i="31" s="1"/>
  <c r="D6" i="31"/>
  <c r="C6" i="31"/>
  <c r="B6" i="31"/>
  <c r="D5" i="31"/>
  <c r="C5" i="31"/>
  <c r="B5" i="31"/>
  <c r="D4" i="31"/>
  <c r="C4" i="31"/>
  <c r="B4" i="31"/>
  <c r="D19" i="30"/>
  <c r="C19" i="30"/>
  <c r="B19" i="30"/>
  <c r="D18" i="30"/>
  <c r="C18" i="30"/>
  <c r="B18" i="30"/>
  <c r="D17" i="30"/>
  <c r="C17" i="30"/>
  <c r="B17" i="30"/>
  <c r="D16" i="30"/>
  <c r="C16" i="30"/>
  <c r="B16" i="30"/>
  <c r="AT16" i="30" s="1"/>
  <c r="D15" i="30"/>
  <c r="C15" i="30"/>
  <c r="B15" i="30"/>
  <c r="D14" i="30"/>
  <c r="C14" i="30"/>
  <c r="B14" i="30"/>
  <c r="AT14" i="30" s="1"/>
  <c r="D13" i="30"/>
  <c r="C13" i="30"/>
  <c r="B13" i="30"/>
  <c r="D12" i="30"/>
  <c r="C12" i="30"/>
  <c r="B12" i="30"/>
  <c r="AT12" i="30" s="1"/>
  <c r="D11" i="30"/>
  <c r="C11" i="30"/>
  <c r="B11" i="30"/>
  <c r="AT11" i="30" s="1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AT6" i="30" s="1"/>
  <c r="D5" i="30"/>
  <c r="C5" i="30"/>
  <c r="B5" i="30"/>
  <c r="D4" i="30"/>
  <c r="C4" i="30"/>
  <c r="B4" i="30"/>
  <c r="D19" i="29"/>
  <c r="C19" i="29"/>
  <c r="B19" i="29"/>
  <c r="AT19" i="29" s="1"/>
  <c r="D18" i="29"/>
  <c r="C18" i="29"/>
  <c r="B18" i="29"/>
  <c r="AU18" i="29" s="1"/>
  <c r="AV18" i="29" s="1"/>
  <c r="D17" i="29"/>
  <c r="C17" i="29"/>
  <c r="B17" i="29"/>
  <c r="D16" i="29"/>
  <c r="C16" i="29"/>
  <c r="B16" i="29"/>
  <c r="AT16" i="29" s="1"/>
  <c r="D15" i="29"/>
  <c r="C15" i="29"/>
  <c r="B15" i="29"/>
  <c r="AT15" i="29" s="1"/>
  <c r="D14" i="29"/>
  <c r="C14" i="29"/>
  <c r="B14" i="29"/>
  <c r="AT14" i="29" s="1"/>
  <c r="D13" i="29"/>
  <c r="C13" i="29"/>
  <c r="B13" i="29"/>
  <c r="D12" i="29"/>
  <c r="C12" i="29"/>
  <c r="B12" i="29"/>
  <c r="D11" i="29"/>
  <c r="C11" i="29"/>
  <c r="B11" i="29"/>
  <c r="AT11" i="29" s="1"/>
  <c r="D10" i="29"/>
  <c r="C10" i="29"/>
  <c r="B10" i="29"/>
  <c r="D9" i="29"/>
  <c r="C9" i="29"/>
  <c r="B9" i="29"/>
  <c r="D8" i="29"/>
  <c r="C8" i="29"/>
  <c r="B8" i="29"/>
  <c r="D7" i="29"/>
  <c r="C7" i="29"/>
  <c r="B7" i="29"/>
  <c r="AT7" i="29" s="1"/>
  <c r="D6" i="29"/>
  <c r="C6" i="29"/>
  <c r="B6" i="29"/>
  <c r="AT6" i="29" s="1"/>
  <c r="D5" i="29"/>
  <c r="C5" i="29"/>
  <c r="B5" i="29"/>
  <c r="D4" i="29"/>
  <c r="C4" i="29"/>
  <c r="B4" i="29"/>
  <c r="D19" i="28"/>
  <c r="C19" i="28"/>
  <c r="B19" i="28"/>
  <c r="D18" i="28"/>
  <c r="C18" i="28"/>
  <c r="B18" i="28"/>
  <c r="AU18" i="28" s="1"/>
  <c r="AV18" i="28" s="1"/>
  <c r="D17" i="28"/>
  <c r="C17" i="28"/>
  <c r="B17" i="28"/>
  <c r="AU17" i="28" s="1"/>
  <c r="AV17" i="28" s="1"/>
  <c r="D16" i="28"/>
  <c r="C16" i="28"/>
  <c r="B16" i="28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D10" i="28"/>
  <c r="C10" i="28"/>
  <c r="B10" i="28"/>
  <c r="D9" i="28"/>
  <c r="C9" i="28"/>
  <c r="B9" i="28"/>
  <c r="D8" i="28"/>
  <c r="C8" i="28"/>
  <c r="B8" i="28"/>
  <c r="D7" i="28"/>
  <c r="C7" i="28"/>
  <c r="B7" i="28"/>
  <c r="D6" i="28"/>
  <c r="C6" i="28"/>
  <c r="B6" i="28"/>
  <c r="D5" i="28"/>
  <c r="C5" i="28"/>
  <c r="B5" i="28"/>
  <c r="D4" i="28"/>
  <c r="C4" i="28"/>
  <c r="B4" i="28"/>
  <c r="D19" i="27"/>
  <c r="C19" i="27"/>
  <c r="B19" i="27"/>
  <c r="D18" i="27"/>
  <c r="C18" i="27"/>
  <c r="B18" i="27"/>
  <c r="AT18" i="27" s="1"/>
  <c r="D17" i="27"/>
  <c r="C17" i="27"/>
  <c r="B17" i="27"/>
  <c r="D16" i="27"/>
  <c r="C16" i="27"/>
  <c r="B16" i="27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D5" i="27"/>
  <c r="C5" i="27"/>
  <c r="B5" i="27"/>
  <c r="D4" i="27"/>
  <c r="C4" i="27"/>
  <c r="B4" i="27"/>
  <c r="D19" i="26"/>
  <c r="C19" i="26"/>
  <c r="B19" i="26"/>
  <c r="D18" i="26"/>
  <c r="C18" i="26"/>
  <c r="B18" i="26"/>
  <c r="AT18" i="26" s="1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19" i="25"/>
  <c r="C19" i="25"/>
  <c r="B19" i="25"/>
  <c r="D18" i="25"/>
  <c r="C18" i="25"/>
  <c r="B18" i="25"/>
  <c r="AT18" i="25" s="1"/>
  <c r="D17" i="25"/>
  <c r="C17" i="25"/>
  <c r="B17" i="25"/>
  <c r="D16" i="25"/>
  <c r="C16" i="25"/>
  <c r="B16" i="25"/>
  <c r="D15" i="25"/>
  <c r="C15" i="25"/>
  <c r="B15" i="25"/>
  <c r="D14" i="25"/>
  <c r="C14" i="25"/>
  <c r="B14" i="25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19" i="24"/>
  <c r="C19" i="24"/>
  <c r="B19" i="24"/>
  <c r="D18" i="24"/>
  <c r="C18" i="24"/>
  <c r="B18" i="24"/>
  <c r="AU18" i="24" s="1"/>
  <c r="AV18" i="24" s="1"/>
  <c r="D17" i="24"/>
  <c r="C17" i="24"/>
  <c r="B17" i="24"/>
  <c r="D16" i="24"/>
  <c r="C16" i="24"/>
  <c r="B16" i="24"/>
  <c r="D15" i="24"/>
  <c r="C15" i="24"/>
  <c r="B15" i="24"/>
  <c r="D14" i="24"/>
  <c r="C14" i="24"/>
  <c r="B14" i="24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C29" i="1"/>
  <c r="B4" i="1"/>
  <c r="E681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1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1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1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1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1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1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1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1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1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1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1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1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1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1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1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1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U1" i="16"/>
  <c r="AM2" i="36"/>
  <c r="BO15" i="36" s="1"/>
  <c r="H21" i="36"/>
  <c r="G47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47" i="35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47" i="34"/>
  <c r="S56" i="34" s="1"/>
  <c r="S54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BG4" i="33" s="1"/>
  <c r="G47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BG4" i="32" s="1"/>
  <c r="G47" i="32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BG4" i="31" s="1"/>
  <c r="G47" i="3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47" i="30"/>
  <c r="G56" i="30" s="1"/>
  <c r="G55" i="30" s="1"/>
  <c r="G52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BG4" i="29" s="1"/>
  <c r="G47" i="29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4" i="28" s="1"/>
  <c r="G47" i="28"/>
  <c r="AJ2" i="28"/>
  <c r="BJ10" i="28" s="1"/>
  <c r="AG2" i="28"/>
  <c r="BF8" i="28" s="1"/>
  <c r="AD2" i="28"/>
  <c r="BF11" i="28" s="1"/>
  <c r="AA2" i="28"/>
  <c r="X2" i="28"/>
  <c r="BJ4" i="28" s="1"/>
  <c r="U2" i="28"/>
  <c r="BJ13" i="28" s="1"/>
  <c r="R2" i="28"/>
  <c r="BJ14" i="28" s="1"/>
  <c r="O2" i="28"/>
  <c r="BF6" i="28" s="1"/>
  <c r="L2" i="28"/>
  <c r="BO10" i="28" s="1"/>
  <c r="I2" i="28"/>
  <c r="BJ15" i="28" s="1"/>
  <c r="AM2" i="27"/>
  <c r="G47" i="27"/>
  <c r="AJ2" i="27"/>
  <c r="BO15" i="27" s="1"/>
  <c r="AG2" i="27"/>
  <c r="AD2" i="27"/>
  <c r="BF12" i="27" s="1"/>
  <c r="AA2" i="27"/>
  <c r="BF15" i="27" s="1"/>
  <c r="X2" i="27"/>
  <c r="BF9" i="27" s="1"/>
  <c r="U2" i="27"/>
  <c r="R2" i="27"/>
  <c r="BJ14" i="27" s="1"/>
  <c r="O2" i="27"/>
  <c r="BF5" i="27" s="1"/>
  <c r="L2" i="27"/>
  <c r="BJ6" i="27" s="1"/>
  <c r="I2" i="27"/>
  <c r="BO7" i="27" s="1"/>
  <c r="AM2" i="26"/>
  <c r="BO8" i="26" s="1"/>
  <c r="G47" i="26"/>
  <c r="AJ2" i="26"/>
  <c r="BJ13" i="26" s="1"/>
  <c r="AG2" i="26"/>
  <c r="BJ7" i="26" s="1"/>
  <c r="AD2" i="26"/>
  <c r="BJ4" i="26" s="1"/>
  <c r="AA2" i="26"/>
  <c r="BF5" i="26" s="1"/>
  <c r="X2" i="26"/>
  <c r="U2" i="26"/>
  <c r="BO5" i="26" s="1"/>
  <c r="R2" i="26"/>
  <c r="BF9" i="26" s="1"/>
  <c r="O2" i="26"/>
  <c r="BO11" i="26" s="1"/>
  <c r="L2" i="26"/>
  <c r="BO10" i="26" s="1"/>
  <c r="I2" i="26"/>
  <c r="BF15" i="26" s="1"/>
  <c r="AM2" i="25"/>
  <c r="BO8" i="25" s="1"/>
  <c r="G47" i="25"/>
  <c r="AJ2" i="25"/>
  <c r="BJ12" i="25" s="1"/>
  <c r="AG2" i="25"/>
  <c r="BJ5" i="25" s="1"/>
  <c r="AD2" i="25"/>
  <c r="BJ4" i="25" s="1"/>
  <c r="AA2" i="25"/>
  <c r="X2" i="25"/>
  <c r="U2" i="25"/>
  <c r="BF4" i="25" s="1"/>
  <c r="R2" i="25"/>
  <c r="BJ14" i="25" s="1"/>
  <c r="O2" i="25"/>
  <c r="BO12" i="25" s="1"/>
  <c r="L2" i="25"/>
  <c r="BO11" i="25" s="1"/>
  <c r="I2" i="25"/>
  <c r="BO6" i="25" s="1"/>
  <c r="AM2" i="24"/>
  <c r="BF14" i="24" s="1"/>
  <c r="G47" i="24"/>
  <c r="AJ2" i="24"/>
  <c r="BF15" i="24" s="1"/>
  <c r="AG2" i="24"/>
  <c r="BO8" i="24" s="1"/>
  <c r="AD2" i="24"/>
  <c r="AA2" i="24"/>
  <c r="BF5" i="24" s="1"/>
  <c r="X2" i="24"/>
  <c r="BF4" i="24" s="1"/>
  <c r="U2" i="24"/>
  <c r="BJ15" i="24" s="1"/>
  <c r="R2" i="24"/>
  <c r="BJ13" i="24" s="1"/>
  <c r="O2" i="24"/>
  <c r="L2" i="24"/>
  <c r="BF8" i="24" s="1"/>
  <c r="I2" i="24"/>
  <c r="AM2" i="23"/>
  <c r="BO4" i="23" s="1"/>
  <c r="G47" i="23"/>
  <c r="AJ2" i="23"/>
  <c r="BO15" i="23" s="1"/>
  <c r="AG2" i="23"/>
  <c r="BJ6" i="23" s="1"/>
  <c r="AD2" i="23"/>
  <c r="BF7" i="23" s="1"/>
  <c r="AA2" i="23"/>
  <c r="BJ12" i="23" s="1"/>
  <c r="X2" i="23"/>
  <c r="U2" i="23"/>
  <c r="BJ14" i="23" s="1"/>
  <c r="R2" i="23"/>
  <c r="BF14" i="23" s="1"/>
  <c r="O2" i="23"/>
  <c r="BF8" i="23" s="1"/>
  <c r="L2" i="23"/>
  <c r="I2" i="23"/>
  <c r="BJ15" i="23" s="1"/>
  <c r="AM2" i="21"/>
  <c r="BJ6" i="21" s="1"/>
  <c r="G47" i="21"/>
  <c r="AJ2" i="21"/>
  <c r="AG2" i="21"/>
  <c r="AD2" i="21"/>
  <c r="BF7" i="21" s="1"/>
  <c r="AA2" i="21"/>
  <c r="X2" i="21"/>
  <c r="BO6" i="21" s="1"/>
  <c r="U2" i="21"/>
  <c r="BJ14" i="21" s="1"/>
  <c r="R2" i="21"/>
  <c r="BO12" i="21" s="1"/>
  <c r="O2" i="21"/>
  <c r="BJ10" i="21" s="1"/>
  <c r="L2" i="21"/>
  <c r="BO10" i="21" s="1"/>
  <c r="I2" i="21"/>
  <c r="BO5" i="21" s="1"/>
  <c r="AM2" i="20"/>
  <c r="BJ11" i="20" s="1"/>
  <c r="AJ2" i="20"/>
  <c r="BJ7" i="20" s="1"/>
  <c r="AG2" i="20"/>
  <c r="BJ9" i="20" s="1"/>
  <c r="AD2" i="20"/>
  <c r="AA2" i="20"/>
  <c r="BF12" i="20" s="1"/>
  <c r="X2" i="20"/>
  <c r="BJ14" i="20" s="1"/>
  <c r="U2" i="20"/>
  <c r="BJ13" i="20" s="1"/>
  <c r="R2" i="20"/>
  <c r="BJ10" i="20" s="1"/>
  <c r="O2" i="20"/>
  <c r="BJ8" i="20" s="1"/>
  <c r="L2" i="20"/>
  <c r="BF6" i="20" s="1"/>
  <c r="I2" i="20"/>
  <c r="BJ15" i="20" s="1"/>
  <c r="G47" i="1"/>
  <c r="AR2" i="23"/>
  <c r="AO25" i="36"/>
  <c r="AO38" i="36" s="1"/>
  <c r="AR2" i="36"/>
  <c r="U20" i="16" s="1"/>
  <c r="CA40" i="16" s="1"/>
  <c r="AL25" i="36"/>
  <c r="AL38" i="36" s="1"/>
  <c r="AI25" i="36"/>
  <c r="AI38" i="36" s="1"/>
  <c r="AF25" i="36"/>
  <c r="AF38" i="36" s="1"/>
  <c r="AC25" i="36"/>
  <c r="AC38" i="36" s="1"/>
  <c r="Z25" i="36"/>
  <c r="Z38" i="36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R2" i="35"/>
  <c r="P19" i="16" s="1"/>
  <c r="AL25" i="35"/>
  <c r="AL38" i="35" s="1"/>
  <c r="AI25" i="35"/>
  <c r="AI38" i="35" s="1"/>
  <c r="AF25" i="35"/>
  <c r="AF38" i="35" s="1"/>
  <c r="AC25" i="35"/>
  <c r="AC38" i="35" s="1"/>
  <c r="Z25" i="35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R2" i="34"/>
  <c r="V18" i="16" s="1"/>
  <c r="AL25" i="34"/>
  <c r="AL38" i="34" s="1"/>
  <c r="AI25" i="34"/>
  <c r="AI38" i="34" s="1"/>
  <c r="AF25" i="34"/>
  <c r="AF38" i="34" s="1"/>
  <c r="AC25" i="34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R2" i="33"/>
  <c r="M25" i="33" s="1"/>
  <c r="M41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R2" i="32"/>
  <c r="G25" i="32" s="1"/>
  <c r="G41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R2" i="31"/>
  <c r="P25" i="31" s="1"/>
  <c r="P41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R2" i="30"/>
  <c r="AL14" i="16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R2" i="29"/>
  <c r="AN25" i="29" s="1"/>
  <c r="AN41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AR2" i="28"/>
  <c r="AR2" i="27"/>
  <c r="AR2" i="26"/>
  <c r="AR2" i="25"/>
  <c r="AR2" i="24"/>
  <c r="W25" i="23"/>
  <c r="W38" i="23" s="1"/>
  <c r="AR2" i="21"/>
  <c r="AR2" i="20"/>
  <c r="K25" i="20"/>
  <c r="K38" i="20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G49" i="36"/>
  <c r="G48" i="36"/>
  <c r="C2" i="36"/>
  <c r="BY4" i="36" s="1"/>
  <c r="CV456" i="16" s="1"/>
  <c r="D19" i="16"/>
  <c r="D18" i="16"/>
  <c r="D17" i="16"/>
  <c r="D16" i="16"/>
  <c r="D15" i="16"/>
  <c r="D14" i="16"/>
  <c r="D13" i="16"/>
  <c r="AR2" i="1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O27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BG14" i="35" s="1"/>
  <c r="AI21" i="35"/>
  <c r="BG13" i="35" s="1"/>
  <c r="AF21" i="35"/>
  <c r="BG12" i="35" s="1"/>
  <c r="AC21" i="35"/>
  <c r="AB56" i="35" s="1"/>
  <c r="AB53" i="35" s="1"/>
  <c r="Z21" i="35"/>
  <c r="BG10" i="35" s="1"/>
  <c r="W21" i="35"/>
  <c r="BG9" i="35" s="1"/>
  <c r="T21" i="35"/>
  <c r="BG8" i="35" s="1"/>
  <c r="Q21" i="35"/>
  <c r="BG7" i="35" s="1"/>
  <c r="N21" i="35"/>
  <c r="K21" i="35"/>
  <c r="K34" i="35" s="1"/>
  <c r="G49" i="35"/>
  <c r="G48" i="35"/>
  <c r="C2" i="35"/>
  <c r="BY18" i="35" s="1"/>
  <c r="CV442" i="16" s="1"/>
  <c r="Z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O27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BG15" i="34" s="1"/>
  <c r="AL21" i="34"/>
  <c r="BG14" i="34" s="1"/>
  <c r="AI21" i="34"/>
  <c r="AI34" i="34" s="1"/>
  <c r="AF21" i="34"/>
  <c r="AF34" i="34" s="1"/>
  <c r="AC21" i="34"/>
  <c r="BG11" i="34" s="1"/>
  <c r="Z21" i="34"/>
  <c r="Z34" i="34" s="1"/>
  <c r="W21" i="34"/>
  <c r="BG9" i="34" s="1"/>
  <c r="T21" i="34"/>
  <c r="Q21" i="34"/>
  <c r="Q34" i="34" s="1"/>
  <c r="N21" i="34"/>
  <c r="BG6" i="34" s="1"/>
  <c r="K21" i="34"/>
  <c r="BG5" i="34" s="1"/>
  <c r="G49" i="34"/>
  <c r="G48" i="34"/>
  <c r="C2" i="34"/>
  <c r="BY15" i="34" s="1"/>
  <c r="CV411" i="16" s="1"/>
  <c r="AC38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O27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L34" i="33" s="1"/>
  <c r="AI21" i="33"/>
  <c r="AH56" i="33" s="1"/>
  <c r="AH54" i="33" s="1"/>
  <c r="AF21" i="33"/>
  <c r="BG12" i="33" s="1"/>
  <c r="AC21" i="33"/>
  <c r="BG11" i="33" s="1"/>
  <c r="Z21" i="33"/>
  <c r="BG10" i="33" s="1"/>
  <c r="W21" i="33"/>
  <c r="W34" i="33" s="1"/>
  <c r="T21" i="33"/>
  <c r="Q21" i="33"/>
  <c r="BG7" i="33" s="1"/>
  <c r="N21" i="33"/>
  <c r="N34" i="33" s="1"/>
  <c r="K21" i="33"/>
  <c r="BG5" i="33" s="1"/>
  <c r="G49" i="33"/>
  <c r="G48" i="33"/>
  <c r="C2" i="33"/>
  <c r="BY18" i="33" s="1"/>
  <c r="CV386" i="16" s="1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O27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BG15" i="32" s="1"/>
  <c r="AL21" i="32"/>
  <c r="AL34" i="32" s="1"/>
  <c r="AI21" i="32"/>
  <c r="BG13" i="32" s="1"/>
  <c r="AF21" i="32"/>
  <c r="BG12" i="32" s="1"/>
  <c r="AC21" i="32"/>
  <c r="Z21" i="32"/>
  <c r="BG10" i="32" s="1"/>
  <c r="W21" i="32"/>
  <c r="BG9" i="32" s="1"/>
  <c r="T21" i="32"/>
  <c r="T34" i="32" s="1"/>
  <c r="Q21" i="32"/>
  <c r="BG7" i="32" s="1"/>
  <c r="N21" i="32"/>
  <c r="BG6" i="32" s="1"/>
  <c r="K21" i="32"/>
  <c r="BG5" i="32" s="1"/>
  <c r="G49" i="32"/>
  <c r="G48" i="32"/>
  <c r="C2" i="32"/>
  <c r="BY10" i="32" s="1"/>
  <c r="CV350" i="16" s="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O27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BG15" i="31" s="1"/>
  <c r="AL21" i="31"/>
  <c r="AL34" i="31" s="1"/>
  <c r="AI21" i="31"/>
  <c r="AH56" i="31" s="1"/>
  <c r="AF21" i="31"/>
  <c r="AF34" i="31" s="1"/>
  <c r="AC21" i="31"/>
  <c r="AB56" i="31" s="1"/>
  <c r="Z21" i="31"/>
  <c r="Y56" i="31" s="1"/>
  <c r="Y53" i="31" s="1"/>
  <c r="W21" i="31"/>
  <c r="W34" i="31" s="1"/>
  <c r="T21" i="31"/>
  <c r="BG8" i="31" s="1"/>
  <c r="Q21" i="31"/>
  <c r="BG7" i="31" s="1"/>
  <c r="N21" i="31"/>
  <c r="K21" i="31"/>
  <c r="BG5" i="31" s="1"/>
  <c r="G49" i="31"/>
  <c r="G48" i="31"/>
  <c r="C2" i="31"/>
  <c r="BY19" i="31" s="1"/>
  <c r="CV331" i="16" s="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O27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BG15" i="30" s="1"/>
  <c r="AL21" i="30"/>
  <c r="AL34" i="30" s="1"/>
  <c r="AI21" i="30"/>
  <c r="AF21" i="30"/>
  <c r="AF34" i="30" s="1"/>
  <c r="AC21" i="30"/>
  <c r="BG11" i="30" s="1"/>
  <c r="Z21" i="30"/>
  <c r="Z34" i="30" s="1"/>
  <c r="W21" i="30"/>
  <c r="BG9" i="30" s="1"/>
  <c r="T21" i="30"/>
  <c r="BG8" i="30" s="1"/>
  <c r="Q21" i="30"/>
  <c r="BG7" i="30" s="1"/>
  <c r="N21" i="30"/>
  <c r="N34" i="30" s="1"/>
  <c r="K21" i="30"/>
  <c r="BG5" i="30" s="1"/>
  <c r="G49" i="30"/>
  <c r="G48" i="30"/>
  <c r="C2" i="30"/>
  <c r="BY19" i="30" s="1"/>
  <c r="CV303" i="16" s="1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O27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BG15" i="29" s="1"/>
  <c r="AL21" i="29"/>
  <c r="BG14" i="29" s="1"/>
  <c r="AI21" i="29"/>
  <c r="AH56" i="29" s="1"/>
  <c r="AF21" i="29"/>
  <c r="BG12" i="29" s="1"/>
  <c r="AC21" i="29"/>
  <c r="AC34" i="29" s="1"/>
  <c r="Z21" i="29"/>
  <c r="BG10" i="29" s="1"/>
  <c r="W21" i="29"/>
  <c r="BG9" i="29" s="1"/>
  <c r="T21" i="29"/>
  <c r="S56" i="29" s="1"/>
  <c r="Q21" i="29"/>
  <c r="BG7" i="29" s="1"/>
  <c r="N21" i="29"/>
  <c r="BG6" i="29" s="1"/>
  <c r="K21" i="29"/>
  <c r="BG5" i="29" s="1"/>
  <c r="G49" i="29"/>
  <c r="G48" i="29"/>
  <c r="Z34" i="29"/>
  <c r="C2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O27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G49" i="28"/>
  <c r="G48" i="28"/>
  <c r="C2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O27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12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I25" i="28" s="1"/>
  <c r="AI38" i="28" s="1"/>
  <c r="AF4" i="28"/>
  <c r="AF25" i="28" s="1"/>
  <c r="AF38" i="28" s="1"/>
  <c r="AC4" i="28"/>
  <c r="Z4" i="28"/>
  <c r="W4" i="28"/>
  <c r="T4" i="28"/>
  <c r="Q4" i="28"/>
  <c r="N4" i="28"/>
  <c r="K4" i="28"/>
  <c r="K25" i="28" s="1"/>
  <c r="K38" i="28" s="1"/>
  <c r="H4" i="28"/>
  <c r="U1" i="28"/>
  <c r="G49" i="27"/>
  <c r="G48" i="27"/>
  <c r="C2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O27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O25" i="27" s="1"/>
  <c r="AO38" i="27" s="1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6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I25" i="27" s="1"/>
  <c r="AI38" i="27" s="1"/>
  <c r="AF4" i="27"/>
  <c r="AC4" i="27"/>
  <c r="Z4" i="27"/>
  <c r="W4" i="27"/>
  <c r="W25" i="27" s="1"/>
  <c r="W38" i="27" s="1"/>
  <c r="T4" i="27"/>
  <c r="Q4" i="27"/>
  <c r="N4" i="27"/>
  <c r="K4" i="27"/>
  <c r="H4" i="27"/>
  <c r="U1" i="27"/>
  <c r="G49" i="26"/>
  <c r="G48" i="26"/>
  <c r="C2" i="26"/>
  <c r="BY25" i="26" s="1"/>
  <c r="CV197" i="16" s="1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O27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13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L25" i="26" s="1"/>
  <c r="AL38" i="26" s="1"/>
  <c r="AI4" i="26"/>
  <c r="AI25" i="26" s="1"/>
  <c r="AI38" i="26" s="1"/>
  <c r="AF4" i="26"/>
  <c r="AF25" i="26" s="1"/>
  <c r="AF38" i="26" s="1"/>
  <c r="AC4" i="26"/>
  <c r="Z4" i="26"/>
  <c r="Z25" i="26" s="1"/>
  <c r="Z38" i="26" s="1"/>
  <c r="W4" i="26"/>
  <c r="T4" i="26"/>
  <c r="Q4" i="26"/>
  <c r="N4" i="26"/>
  <c r="N25" i="26" s="1"/>
  <c r="N38" i="26" s="1"/>
  <c r="K4" i="26"/>
  <c r="K25" i="26" s="1"/>
  <c r="K38" i="26" s="1"/>
  <c r="H4" i="26"/>
  <c r="U1" i="26"/>
  <c r="G49" i="25"/>
  <c r="G48" i="25"/>
  <c r="C2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O27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G49" i="24"/>
  <c r="G48" i="24"/>
  <c r="C2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O27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10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W21" i="23"/>
  <c r="BG15" i="23" s="1"/>
  <c r="G49" i="23"/>
  <c r="G48" i="23"/>
  <c r="C2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O27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5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G49" i="21"/>
  <c r="G48" i="21"/>
  <c r="C2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O27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I25" i="21" s="1"/>
  <c r="AI38" i="21" s="1"/>
  <c r="AF4" i="21"/>
  <c r="AC4" i="21"/>
  <c r="Z4" i="21"/>
  <c r="W4" i="21"/>
  <c r="T4" i="21"/>
  <c r="Q4" i="21"/>
  <c r="N4" i="21"/>
  <c r="K4" i="21"/>
  <c r="H4" i="21"/>
  <c r="U1" i="21"/>
  <c r="K21" i="20"/>
  <c r="C2" i="20"/>
  <c r="BY20" i="20" s="1"/>
  <c r="CV52" i="16" s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O27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O25" i="20" s="1"/>
  <c r="AO38" i="20" s="1"/>
  <c r="AL4" i="20"/>
  <c r="AI4" i="20"/>
  <c r="AF4" i="20"/>
  <c r="AC4" i="20"/>
  <c r="AC25" i="20" s="1"/>
  <c r="AC38" i="20" s="1"/>
  <c r="Z4" i="20"/>
  <c r="W4" i="20"/>
  <c r="T4" i="20"/>
  <c r="Q4" i="20"/>
  <c r="Q25" i="20" s="1"/>
  <c r="Q38" i="20" s="1"/>
  <c r="N4" i="20"/>
  <c r="K4" i="20"/>
  <c r="H4" i="20"/>
  <c r="U1" i="20"/>
  <c r="AO27" i="1"/>
  <c r="C2" i="1"/>
  <c r="AM2" i="1"/>
  <c r="BO6" i="1" s="1"/>
  <c r="AJ2" i="1"/>
  <c r="BO5" i="1" s="1"/>
  <c r="AG2" i="1"/>
  <c r="BO15" i="1" s="1"/>
  <c r="AD2" i="1"/>
  <c r="BO14" i="1" s="1"/>
  <c r="AA2" i="1"/>
  <c r="BO13" i="1" s="1"/>
  <c r="X2" i="1"/>
  <c r="BO12" i="1" s="1"/>
  <c r="U2" i="1"/>
  <c r="BJ11" i="1" s="1"/>
  <c r="R2" i="1"/>
  <c r="BF13" i="1" s="1"/>
  <c r="O2" i="1"/>
  <c r="BF12" i="1" s="1"/>
  <c r="L2" i="1"/>
  <c r="BJ10" i="1" s="1"/>
  <c r="I2" i="1"/>
  <c r="BF4" i="1" s="1"/>
  <c r="F2" i="1"/>
  <c r="BO7" i="1" s="1"/>
  <c r="AQ2" i="16"/>
  <c r="D20" i="16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G49" i="1"/>
  <c r="G48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AC34" i="34"/>
  <c r="AF34" i="33"/>
  <c r="AK56" i="31"/>
  <c r="AK55" i="31" s="1"/>
  <c r="AK52" i="31" s="1"/>
  <c r="BG13" i="30"/>
  <c r="AI34" i="30"/>
  <c r="BG8" i="34"/>
  <c r="T34" i="34"/>
  <c r="BF4" i="30"/>
  <c r="AC34" i="36"/>
  <c r="Z34" i="32"/>
  <c r="AL34" i="34"/>
  <c r="BJ10" i="26"/>
  <c r="BO6" i="26"/>
  <c r="BG8" i="33"/>
  <c r="T34" i="33"/>
  <c r="BG14" i="31"/>
  <c r="BO4" i="33"/>
  <c r="BG14" i="36"/>
  <c r="N34" i="32"/>
  <c r="Q34" i="32"/>
  <c r="BG5" i="35"/>
  <c r="BF5" i="23"/>
  <c r="BG5" i="36"/>
  <c r="BG9" i="36"/>
  <c r="AI34" i="29"/>
  <c r="Q34" i="33"/>
  <c r="P56" i="33"/>
  <c r="P55" i="33" s="1"/>
  <c r="P52" i="33" s="1"/>
  <c r="BG15" i="33"/>
  <c r="AO34" i="33"/>
  <c r="BO4" i="21"/>
  <c r="BJ11" i="28"/>
  <c r="BF4" i="35"/>
  <c r="S56" i="31"/>
  <c r="S53" i="31" s="1"/>
  <c r="H34" i="34"/>
  <c r="BG4" i="34"/>
  <c r="H34" i="30"/>
  <c r="BG4" i="30"/>
  <c r="H34" i="36"/>
  <c r="BG4" i="36"/>
  <c r="K34" i="30"/>
  <c r="K34" i="34"/>
  <c r="AE56" i="29"/>
  <c r="AH56" i="30"/>
  <c r="AH53" i="30" s="1"/>
  <c r="AT9" i="35"/>
  <c r="AT9" i="34"/>
  <c r="AT17" i="35"/>
  <c r="AT9" i="36"/>
  <c r="N25" i="28" l="1"/>
  <c r="N38" i="28" s="1"/>
  <c r="Z25" i="28"/>
  <c r="Z38" i="28" s="1"/>
  <c r="AL25" i="28"/>
  <c r="AL38" i="28" s="1"/>
  <c r="Q25" i="28"/>
  <c r="Q38" i="28" s="1"/>
  <c r="AC25" i="28"/>
  <c r="AC38" i="28" s="1"/>
  <c r="H25" i="28"/>
  <c r="H38" i="28" s="1"/>
  <c r="T25" i="28"/>
  <c r="T38" i="28" s="1"/>
  <c r="AG12" i="16"/>
  <c r="CM32" i="16" s="1"/>
  <c r="W25" i="28"/>
  <c r="W38" i="28" s="1"/>
  <c r="AT8" i="28"/>
  <c r="AT16" i="28"/>
  <c r="AT11" i="28"/>
  <c r="AT19" i="28"/>
  <c r="AT9" i="28"/>
  <c r="N25" i="27"/>
  <c r="N38" i="27" s="1"/>
  <c r="Z25" i="27"/>
  <c r="Z38" i="27" s="1"/>
  <c r="AY17" i="35"/>
  <c r="AL25" i="27"/>
  <c r="AL38" i="27" s="1"/>
  <c r="T25" i="27"/>
  <c r="T38" i="27" s="1"/>
  <c r="AF25" i="27"/>
  <c r="AF38" i="27" s="1"/>
  <c r="H25" i="27"/>
  <c r="H38" i="27" s="1"/>
  <c r="Q25" i="27"/>
  <c r="Q38" i="27" s="1"/>
  <c r="K25" i="27"/>
  <c r="K38" i="27" s="1"/>
  <c r="AC25" i="27"/>
  <c r="AC38" i="27" s="1"/>
  <c r="AT11" i="27"/>
  <c r="AT6" i="27"/>
  <c r="AT5" i="27"/>
  <c r="Q25" i="26"/>
  <c r="Q38" i="26" s="1"/>
  <c r="W25" i="26"/>
  <c r="W38" i="26" s="1"/>
  <c r="AO25" i="26"/>
  <c r="AO38" i="26" s="1"/>
  <c r="AG10" i="16"/>
  <c r="CM30" i="16" s="1"/>
  <c r="T25" i="26"/>
  <c r="T38" i="26" s="1"/>
  <c r="H25" i="26"/>
  <c r="H38" i="26" s="1"/>
  <c r="AC25" i="26"/>
  <c r="AC38" i="26" s="1"/>
  <c r="AT7" i="26"/>
  <c r="AT15" i="26"/>
  <c r="AT14" i="26"/>
  <c r="AT5" i="26"/>
  <c r="W25" i="25"/>
  <c r="W38" i="25" s="1"/>
  <c r="Z25" i="25"/>
  <c r="Z38" i="25" s="1"/>
  <c r="AI25" i="25"/>
  <c r="AI38" i="25" s="1"/>
  <c r="Q25" i="25"/>
  <c r="Q38" i="25" s="1"/>
  <c r="AC25" i="25"/>
  <c r="AC38" i="25" s="1"/>
  <c r="H25" i="25"/>
  <c r="H38" i="25" s="1"/>
  <c r="T25" i="25"/>
  <c r="T38" i="25" s="1"/>
  <c r="AO25" i="25"/>
  <c r="AO38" i="25" s="1"/>
  <c r="K25" i="25"/>
  <c r="K38" i="25" s="1"/>
  <c r="AF25" i="25"/>
  <c r="AF38" i="25" s="1"/>
  <c r="N25" i="25"/>
  <c r="N38" i="25" s="1"/>
  <c r="BJ5" i="35"/>
  <c r="BO13" i="35"/>
  <c r="AT9" i="1"/>
  <c r="AT5" i="21"/>
  <c r="AL25" i="25"/>
  <c r="AL38" i="25" s="1"/>
  <c r="AT8" i="25"/>
  <c r="AT7" i="25"/>
  <c r="AT11" i="25"/>
  <c r="AT14" i="25"/>
  <c r="AT9" i="25"/>
  <c r="AT13" i="25"/>
  <c r="AF25" i="24"/>
  <c r="AF38" i="24" s="1"/>
  <c r="AO25" i="24"/>
  <c r="AO38" i="24" s="1"/>
  <c r="AI25" i="24"/>
  <c r="AI38" i="24" s="1"/>
  <c r="K25" i="24"/>
  <c r="K38" i="24" s="1"/>
  <c r="AL25" i="24"/>
  <c r="AL38" i="24" s="1"/>
  <c r="AC25" i="24"/>
  <c r="AC38" i="24" s="1"/>
  <c r="W25" i="24"/>
  <c r="W38" i="24" s="1"/>
  <c r="N25" i="24"/>
  <c r="N38" i="24" s="1"/>
  <c r="T25" i="24"/>
  <c r="T38" i="24" s="1"/>
  <c r="H25" i="24"/>
  <c r="H38" i="24" s="1"/>
  <c r="Z25" i="24"/>
  <c r="Z38" i="24" s="1"/>
  <c r="Q25" i="24"/>
  <c r="Q38" i="24" s="1"/>
  <c r="AT15" i="24"/>
  <c r="AT6" i="24"/>
  <c r="AT14" i="24"/>
  <c r="AT7" i="24"/>
  <c r="AT17" i="24"/>
  <c r="Z25" i="23"/>
  <c r="Z38" i="23" s="1"/>
  <c r="AI25" i="23"/>
  <c r="AI38" i="23" s="1"/>
  <c r="AF25" i="23"/>
  <c r="AF38" i="23" s="1"/>
  <c r="Q25" i="23"/>
  <c r="Q38" i="23" s="1"/>
  <c r="H25" i="23"/>
  <c r="H38" i="23" s="1"/>
  <c r="AO25" i="23"/>
  <c r="AO38" i="23" s="1"/>
  <c r="T25" i="23"/>
  <c r="T38" i="23" s="1"/>
  <c r="K25" i="23"/>
  <c r="K38" i="23" s="1"/>
  <c r="W34" i="23"/>
  <c r="N25" i="23"/>
  <c r="N38" i="23" s="1"/>
  <c r="AC25" i="23"/>
  <c r="AC38" i="23" s="1"/>
  <c r="AT8" i="23"/>
  <c r="AL25" i="23"/>
  <c r="AL38" i="23" s="1"/>
  <c r="AT11" i="23"/>
  <c r="AT15" i="23"/>
  <c r="AT5" i="23"/>
  <c r="AT13" i="23"/>
  <c r="V56" i="23"/>
  <c r="V55" i="23" s="1"/>
  <c r="V52" i="23" s="1"/>
  <c r="T25" i="21"/>
  <c r="T38" i="21" s="1"/>
  <c r="AF25" i="21"/>
  <c r="AF38" i="21" s="1"/>
  <c r="Q25" i="21"/>
  <c r="Q38" i="21" s="1"/>
  <c r="AO25" i="21"/>
  <c r="AO38" i="21" s="1"/>
  <c r="K25" i="21"/>
  <c r="K38" i="21" s="1"/>
  <c r="Z25" i="21"/>
  <c r="Z38" i="21" s="1"/>
  <c r="W25" i="21"/>
  <c r="W38" i="21" s="1"/>
  <c r="AC25" i="21"/>
  <c r="AC38" i="21" s="1"/>
  <c r="N25" i="21"/>
  <c r="N38" i="21" s="1"/>
  <c r="H25" i="21"/>
  <c r="H38" i="21" s="1"/>
  <c r="AL25" i="21"/>
  <c r="AL38" i="21" s="1"/>
  <c r="AT15" i="21"/>
  <c r="AT10" i="21"/>
  <c r="AT18" i="21"/>
  <c r="AT17" i="21"/>
  <c r="W25" i="20"/>
  <c r="W38" i="20" s="1"/>
  <c r="AI25" i="20"/>
  <c r="AI38" i="20" s="1"/>
  <c r="Z25" i="20"/>
  <c r="Z38" i="20" s="1"/>
  <c r="H25" i="20"/>
  <c r="H38" i="20" s="1"/>
  <c r="O5" i="16"/>
  <c r="BU25" i="16" s="1"/>
  <c r="T25" i="20"/>
  <c r="T38" i="20" s="1"/>
  <c r="AF25" i="20"/>
  <c r="AF38" i="20" s="1"/>
  <c r="N25" i="20"/>
  <c r="N38" i="20" s="1"/>
  <c r="AL25" i="20"/>
  <c r="AL38" i="20" s="1"/>
  <c r="AT7" i="20"/>
  <c r="AT19" i="20"/>
  <c r="AT14" i="20"/>
  <c r="AT18" i="20"/>
  <c r="AT5" i="20"/>
  <c r="AT9" i="20"/>
  <c r="AT13" i="20"/>
  <c r="AL25" i="1"/>
  <c r="AL38" i="1" s="1"/>
  <c r="K25" i="1"/>
  <c r="K38" i="1" s="1"/>
  <c r="Z25" i="1"/>
  <c r="Z38" i="1" s="1"/>
  <c r="T25" i="1"/>
  <c r="T38" i="1" s="1"/>
  <c r="W25" i="1"/>
  <c r="W38" i="1" s="1"/>
  <c r="AF25" i="1"/>
  <c r="AF38" i="1" s="1"/>
  <c r="AC25" i="1"/>
  <c r="AC38" i="1" s="1"/>
  <c r="AO25" i="1"/>
  <c r="AO38" i="1" s="1"/>
  <c r="AI25" i="1"/>
  <c r="AI38" i="1" s="1"/>
  <c r="H25" i="1"/>
  <c r="H38" i="1" s="1"/>
  <c r="Q25" i="1"/>
  <c r="Q38" i="1" s="1"/>
  <c r="N25" i="1"/>
  <c r="N38" i="1" s="1"/>
  <c r="AT15" i="1"/>
  <c r="AT10" i="1"/>
  <c r="AT13" i="1"/>
  <c r="AT17" i="26"/>
  <c r="BO4" i="32"/>
  <c r="BO4" i="36"/>
  <c r="BF4" i="33"/>
  <c r="BO4" i="35"/>
  <c r="D2" i="25"/>
  <c r="D2" i="26"/>
  <c r="D2" i="27"/>
  <c r="D2" i="34"/>
  <c r="D2" i="1"/>
  <c r="Y16" i="16"/>
  <c r="AY4" i="1"/>
  <c r="BC4" i="1" s="1"/>
  <c r="D2" i="20"/>
  <c r="D2" i="21"/>
  <c r="D2" i="23"/>
  <c r="AT4" i="28"/>
  <c r="D2" i="28"/>
  <c r="AT4" i="29"/>
  <c r="D2" i="29"/>
  <c r="D2" i="35"/>
  <c r="AT4" i="36"/>
  <c r="D2" i="36"/>
  <c r="AY9" i="1"/>
  <c r="AT17" i="25"/>
  <c r="AT13" i="26"/>
  <c r="AT13" i="27"/>
  <c r="D2" i="24"/>
  <c r="AT4" i="30"/>
  <c r="D2" i="30"/>
  <c r="D2" i="31"/>
  <c r="AT4" i="32"/>
  <c r="D2" i="32"/>
  <c r="D2" i="33"/>
  <c r="BF12" i="24"/>
  <c r="BO8" i="20"/>
  <c r="AT5" i="25"/>
  <c r="AU18" i="32"/>
  <c r="AV18" i="32" s="1"/>
  <c r="AT5" i="34"/>
  <c r="BF8" i="20"/>
  <c r="AT17" i="1"/>
  <c r="AY13" i="24"/>
  <c r="AY17" i="24"/>
  <c r="AY5" i="25"/>
  <c r="AY9" i="25"/>
  <c r="AY13" i="25"/>
  <c r="AY17" i="25"/>
  <c r="AY5" i="27"/>
  <c r="AY9" i="27"/>
  <c r="AY13" i="27"/>
  <c r="AY9" i="34"/>
  <c r="AT10" i="36"/>
  <c r="AY5" i="36"/>
  <c r="S25" i="32"/>
  <c r="S41" i="32" s="1"/>
  <c r="J56" i="29"/>
  <c r="J53" i="29" s="1"/>
  <c r="BJ4" i="36"/>
  <c r="BF4" i="34"/>
  <c r="N34" i="34"/>
  <c r="AC34" i="35"/>
  <c r="BJ4" i="20"/>
  <c r="BO4" i="30"/>
  <c r="W34" i="29"/>
  <c r="H34" i="29"/>
  <c r="V56" i="29"/>
  <c r="V54" i="29" s="1"/>
  <c r="BJ15" i="1"/>
  <c r="BJ9" i="23"/>
  <c r="BG14" i="32"/>
  <c r="AT10" i="24"/>
  <c r="AY14" i="24"/>
  <c r="AT14" i="23"/>
  <c r="AY10" i="24"/>
  <c r="AT14" i="28"/>
  <c r="BF10" i="36"/>
  <c r="BF7" i="35"/>
  <c r="BF14" i="21"/>
  <c r="BO7" i="25"/>
  <c r="AT7" i="27"/>
  <c r="AY15" i="29"/>
  <c r="AY19" i="29"/>
  <c r="H34" i="33"/>
  <c r="V56" i="30"/>
  <c r="V55" i="30" s="1"/>
  <c r="AK56" i="30"/>
  <c r="AK54" i="30" s="1"/>
  <c r="AV35" i="16"/>
  <c r="AV43" i="16"/>
  <c r="AV42" i="16"/>
  <c r="AV33" i="16"/>
  <c r="AV40" i="16"/>
  <c r="AV37" i="16"/>
  <c r="AV44" i="16"/>
  <c r="AV38" i="16"/>
  <c r="AV34" i="16"/>
  <c r="AV41" i="16"/>
  <c r="AV39" i="16"/>
  <c r="AV36" i="16"/>
  <c r="S56" i="30"/>
  <c r="S55" i="30" s="1"/>
  <c r="AA5" i="16"/>
  <c r="CG25" i="16" s="1"/>
  <c r="AY7" i="36"/>
  <c r="AY14" i="1"/>
  <c r="AY10" i="1"/>
  <c r="AY18" i="36"/>
  <c r="BO9" i="26"/>
  <c r="BJ13" i="29"/>
  <c r="BO6" i="32"/>
  <c r="BF11" i="26"/>
  <c r="BF15" i="33"/>
  <c r="BJ14" i="26"/>
  <c r="BO8" i="34"/>
  <c r="BO11" i="31"/>
  <c r="BJ15" i="25"/>
  <c r="BJ14" i="32"/>
  <c r="BF12" i="30"/>
  <c r="BO8" i="30"/>
  <c r="BF11" i="20"/>
  <c r="BO10" i="23"/>
  <c r="BJ7" i="28"/>
  <c r="BO9" i="33"/>
  <c r="BF5" i="33"/>
  <c r="BO5" i="29"/>
  <c r="BF15" i="25"/>
  <c r="BO15" i="24"/>
  <c r="BJ15" i="33"/>
  <c r="BJ12" i="30"/>
  <c r="BF13" i="20"/>
  <c r="BJ5" i="33"/>
  <c r="BO12" i="34"/>
  <c r="BO15" i="28"/>
  <c r="BF14" i="36"/>
  <c r="BO13" i="29"/>
  <c r="BO10" i="32"/>
  <c r="BF10" i="28"/>
  <c r="BO11" i="27"/>
  <c r="BO10" i="25"/>
  <c r="BO5" i="20"/>
  <c r="BF11" i="31"/>
  <c r="BJ14" i="36"/>
  <c r="BF14" i="32"/>
  <c r="BO4" i="24"/>
  <c r="BJ9" i="29"/>
  <c r="BF7" i="28"/>
  <c r="BO10" i="20"/>
  <c r="BJ8" i="27"/>
  <c r="BJ10" i="23"/>
  <c r="BF11" i="35"/>
  <c r="BF9" i="20"/>
  <c r="BJ13" i="25"/>
  <c r="BJ6" i="24"/>
  <c r="BF7" i="25"/>
  <c r="BO6" i="36"/>
  <c r="BF12" i="34"/>
  <c r="BO15" i="29"/>
  <c r="BJ11" i="35"/>
  <c r="BF9" i="28"/>
  <c r="AT19" i="34"/>
  <c r="BJ10" i="27"/>
  <c r="BF8" i="34"/>
  <c r="BF15" i="20"/>
  <c r="BJ10" i="36"/>
  <c r="BJ12" i="24"/>
  <c r="BJ8" i="24"/>
  <c r="BO9" i="29"/>
  <c r="BO5" i="28"/>
  <c r="BF8" i="30"/>
  <c r="BJ10" i="32"/>
  <c r="BO13" i="23"/>
  <c r="BJ6" i="32"/>
  <c r="BO10" i="24"/>
  <c r="BJ5" i="29"/>
  <c r="BO15" i="21"/>
  <c r="BF15" i="29"/>
  <c r="BF6" i="36"/>
  <c r="BO7" i="35"/>
  <c r="BO15" i="20"/>
  <c r="BF11" i="23"/>
  <c r="BO13" i="20"/>
  <c r="BJ9" i="25"/>
  <c r="BO12" i="26"/>
  <c r="BJ13" i="21"/>
  <c r="BJ13" i="33"/>
  <c r="BO13" i="27"/>
  <c r="BJ9" i="33"/>
  <c r="BF13" i="25"/>
  <c r="BJ7" i="21"/>
  <c r="BO13" i="33"/>
  <c r="AT19" i="21"/>
  <c r="AY7" i="21"/>
  <c r="AY15" i="21"/>
  <c r="AY19" i="21"/>
  <c r="BJ7" i="30"/>
  <c r="BO4" i="34"/>
  <c r="AL20" i="16"/>
  <c r="CT20" i="16" s="1"/>
  <c r="BF12" i="29"/>
  <c r="BO9" i="25"/>
  <c r="BO10" i="27"/>
  <c r="BO8" i="29"/>
  <c r="BJ8" i="26"/>
  <c r="BJ6" i="28"/>
  <c r="BJ12" i="29"/>
  <c r="C18" i="16"/>
  <c r="F31" i="34" s="1"/>
  <c r="BO14" i="35"/>
  <c r="BO14" i="28"/>
  <c r="BJ11" i="26"/>
  <c r="BJ8" i="29"/>
  <c r="BF13" i="36"/>
  <c r="BJ9" i="36"/>
  <c r="BO13" i="26"/>
  <c r="BJ7" i="24"/>
  <c r="BO7" i="24"/>
  <c r="BO7" i="30"/>
  <c r="BJ11" i="30"/>
  <c r="BF10" i="26"/>
  <c r="BF6" i="24"/>
  <c r="BO6" i="28"/>
  <c r="BO4" i="28"/>
  <c r="BF14" i="25"/>
  <c r="BJ4" i="27"/>
  <c r="BF15" i="1"/>
  <c r="BF13" i="28"/>
  <c r="BO5" i="36"/>
  <c r="BO13" i="25"/>
  <c r="BO5" i="27"/>
  <c r="BO13" i="24"/>
  <c r="BO8" i="28"/>
  <c r="BJ13" i="27"/>
  <c r="H5" i="16"/>
  <c r="BP5" i="16" s="1"/>
  <c r="R16" i="16"/>
  <c r="BX36" i="16" s="1"/>
  <c r="BJ12" i="20"/>
  <c r="BJ9" i="1"/>
  <c r="N34" i="29"/>
  <c r="AN56" i="29"/>
  <c r="AN53" i="29" s="1"/>
  <c r="AK56" i="32"/>
  <c r="AK53" i="32" s="1"/>
  <c r="AE56" i="33"/>
  <c r="AE54" i="33" s="1"/>
  <c r="AT7" i="21"/>
  <c r="BO13" i="31"/>
  <c r="AY15" i="1"/>
  <c r="AY11" i="35"/>
  <c r="AT19" i="36"/>
  <c r="AY15" i="36"/>
  <c r="AY19" i="36"/>
  <c r="AY11" i="36"/>
  <c r="BF6" i="30"/>
  <c r="BO11" i="29"/>
  <c r="BJ4" i="23"/>
  <c r="BO11" i="33"/>
  <c r="AB25" i="32"/>
  <c r="AB41" i="32" s="1"/>
  <c r="AY11" i="1"/>
  <c r="AT11" i="24"/>
  <c r="AT19" i="25"/>
  <c r="AY11" i="32"/>
  <c r="BF15" i="35"/>
  <c r="BF15" i="23"/>
  <c r="BJ13" i="31"/>
  <c r="BO12" i="20"/>
  <c r="AY7" i="24"/>
  <c r="AY11" i="24"/>
  <c r="AY15" i="24"/>
  <c r="AY19" i="24"/>
  <c r="AY7" i="31"/>
  <c r="AY11" i="31"/>
  <c r="Z34" i="36"/>
  <c r="BG6" i="36"/>
  <c r="Q34" i="36"/>
  <c r="AI34" i="35"/>
  <c r="AN56" i="34"/>
  <c r="AN54" i="34" s="1"/>
  <c r="BG7" i="34"/>
  <c r="AN54" i="33"/>
  <c r="AN55" i="33"/>
  <c r="AE55" i="33"/>
  <c r="AE52" i="33" s="1"/>
  <c r="BG14" i="33"/>
  <c r="AC34" i="33"/>
  <c r="BG6" i="33"/>
  <c r="AB56" i="33"/>
  <c r="AB55" i="33" s="1"/>
  <c r="S56" i="33"/>
  <c r="S54" i="33" s="1"/>
  <c r="V56" i="33"/>
  <c r="H34" i="32"/>
  <c r="G16" i="16"/>
  <c r="J25" i="32"/>
  <c r="J41" i="32" s="1"/>
  <c r="Y25" i="32"/>
  <c r="Y41" i="32" s="1"/>
  <c r="M25" i="32"/>
  <c r="M41" i="32" s="1"/>
  <c r="M16" i="16"/>
  <c r="T16" i="16"/>
  <c r="CB16" i="16" s="1"/>
  <c r="AL16" i="16"/>
  <c r="CT16" i="16" s="1"/>
  <c r="AJ16" i="16"/>
  <c r="CP36" i="16" s="1"/>
  <c r="AI34" i="31"/>
  <c r="Z34" i="31"/>
  <c r="T34" i="31"/>
  <c r="AH54" i="30"/>
  <c r="AB56" i="30"/>
  <c r="AB53" i="30" s="1"/>
  <c r="AC34" i="30"/>
  <c r="J56" i="30"/>
  <c r="J55" i="30" s="1"/>
  <c r="J52" i="30" s="1"/>
  <c r="M56" i="30"/>
  <c r="M54" i="30" s="1"/>
  <c r="AN54" i="29"/>
  <c r="T34" i="29"/>
  <c r="G56" i="29"/>
  <c r="G54" i="29" s="1"/>
  <c r="Y56" i="29"/>
  <c r="Y53" i="29" s="1"/>
  <c r="K34" i="29"/>
  <c r="AB56" i="29"/>
  <c r="AB55" i="29" s="1"/>
  <c r="AK25" i="29"/>
  <c r="AK41" i="29" s="1"/>
  <c r="AT11" i="31"/>
  <c r="AT19" i="24"/>
  <c r="AT15" i="25"/>
  <c r="BF10" i="34"/>
  <c r="BO15" i="31"/>
  <c r="BF10" i="23"/>
  <c r="AJ4" i="16"/>
  <c r="CP24" i="16" s="1"/>
  <c r="BF11" i="33"/>
  <c r="AE16" i="16"/>
  <c r="BJ8" i="21"/>
  <c r="S16" i="16"/>
  <c r="E16" i="16"/>
  <c r="BM16" i="16" s="1"/>
  <c r="AH16" i="16"/>
  <c r="AK25" i="32"/>
  <c r="AK41" i="32" s="1"/>
  <c r="AD16" i="16"/>
  <c r="CJ36" i="16" s="1"/>
  <c r="AY19" i="28"/>
  <c r="AT11" i="35"/>
  <c r="AY11" i="21"/>
  <c r="BO8" i="36"/>
  <c r="BO10" i="34"/>
  <c r="BJ15" i="31"/>
  <c r="BO6" i="30"/>
  <c r="BF11" i="29"/>
  <c r="BO12" i="23"/>
  <c r="BF5" i="35"/>
  <c r="BJ7" i="29"/>
  <c r="N16" i="16"/>
  <c r="BV16" i="16" s="1"/>
  <c r="BJ5" i="31"/>
  <c r="AN25" i="32"/>
  <c r="AN41" i="32" s="1"/>
  <c r="H16" i="16"/>
  <c r="BP16" i="16" s="1"/>
  <c r="F16" i="16"/>
  <c r="BL36" i="16" s="1"/>
  <c r="BF4" i="21"/>
  <c r="BJ13" i="35"/>
  <c r="AN16" i="16"/>
  <c r="U16" i="16"/>
  <c r="CA36" i="16" s="1"/>
  <c r="AY19" i="1"/>
  <c r="AY7" i="1"/>
  <c r="AT11" i="20"/>
  <c r="AT19" i="32"/>
  <c r="AY19" i="32"/>
  <c r="AY4" i="30"/>
  <c r="AH13" i="16"/>
  <c r="BJ4" i="32"/>
  <c r="BO5" i="24"/>
  <c r="BF6" i="27"/>
  <c r="BO4" i="20"/>
  <c r="BJ4" i="31"/>
  <c r="BO5" i="25"/>
  <c r="BF5" i="1"/>
  <c r="BO7" i="28"/>
  <c r="BJ11" i="27"/>
  <c r="BJ8" i="25"/>
  <c r="BJ10" i="24"/>
  <c r="BO12" i="27"/>
  <c r="AK15" i="16"/>
  <c r="BF12" i="26"/>
  <c r="BF14" i="20"/>
  <c r="M13" i="16"/>
  <c r="AC15" i="16"/>
  <c r="CK15" i="16" s="1"/>
  <c r="BO8" i="23"/>
  <c r="BJ12" i="26"/>
  <c r="W13" i="16"/>
  <c r="CE13" i="16" s="1"/>
  <c r="AG13" i="16"/>
  <c r="CM33" i="16" s="1"/>
  <c r="BJ13" i="23"/>
  <c r="AT8" i="29"/>
  <c r="BF10" i="25"/>
  <c r="BO11" i="23"/>
  <c r="BO8" i="35"/>
  <c r="AY7" i="26"/>
  <c r="G54" i="30"/>
  <c r="AN56" i="31"/>
  <c r="AN53" i="31" s="1"/>
  <c r="AE15" i="16"/>
  <c r="AK54" i="31"/>
  <c r="AC34" i="31"/>
  <c r="Q34" i="31"/>
  <c r="E15" i="16"/>
  <c r="BM15" i="16" s="1"/>
  <c r="M25" i="31"/>
  <c r="M41" i="31" s="1"/>
  <c r="AO34" i="31"/>
  <c r="P56" i="31"/>
  <c r="P55" i="31" s="1"/>
  <c r="P52" i="31" s="1"/>
  <c r="AB56" i="32"/>
  <c r="AB53" i="32" s="1"/>
  <c r="AY7" i="32"/>
  <c r="AK55" i="32"/>
  <c r="AY7" i="35"/>
  <c r="AK56" i="35"/>
  <c r="M56" i="36"/>
  <c r="BF10" i="21"/>
  <c r="BO8" i="21"/>
  <c r="BJ11" i="24"/>
  <c r="BO11" i="24"/>
  <c r="BF6" i="25"/>
  <c r="BJ6" i="25"/>
  <c r="BJ12" i="28"/>
  <c r="BF14" i="28"/>
  <c r="BF12" i="31"/>
  <c r="BO12" i="31"/>
  <c r="BJ7" i="32"/>
  <c r="BO7" i="32"/>
  <c r="BJ6" i="33"/>
  <c r="BF6" i="33"/>
  <c r="BF13" i="34"/>
  <c r="BO13" i="34"/>
  <c r="AT12" i="28"/>
  <c r="AT16" i="34"/>
  <c r="AT12" i="23"/>
  <c r="X17" i="16"/>
  <c r="CD37" i="16" s="1"/>
  <c r="BO13" i="21"/>
  <c r="E19" i="16"/>
  <c r="BM19" i="16" s="1"/>
  <c r="BF13" i="21"/>
  <c r="BJ4" i="21"/>
  <c r="BO10" i="30"/>
  <c r="BJ10" i="30"/>
  <c r="AT7" i="1"/>
  <c r="AT19" i="1"/>
  <c r="AT11" i="26"/>
  <c r="AT19" i="27"/>
  <c r="AT7" i="35"/>
  <c r="AT11" i="36"/>
  <c r="AT19" i="30"/>
  <c r="AT16" i="31"/>
  <c r="AT11" i="21"/>
  <c r="AY11" i="33"/>
  <c r="BJ8" i="36"/>
  <c r="BF15" i="34"/>
  <c r="BO8" i="32"/>
  <c r="BF8" i="31"/>
  <c r="BO12" i="24"/>
  <c r="BO14" i="23"/>
  <c r="BF9" i="23"/>
  <c r="AT8" i="31"/>
  <c r="BJ14" i="34"/>
  <c r="BJ9" i="31"/>
  <c r="BJ12" i="36"/>
  <c r="BO7" i="33"/>
  <c r="BO5" i="34"/>
  <c r="AA14" i="16"/>
  <c r="CG34" i="16" s="1"/>
  <c r="BF15" i="21"/>
  <c r="BF9" i="21"/>
  <c r="R5" i="16"/>
  <c r="BX25" i="16" s="1"/>
  <c r="BO5" i="31"/>
  <c r="BJ11" i="21"/>
  <c r="BF6" i="34"/>
  <c r="AT15" i="20"/>
  <c r="AT7" i="23"/>
  <c r="AT19" i="23"/>
  <c r="AY7" i="23"/>
  <c r="AY11" i="23"/>
  <c r="AY15" i="23"/>
  <c r="AY19" i="23"/>
  <c r="AY15" i="34"/>
  <c r="T13" i="16"/>
  <c r="CB13" i="16" s="1"/>
  <c r="AH25" i="29"/>
  <c r="AH41" i="29" s="1"/>
  <c r="I13" i="16"/>
  <c r="BO33" i="16" s="1"/>
  <c r="AK13" i="16"/>
  <c r="AD15" i="16"/>
  <c r="CJ35" i="16" s="1"/>
  <c r="Y25" i="31"/>
  <c r="Y41" i="31" s="1"/>
  <c r="I15" i="16"/>
  <c r="BO35" i="16" s="1"/>
  <c r="R15" i="16"/>
  <c r="BX35" i="16" s="1"/>
  <c r="AT6" i="23"/>
  <c r="AU18" i="30"/>
  <c r="AV18" i="30" s="1"/>
  <c r="AT18" i="30"/>
  <c r="BF9" i="1"/>
  <c r="AY6" i="33"/>
  <c r="AT15" i="30"/>
  <c r="AK25" i="34"/>
  <c r="AK41" i="34" s="1"/>
  <c r="BJ15" i="35"/>
  <c r="BJ13" i="34"/>
  <c r="BJ10" i="33"/>
  <c r="BJ8" i="32"/>
  <c r="BO11" i="30"/>
  <c r="BJ8" i="28"/>
  <c r="BF15" i="28"/>
  <c r="BF4" i="23"/>
  <c r="BO6" i="23"/>
  <c r="AT8" i="33"/>
  <c r="BO14" i="34"/>
  <c r="BF9" i="31"/>
  <c r="BO12" i="36"/>
  <c r="BF7" i="29"/>
  <c r="BF7" i="33"/>
  <c r="BJ9" i="28"/>
  <c r="BO9" i="1"/>
  <c r="BF7" i="27"/>
  <c r="BO14" i="30"/>
  <c r="V15" i="16"/>
  <c r="BF5" i="25"/>
  <c r="BF11" i="25"/>
  <c r="BO11" i="20"/>
  <c r="BO6" i="34"/>
  <c r="BF10" i="35"/>
  <c r="BO7" i="21"/>
  <c r="BF13" i="24"/>
  <c r="BO14" i="20"/>
  <c r="BF8" i="27"/>
  <c r="J13" i="16"/>
  <c r="V25" i="29"/>
  <c r="V41" i="29" s="1"/>
  <c r="BJ4" i="24"/>
  <c r="AH25" i="31"/>
  <c r="AH41" i="31" s="1"/>
  <c r="BF14" i="30"/>
  <c r="AT14" i="1"/>
  <c r="AT15" i="27"/>
  <c r="AT15" i="28"/>
  <c r="AY7" i="29"/>
  <c r="AY11" i="29"/>
  <c r="AT7" i="33"/>
  <c r="AY7" i="25"/>
  <c r="AY11" i="25"/>
  <c r="AY15" i="25"/>
  <c r="AY19" i="25"/>
  <c r="AY15" i="27"/>
  <c r="AY19" i="27"/>
  <c r="AY7" i="30"/>
  <c r="AY11" i="30"/>
  <c r="AY15" i="30"/>
  <c r="AY6" i="32"/>
  <c r="AY14" i="32"/>
  <c r="AY18" i="32"/>
  <c r="AZ18" i="32" s="1"/>
  <c r="BA18" i="32" s="1"/>
  <c r="AY7" i="33"/>
  <c r="AY6" i="35"/>
  <c r="AY14" i="35"/>
  <c r="AY6" i="36"/>
  <c r="AY10" i="36"/>
  <c r="AY14" i="36"/>
  <c r="AM7" i="16"/>
  <c r="CS27" i="16" s="1"/>
  <c r="AY12" i="24"/>
  <c r="AA11" i="16"/>
  <c r="CG31" i="16" s="1"/>
  <c r="AJ11" i="16"/>
  <c r="CP31" i="16" s="1"/>
  <c r="M56" i="29"/>
  <c r="BG8" i="29"/>
  <c r="AO34" i="29"/>
  <c r="BG11" i="29"/>
  <c r="BG13" i="29"/>
  <c r="G53" i="30"/>
  <c r="AY12" i="30"/>
  <c r="AB55" i="31"/>
  <c r="AB54" i="31"/>
  <c r="BG11" i="31"/>
  <c r="Y55" i="31"/>
  <c r="Y52" i="31" s="1"/>
  <c r="AK53" i="31"/>
  <c r="BG10" i="31"/>
  <c r="AY10" i="33"/>
  <c r="BG13" i="34"/>
  <c r="AM18" i="16"/>
  <c r="CS38" i="16" s="1"/>
  <c r="AN55" i="35"/>
  <c r="AN52" i="35" s="1"/>
  <c r="AN54" i="35"/>
  <c r="AN53" i="35"/>
  <c r="AK53" i="35"/>
  <c r="AK55" i="35"/>
  <c r="AK52" i="35" s="1"/>
  <c r="BG11" i="35"/>
  <c r="AE56" i="35"/>
  <c r="AE55" i="35" s="1"/>
  <c r="S56" i="35"/>
  <c r="Y56" i="35"/>
  <c r="Y55" i="35" s="1"/>
  <c r="Y52" i="35" s="1"/>
  <c r="J56" i="35"/>
  <c r="J55" i="35" s="1"/>
  <c r="P56" i="35"/>
  <c r="Q34" i="35"/>
  <c r="G56" i="35"/>
  <c r="G55" i="35" s="1"/>
  <c r="G52" i="35" s="1"/>
  <c r="T34" i="35"/>
  <c r="W34" i="35"/>
  <c r="M56" i="35"/>
  <c r="M54" i="35" s="1"/>
  <c r="S56" i="36"/>
  <c r="S55" i="36" s="1"/>
  <c r="S52" i="36" s="1"/>
  <c r="AK56" i="36"/>
  <c r="BG8" i="36"/>
  <c r="BF11" i="1"/>
  <c r="BF4" i="29"/>
  <c r="BJ4" i="29"/>
  <c r="BJ4" i="1"/>
  <c r="BJ8" i="1"/>
  <c r="BO4" i="31"/>
  <c r="BO4" i="1"/>
  <c r="AB25" i="33"/>
  <c r="AB41" i="33" s="1"/>
  <c r="V17" i="16"/>
  <c r="BO15" i="34"/>
  <c r="BF10" i="33"/>
  <c r="BJ8" i="31"/>
  <c r="BO14" i="24"/>
  <c r="AY16" i="28"/>
  <c r="AT12" i="31"/>
  <c r="BO11" i="32"/>
  <c r="BO7" i="26"/>
  <c r="BO15" i="25"/>
  <c r="BJ5" i="34"/>
  <c r="BO9" i="27"/>
  <c r="BF13" i="27"/>
  <c r="BJ5" i="21"/>
  <c r="BJ15" i="21"/>
  <c r="AH14" i="16"/>
  <c r="BF7" i="32"/>
  <c r="BO9" i="21"/>
  <c r="AM5" i="16"/>
  <c r="CS25" i="16" s="1"/>
  <c r="J5" i="16"/>
  <c r="I5" i="16"/>
  <c r="BO25" i="16" s="1"/>
  <c r="BO13" i="28"/>
  <c r="BF4" i="26"/>
  <c r="BJ7" i="25"/>
  <c r="BO14" i="26"/>
  <c r="BO7" i="20"/>
  <c r="BO9" i="34"/>
  <c r="BJ12" i="31"/>
  <c r="J19" i="16"/>
  <c r="Z19" i="16"/>
  <c r="CH19" i="16" s="1"/>
  <c r="BF7" i="20"/>
  <c r="AJ5" i="16"/>
  <c r="CP25" i="16" s="1"/>
  <c r="BJ9" i="34"/>
  <c r="AY4" i="31"/>
  <c r="BC4" i="31" s="1"/>
  <c r="V7" i="16"/>
  <c r="O19" i="16"/>
  <c r="BU39" i="16" s="1"/>
  <c r="BF11" i="32"/>
  <c r="BO11" i="28"/>
  <c r="BJ15" i="26"/>
  <c r="BJ5" i="27"/>
  <c r="BF6" i="21"/>
  <c r="BF12" i="21"/>
  <c r="U5" i="16"/>
  <c r="CA25" i="16" s="1"/>
  <c r="X5" i="16"/>
  <c r="CD25" i="16" s="1"/>
  <c r="AG5" i="16"/>
  <c r="CM25" i="16" s="1"/>
  <c r="BF14" i="26"/>
  <c r="BO4" i="25"/>
  <c r="BJ6" i="20"/>
  <c r="BJ14" i="33"/>
  <c r="J25" i="35"/>
  <c r="J41" i="35" s="1"/>
  <c r="V25" i="33"/>
  <c r="V41" i="33" s="1"/>
  <c r="L17" i="16"/>
  <c r="BR37" i="16" s="1"/>
  <c r="BJ5" i="23"/>
  <c r="AG17" i="16"/>
  <c r="CM37" i="16" s="1"/>
  <c r="AT12" i="32"/>
  <c r="BF8" i="1"/>
  <c r="BO11" i="1"/>
  <c r="BJ9" i="26"/>
  <c r="BF14" i="33"/>
  <c r="BF8" i="35"/>
  <c r="BF11" i="24"/>
  <c r="V19" i="16"/>
  <c r="F11" i="16"/>
  <c r="BL31" i="16" s="1"/>
  <c r="AT4" i="35"/>
  <c r="AY4" i="35"/>
  <c r="BC4" i="35" s="1"/>
  <c r="AY8" i="35"/>
  <c r="AY12" i="35"/>
  <c r="AY16" i="35"/>
  <c r="AT4" i="34"/>
  <c r="AT8" i="34"/>
  <c r="AY4" i="34"/>
  <c r="BC4" i="34" s="1"/>
  <c r="AY16" i="34"/>
  <c r="AY16" i="33"/>
  <c r="AY12" i="33"/>
  <c r="AY4" i="33"/>
  <c r="BC4" i="33" s="1"/>
  <c r="AY8" i="33"/>
  <c r="AY19" i="33"/>
  <c r="AY16" i="32"/>
  <c r="AT8" i="32"/>
  <c r="AY8" i="32"/>
  <c r="AT16" i="32"/>
  <c r="AY4" i="32"/>
  <c r="BC4" i="32" s="1"/>
  <c r="AY12" i="32"/>
  <c r="AY8" i="31"/>
  <c r="AY12" i="31"/>
  <c r="AY16" i="31"/>
  <c r="AT4" i="31"/>
  <c r="C14" i="16"/>
  <c r="F31" i="30" s="1"/>
  <c r="AT8" i="30"/>
  <c r="AY8" i="30"/>
  <c r="AY16" i="30"/>
  <c r="AY8" i="29"/>
  <c r="AY4" i="29"/>
  <c r="BC4" i="29" s="1"/>
  <c r="AY8" i="28"/>
  <c r="AY4" i="28"/>
  <c r="BC4" i="28" s="1"/>
  <c r="AT16" i="27"/>
  <c r="AY16" i="27"/>
  <c r="AY11" i="26"/>
  <c r="AY15" i="26"/>
  <c r="AY4" i="24"/>
  <c r="BC4" i="24" s="1"/>
  <c r="AY8" i="23"/>
  <c r="AY4" i="23"/>
  <c r="BC4" i="23" s="1"/>
  <c r="G56" i="36"/>
  <c r="G54" i="36" s="1"/>
  <c r="Y56" i="36"/>
  <c r="AN56" i="36"/>
  <c r="AB56" i="36"/>
  <c r="AB53" i="36" s="1"/>
  <c r="X19" i="16"/>
  <c r="CD39" i="16" s="1"/>
  <c r="AB54" i="35"/>
  <c r="AE53" i="35"/>
  <c r="AB55" i="35"/>
  <c r="AB52" i="35" s="1"/>
  <c r="Z34" i="35"/>
  <c r="AL34" i="35"/>
  <c r="AN19" i="16"/>
  <c r="M19" i="16"/>
  <c r="AE19" i="16"/>
  <c r="T19" i="16"/>
  <c r="CB19" i="16" s="1"/>
  <c r="W19" i="16"/>
  <c r="CE19" i="16" s="1"/>
  <c r="G19" i="16"/>
  <c r="AK54" i="35"/>
  <c r="N19" i="16"/>
  <c r="BV19" i="16" s="1"/>
  <c r="AK19" i="16"/>
  <c r="AJ19" i="16"/>
  <c r="CP39" i="16" s="1"/>
  <c r="AN25" i="35"/>
  <c r="AN41" i="35" s="1"/>
  <c r="Y19" i="16"/>
  <c r="N34" i="35"/>
  <c r="Q19" i="16"/>
  <c r="BY19" i="16" s="1"/>
  <c r="BG6" i="35"/>
  <c r="AE25" i="35"/>
  <c r="AE41" i="35" s="1"/>
  <c r="V25" i="35"/>
  <c r="V41" i="35" s="1"/>
  <c r="L19" i="16"/>
  <c r="BR39" i="16" s="1"/>
  <c r="AH19" i="16"/>
  <c r="BG10" i="34"/>
  <c r="Y56" i="34"/>
  <c r="Y53" i="34" s="1"/>
  <c r="AY18" i="34"/>
  <c r="V55" i="33"/>
  <c r="V52" i="33" s="1"/>
  <c r="BG9" i="33"/>
  <c r="J56" i="33"/>
  <c r="K34" i="33"/>
  <c r="J56" i="32"/>
  <c r="J54" i="32" s="1"/>
  <c r="AI34" i="32"/>
  <c r="W34" i="32"/>
  <c r="V16" i="16"/>
  <c r="W16" i="16"/>
  <c r="CE16" i="16" s="1"/>
  <c r="P25" i="32"/>
  <c r="P41" i="32" s="1"/>
  <c r="AG16" i="16"/>
  <c r="CM36" i="16" s="1"/>
  <c r="AH25" i="32"/>
  <c r="AH41" i="32" s="1"/>
  <c r="G56" i="32"/>
  <c r="G54" i="32" s="1"/>
  <c r="K34" i="32"/>
  <c r="AM16" i="16"/>
  <c r="CS36" i="16" s="1"/>
  <c r="L16" i="16"/>
  <c r="BR36" i="16" s="1"/>
  <c r="J16" i="16"/>
  <c r="P16" i="16"/>
  <c r="AA16" i="16"/>
  <c r="CG36" i="16" s="1"/>
  <c r="AB16" i="16"/>
  <c r="V56" i="32"/>
  <c r="V54" i="32" s="1"/>
  <c r="I16" i="16"/>
  <c r="BO36" i="16" s="1"/>
  <c r="Z16" i="16"/>
  <c r="CH16" i="16" s="1"/>
  <c r="V25" i="32"/>
  <c r="V41" i="32" s="1"/>
  <c r="AF16" i="16"/>
  <c r="CN16" i="16" s="1"/>
  <c r="O16" i="16"/>
  <c r="BU36" i="16" s="1"/>
  <c r="K16" i="16"/>
  <c r="BS16" i="16" s="1"/>
  <c r="X16" i="16"/>
  <c r="CD36" i="16" s="1"/>
  <c r="Q16" i="16"/>
  <c r="BY16" i="16" s="1"/>
  <c r="AK16" i="16"/>
  <c r="AC16" i="16"/>
  <c r="CK16" i="16" s="1"/>
  <c r="AE25" i="32"/>
  <c r="AE41" i="32" s="1"/>
  <c r="AI16" i="16"/>
  <c r="CQ16" i="16" s="1"/>
  <c r="G56" i="31"/>
  <c r="G54" i="31" s="1"/>
  <c r="S55" i="31"/>
  <c r="S54" i="31"/>
  <c r="BG9" i="31"/>
  <c r="AY17" i="31"/>
  <c r="P56" i="30"/>
  <c r="Q34" i="30"/>
  <c r="AK55" i="30"/>
  <c r="AK52" i="30" s="1"/>
  <c r="BY10" i="33"/>
  <c r="CV378" i="16" s="1"/>
  <c r="V53" i="29"/>
  <c r="AL34" i="29"/>
  <c r="L11" i="16"/>
  <c r="BR31" i="16" s="1"/>
  <c r="AG11" i="16"/>
  <c r="CM31" i="16" s="1"/>
  <c r="BY5" i="31"/>
  <c r="CV317" i="16" s="1"/>
  <c r="X11" i="16"/>
  <c r="CD31" i="16" s="1"/>
  <c r="AM11" i="16"/>
  <c r="CS31" i="16" s="1"/>
  <c r="R11" i="16"/>
  <c r="BX31" i="16" s="1"/>
  <c r="U11" i="16"/>
  <c r="CA31" i="16" s="1"/>
  <c r="I11" i="16"/>
  <c r="BO31" i="16" s="1"/>
  <c r="L9" i="16"/>
  <c r="BR29" i="16" s="1"/>
  <c r="X9" i="16"/>
  <c r="CD29" i="16" s="1"/>
  <c r="I9" i="16"/>
  <c r="BO29" i="16" s="1"/>
  <c r="BY12" i="30"/>
  <c r="CV296" i="16" s="1"/>
  <c r="AG7" i="16"/>
  <c r="CM27" i="16" s="1"/>
  <c r="L7" i="16"/>
  <c r="BR27" i="16" s="1"/>
  <c r="U7" i="16"/>
  <c r="CA27" i="16" s="1"/>
  <c r="T7" i="16"/>
  <c r="CB7" i="16" s="1"/>
  <c r="BY6" i="33"/>
  <c r="CV374" i="16" s="1"/>
  <c r="AA7" i="16"/>
  <c r="CG27" i="16" s="1"/>
  <c r="X7" i="16"/>
  <c r="CD27" i="16" s="1"/>
  <c r="AD7" i="16"/>
  <c r="CJ27" i="16" s="1"/>
  <c r="BY5" i="33"/>
  <c r="CV373" i="16" s="1"/>
  <c r="BY8" i="33"/>
  <c r="CV376" i="16" s="1"/>
  <c r="BY27" i="33"/>
  <c r="CV395" i="16" s="1"/>
  <c r="BY8" i="31"/>
  <c r="CV320" i="16" s="1"/>
  <c r="AT6" i="1"/>
  <c r="AT10" i="29"/>
  <c r="C9" i="16"/>
  <c r="BF14" i="35"/>
  <c r="BF14" i="1"/>
  <c r="BF15" i="36"/>
  <c r="BO13" i="36"/>
  <c r="BO10" i="35"/>
  <c r="BF9" i="36"/>
  <c r="AT10" i="20"/>
  <c r="AY6" i="20"/>
  <c r="AY10" i="20"/>
  <c r="AY14" i="20"/>
  <c r="AY18" i="20"/>
  <c r="AT6" i="21"/>
  <c r="AY6" i="27"/>
  <c r="AY10" i="28"/>
  <c r="AY14" i="28"/>
  <c r="AY18" i="28"/>
  <c r="AY10" i="29"/>
  <c r="AY7" i="34"/>
  <c r="AY19" i="34"/>
  <c r="AT17" i="20"/>
  <c r="AT13" i="21"/>
  <c r="AT5" i="24"/>
  <c r="AT13" i="24"/>
  <c r="AT9" i="26"/>
  <c r="AT10" i="27"/>
  <c r="AY14" i="30"/>
  <c r="AT14" i="31"/>
  <c r="BJ5" i="36"/>
  <c r="BJ15" i="36"/>
  <c r="BO6" i="31"/>
  <c r="BJ6" i="31"/>
  <c r="AT18" i="1"/>
  <c r="AY6" i="1"/>
  <c r="AY6" i="21"/>
  <c r="AY10" i="21"/>
  <c r="AY14" i="21"/>
  <c r="AY18" i="21"/>
  <c r="AT10" i="23"/>
  <c r="AY14" i="25"/>
  <c r="AT18" i="29"/>
  <c r="AY18" i="29"/>
  <c r="AT19" i="33"/>
  <c r="AY17" i="34"/>
  <c r="BJ6" i="1"/>
  <c r="AY18" i="1"/>
  <c r="AT6" i="20"/>
  <c r="AT14" i="21"/>
  <c r="AT18" i="23"/>
  <c r="AY6" i="23"/>
  <c r="AY14" i="23"/>
  <c r="AY18" i="23"/>
  <c r="AT18" i="24"/>
  <c r="AY14" i="26"/>
  <c r="AT10" i="28"/>
  <c r="AT16" i="35"/>
  <c r="AY4" i="36"/>
  <c r="AT11" i="1"/>
  <c r="AY7" i="20"/>
  <c r="AY11" i="20"/>
  <c r="AY15" i="20"/>
  <c r="AY19" i="20"/>
  <c r="AY5" i="21"/>
  <c r="AY9" i="21"/>
  <c r="AY13" i="21"/>
  <c r="AY9" i="23"/>
  <c r="AY13" i="23"/>
  <c r="AY18" i="24"/>
  <c r="AY5" i="26"/>
  <c r="AY9" i="26"/>
  <c r="AY13" i="26"/>
  <c r="AY17" i="26"/>
  <c r="AY12" i="29"/>
  <c r="AY16" i="29"/>
  <c r="AY6" i="30"/>
  <c r="AY18" i="30"/>
  <c r="AY6" i="31"/>
  <c r="AY14" i="31"/>
  <c r="AY18" i="31"/>
  <c r="AY18" i="33"/>
  <c r="AY13" i="34"/>
  <c r="AY9" i="36"/>
  <c r="AY13" i="36"/>
  <c r="AY17" i="36"/>
  <c r="C58" i="21"/>
  <c r="C58" i="25"/>
  <c r="C58" i="26"/>
  <c r="C58" i="30"/>
  <c r="C16" i="16"/>
  <c r="AS16" i="16" s="1"/>
  <c r="C17" i="16"/>
  <c r="AS17" i="16" s="1"/>
  <c r="C58" i="36"/>
  <c r="BJ12" i="1"/>
  <c r="BF6" i="1"/>
  <c r="BJ14" i="1"/>
  <c r="S17" i="16"/>
  <c r="BJ5" i="1"/>
  <c r="AT16" i="20"/>
  <c r="AY16" i="24"/>
  <c r="BF7" i="1"/>
  <c r="O18" i="16"/>
  <c r="BU38" i="16" s="1"/>
  <c r="BO8" i="1"/>
  <c r="BJ7" i="1"/>
  <c r="AG8" i="16"/>
  <c r="CM28" i="16" s="1"/>
  <c r="AD8" i="16"/>
  <c r="CJ28" i="16" s="1"/>
  <c r="BO11" i="21"/>
  <c r="BF5" i="21"/>
  <c r="BO9" i="23"/>
  <c r="BF6" i="23"/>
  <c r="BJ7" i="23"/>
  <c r="BF7" i="24"/>
  <c r="BO6" i="24"/>
  <c r="BJ10" i="25"/>
  <c r="BF8" i="25"/>
  <c r="BJ5" i="26"/>
  <c r="BO4" i="26"/>
  <c r="BF8" i="26"/>
  <c r="BF14" i="27"/>
  <c r="BJ7" i="27"/>
  <c r="BO14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AT12" i="21"/>
  <c r="AT8" i="24"/>
  <c r="AY8" i="24"/>
  <c r="AT13" i="28"/>
  <c r="AT9" i="29"/>
  <c r="AU17" i="29"/>
  <c r="AV17" i="29" s="1"/>
  <c r="AT17" i="29"/>
  <c r="AT9" i="30"/>
  <c r="AY9" i="30"/>
  <c r="C15" i="16"/>
  <c r="AS15" i="16" s="1"/>
  <c r="C58" i="31"/>
  <c r="AT5" i="31"/>
  <c r="AT13" i="32"/>
  <c r="AT13" i="33"/>
  <c r="AT6" i="34"/>
  <c r="C58" i="34"/>
  <c r="AT10" i="35"/>
  <c r="AT13" i="31"/>
  <c r="C10" i="16"/>
  <c r="AT4" i="24"/>
  <c r="AY12" i="23"/>
  <c r="C7" i="16"/>
  <c r="G17" i="16"/>
  <c r="J25" i="33"/>
  <c r="J41" i="33" s="1"/>
  <c r="AE25" i="33"/>
  <c r="AE41" i="33" s="1"/>
  <c r="J17" i="16"/>
  <c r="AT9" i="31"/>
  <c r="C12" i="16"/>
  <c r="AB17" i="16"/>
  <c r="AH25" i="33"/>
  <c r="AH41" i="33" s="1"/>
  <c r="AM17" i="16"/>
  <c r="CS37" i="16" s="1"/>
  <c r="AE20" i="16"/>
  <c r="AT16" i="26"/>
  <c r="AB18" i="16"/>
  <c r="AI17" i="16"/>
  <c r="CQ17" i="16" s="1"/>
  <c r="BF6" i="29"/>
  <c r="AK20" i="16"/>
  <c r="AY6" i="34"/>
  <c r="AY14" i="34"/>
  <c r="F12" i="16"/>
  <c r="BL32" i="16" s="1"/>
  <c r="L12" i="16"/>
  <c r="BR32" i="16" s="1"/>
  <c r="U12" i="16"/>
  <c r="CA32" i="16" s="1"/>
  <c r="I12" i="16"/>
  <c r="BO32" i="16" s="1"/>
  <c r="X12" i="16"/>
  <c r="CD32" i="16" s="1"/>
  <c r="AD12" i="16"/>
  <c r="CJ32" i="16" s="1"/>
  <c r="AJ12" i="16"/>
  <c r="CP32" i="16" s="1"/>
  <c r="AM12" i="16"/>
  <c r="CS32" i="16" s="1"/>
  <c r="AA12" i="16"/>
  <c r="CG32" i="16" s="1"/>
  <c r="R12" i="16"/>
  <c r="BX32" i="16" s="1"/>
  <c r="G25" i="36"/>
  <c r="G41" i="36" s="1"/>
  <c r="Y20" i="16"/>
  <c r="AC20" i="16"/>
  <c r="CK20" i="16" s="1"/>
  <c r="AB20" i="16"/>
  <c r="H20" i="16"/>
  <c r="BP20" i="16" s="1"/>
  <c r="V20" i="16"/>
  <c r="AB25" i="36"/>
  <c r="AB41" i="36" s="1"/>
  <c r="R20" i="16"/>
  <c r="BX40" i="16" s="1"/>
  <c r="Y25" i="36"/>
  <c r="Y41" i="36" s="1"/>
  <c r="X20" i="16"/>
  <c r="CD40" i="16" s="1"/>
  <c r="V25" i="36"/>
  <c r="V41" i="36" s="1"/>
  <c r="M20" i="16"/>
  <c r="AN25" i="36"/>
  <c r="AN41" i="36" s="1"/>
  <c r="AG20" i="16"/>
  <c r="CM40" i="16" s="1"/>
  <c r="W20" i="16"/>
  <c r="CE20" i="16" s="1"/>
  <c r="Z20" i="16"/>
  <c r="CH20" i="16" s="1"/>
  <c r="F20" i="16"/>
  <c r="BL40" i="16" s="1"/>
  <c r="AH20" i="16"/>
  <c r="T20" i="16"/>
  <c r="CB20" i="16" s="1"/>
  <c r="O20" i="16"/>
  <c r="BU40" i="16" s="1"/>
  <c r="AI20" i="16"/>
  <c r="CQ20" i="16" s="1"/>
  <c r="G20" i="16"/>
  <c r="J25" i="36"/>
  <c r="J41" i="36" s="1"/>
  <c r="AN20" i="16"/>
  <c r="K20" i="16"/>
  <c r="BS20" i="16" s="1"/>
  <c r="AM20" i="16"/>
  <c r="CS40" i="16" s="1"/>
  <c r="AK25" i="36"/>
  <c r="AK41" i="36" s="1"/>
  <c r="AH25" i="36"/>
  <c r="AH41" i="36" s="1"/>
  <c r="AD20" i="16"/>
  <c r="CJ40" i="16" s="1"/>
  <c r="J20" i="16"/>
  <c r="P20" i="16"/>
  <c r="I20" i="16"/>
  <c r="BO40" i="16" s="1"/>
  <c r="M25" i="36"/>
  <c r="M41" i="36" s="1"/>
  <c r="E20" i="16"/>
  <c r="BM20" i="16" s="1"/>
  <c r="N20" i="16"/>
  <c r="BV20" i="16" s="1"/>
  <c r="AA20" i="16"/>
  <c r="CG40" i="16" s="1"/>
  <c r="AE25" i="36"/>
  <c r="AE41" i="36" s="1"/>
  <c r="AF20" i="16"/>
  <c r="CN20" i="16" s="1"/>
  <c r="Q20" i="16"/>
  <c r="BY20" i="16" s="1"/>
  <c r="P25" i="36"/>
  <c r="P41" i="36" s="1"/>
  <c r="AJ20" i="16"/>
  <c r="CP40" i="16" s="1"/>
  <c r="S25" i="36"/>
  <c r="S41" i="36" s="1"/>
  <c r="BF5" i="20"/>
  <c r="BJ5" i="20"/>
  <c r="BO6" i="20"/>
  <c r="BF13" i="23"/>
  <c r="BJ8" i="23"/>
  <c r="BO9" i="24"/>
  <c r="BF9" i="24"/>
  <c r="BJ11" i="25"/>
  <c r="BF9" i="25"/>
  <c r="BF11" i="27"/>
  <c r="BJ15" i="27"/>
  <c r="BO8" i="27"/>
  <c r="BF10" i="27"/>
  <c r="BJ5" i="28"/>
  <c r="BO9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AT12" i="1"/>
  <c r="AT4" i="20"/>
  <c r="AT12" i="20"/>
  <c r="AT4" i="21"/>
  <c r="AY8" i="21"/>
  <c r="AT8" i="21"/>
  <c r="AT16" i="24"/>
  <c r="AT16" i="25"/>
  <c r="AT8" i="26"/>
  <c r="AT12" i="26"/>
  <c r="AT4" i="27"/>
  <c r="C11" i="16"/>
  <c r="C58" i="27"/>
  <c r="AY12" i="27"/>
  <c r="AT12" i="27"/>
  <c r="AT17" i="27"/>
  <c r="AU17" i="27"/>
  <c r="AV17" i="27" s="1"/>
  <c r="C58" i="29"/>
  <c r="C13" i="16"/>
  <c r="AS13" i="16" s="1"/>
  <c r="C58" i="32"/>
  <c r="AT17" i="32"/>
  <c r="AY17" i="32"/>
  <c r="AT9" i="33"/>
  <c r="C19" i="16"/>
  <c r="AS19" i="16" s="1"/>
  <c r="AY19" i="35"/>
  <c r="AT16" i="23"/>
  <c r="AY13" i="31"/>
  <c r="AT4" i="23"/>
  <c r="C58" i="23"/>
  <c r="E17" i="16"/>
  <c r="BM17" i="16" s="1"/>
  <c r="W17" i="16"/>
  <c r="CE17" i="16" s="1"/>
  <c r="AD17" i="16"/>
  <c r="CJ37" i="16" s="1"/>
  <c r="AL17" i="16"/>
  <c r="CT17" i="16" s="1"/>
  <c r="Y17" i="16"/>
  <c r="C58" i="35"/>
  <c r="AT18" i="34"/>
  <c r="M17" i="16"/>
  <c r="K17" i="16"/>
  <c r="BS17" i="16" s="1"/>
  <c r="P17" i="16"/>
  <c r="L20" i="16"/>
  <c r="BR40" i="16" s="1"/>
  <c r="BJ14" i="24"/>
  <c r="BJ12" i="27"/>
  <c r="AT8" i="27"/>
  <c r="Q17" i="16"/>
  <c r="BY17" i="16" s="1"/>
  <c r="BJ14" i="31"/>
  <c r="BO6" i="29"/>
  <c r="BJ5" i="24"/>
  <c r="AT13" i="30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I10" i="16"/>
  <c r="BO30" i="16" s="1"/>
  <c r="AD10" i="16"/>
  <c r="CJ30" i="16" s="1"/>
  <c r="X10" i="16"/>
  <c r="CD30" i="16" s="1"/>
  <c r="L10" i="16"/>
  <c r="BR30" i="16" s="1"/>
  <c r="AJ10" i="16"/>
  <c r="CP30" i="16" s="1"/>
  <c r="U10" i="16"/>
  <c r="CA30" i="16" s="1"/>
  <c r="F17" i="16"/>
  <c r="BL37" i="16" s="1"/>
  <c r="AH17" i="16"/>
  <c r="I17" i="16"/>
  <c r="BO37" i="16" s="1"/>
  <c r="P25" i="33"/>
  <c r="P41" i="33" s="1"/>
  <c r="AC17" i="16"/>
  <c r="CK17" i="16" s="1"/>
  <c r="H17" i="16"/>
  <c r="BP17" i="16" s="1"/>
  <c r="Y25" i="33"/>
  <c r="Y41" i="33" s="1"/>
  <c r="G25" i="33"/>
  <c r="G41" i="33" s="1"/>
  <c r="AK25" i="33"/>
  <c r="AK41" i="33" s="1"/>
  <c r="AE17" i="16"/>
  <c r="AN17" i="16"/>
  <c r="AA17" i="16"/>
  <c r="CG37" i="16" s="1"/>
  <c r="U17" i="16"/>
  <c r="CA37" i="16" s="1"/>
  <c r="T17" i="16"/>
  <c r="CB17" i="16" s="1"/>
  <c r="N17" i="16"/>
  <c r="BV17" i="16" s="1"/>
  <c r="G18" i="16"/>
  <c r="K18" i="16"/>
  <c r="BS18" i="16" s="1"/>
  <c r="AH25" i="34"/>
  <c r="AH41" i="34" s="1"/>
  <c r="U18" i="16"/>
  <c r="CA38" i="16" s="1"/>
  <c r="AE18" i="16"/>
  <c r="X18" i="16"/>
  <c r="CD38" i="16" s="1"/>
  <c r="S25" i="34"/>
  <c r="S41" i="34" s="1"/>
  <c r="Z18" i="16"/>
  <c r="CH18" i="16" s="1"/>
  <c r="AJ18" i="16"/>
  <c r="CP38" i="16" s="1"/>
  <c r="P25" i="34"/>
  <c r="P41" i="34" s="1"/>
  <c r="AA18" i="16"/>
  <c r="CG38" i="16" s="1"/>
  <c r="Y18" i="16"/>
  <c r="AN18" i="16"/>
  <c r="H18" i="16"/>
  <c r="BP18" i="16" s="1"/>
  <c r="AF18" i="16"/>
  <c r="CN18" i="16" s="1"/>
  <c r="L18" i="16"/>
  <c r="BR38" i="16" s="1"/>
  <c r="AH18" i="16"/>
  <c r="J18" i="16"/>
  <c r="AN25" i="34"/>
  <c r="AN41" i="34" s="1"/>
  <c r="AD18" i="16"/>
  <c r="CJ38" i="16" s="1"/>
  <c r="AB25" i="34"/>
  <c r="AB41" i="34" s="1"/>
  <c r="G25" i="34"/>
  <c r="G41" i="34" s="1"/>
  <c r="AE25" i="34"/>
  <c r="AE41" i="34" s="1"/>
  <c r="AG18" i="16"/>
  <c r="CM38" i="16" s="1"/>
  <c r="N18" i="16"/>
  <c r="BV18" i="16" s="1"/>
  <c r="E18" i="16"/>
  <c r="BM18" i="16" s="1"/>
  <c r="AL18" i="16"/>
  <c r="CT18" i="16" s="1"/>
  <c r="T18" i="16"/>
  <c r="CB18" i="16" s="1"/>
  <c r="W18" i="16"/>
  <c r="CE18" i="16" s="1"/>
  <c r="M18" i="16"/>
  <c r="Y25" i="34"/>
  <c r="Y41" i="34" s="1"/>
  <c r="AC18" i="16"/>
  <c r="CK18" i="16" s="1"/>
  <c r="BF10" i="20"/>
  <c r="BO9" i="20"/>
  <c r="BF11" i="21"/>
  <c r="BO14" i="21"/>
  <c r="BJ12" i="21"/>
  <c r="BJ11" i="23"/>
  <c r="BO7" i="23"/>
  <c r="BF12" i="23"/>
  <c r="BJ6" i="26"/>
  <c r="BF7" i="26"/>
  <c r="BF6" i="26"/>
  <c r="BO15" i="26"/>
  <c r="BJ9" i="27"/>
  <c r="BO4" i="27"/>
  <c r="BF5" i="28"/>
  <c r="BO12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AT8" i="1"/>
  <c r="AY8" i="1"/>
  <c r="AT16" i="1"/>
  <c r="AT8" i="20"/>
  <c r="AT12" i="24"/>
  <c r="AY8" i="25"/>
  <c r="AT13" i="29"/>
  <c r="AT5" i="30"/>
  <c r="AU17" i="30"/>
  <c r="AV17" i="30" s="1"/>
  <c r="AT17" i="30"/>
  <c r="AY5" i="33"/>
  <c r="C58" i="33"/>
  <c r="AT5" i="33"/>
  <c r="AT17" i="33"/>
  <c r="AY17" i="33"/>
  <c r="AY10" i="34"/>
  <c r="AT10" i="34"/>
  <c r="AT15" i="35"/>
  <c r="C20" i="16"/>
  <c r="AY16" i="36"/>
  <c r="AY9" i="28"/>
  <c r="AT12" i="36"/>
  <c r="AY5" i="32"/>
  <c r="S25" i="33"/>
  <c r="S41" i="33" s="1"/>
  <c r="C58" i="28"/>
  <c r="AK17" i="16"/>
  <c r="O17" i="16"/>
  <c r="BU37" i="16" s="1"/>
  <c r="Z17" i="16"/>
  <c r="CH17" i="16" s="1"/>
  <c r="AT6" i="35"/>
  <c r="C6" i="16"/>
  <c r="AJ17" i="16"/>
  <c r="CP37" i="16" s="1"/>
  <c r="R17" i="16"/>
  <c r="BX37" i="16" s="1"/>
  <c r="AF17" i="16"/>
  <c r="CN17" i="16" s="1"/>
  <c r="AN25" i="33"/>
  <c r="AN41" i="33" s="1"/>
  <c r="BY10" i="36"/>
  <c r="CV462" i="16" s="1"/>
  <c r="BY24" i="36"/>
  <c r="CV476" i="16" s="1"/>
  <c r="S20" i="16"/>
  <c r="R18" i="16"/>
  <c r="BX38" i="16" s="1"/>
  <c r="BF4" i="27"/>
  <c r="AT16" i="21"/>
  <c r="AY8" i="27"/>
  <c r="BF15" i="32"/>
  <c r="BO14" i="25"/>
  <c r="P18" i="16"/>
  <c r="O10" i="16"/>
  <c r="BU30" i="16" s="1"/>
  <c r="BO7" i="31"/>
  <c r="AY5" i="31"/>
  <c r="AY9" i="31"/>
  <c r="AY15" i="35"/>
  <c r="AY16" i="23"/>
  <c r="AY4" i="26"/>
  <c r="BC4" i="26" s="1"/>
  <c r="AY8" i="26"/>
  <c r="AY16" i="26"/>
  <c r="AY9" i="29"/>
  <c r="AY9" i="33"/>
  <c r="AY13" i="33"/>
  <c r="AY4" i="27"/>
  <c r="BC4" i="27" s="1"/>
  <c r="AY13" i="29"/>
  <c r="AY17" i="29"/>
  <c r="AY5" i="30"/>
  <c r="AY13" i="30"/>
  <c r="AY17" i="30"/>
  <c r="AY4" i="20"/>
  <c r="BC4" i="20" s="1"/>
  <c r="AY8" i="20"/>
  <c r="AY12" i="20"/>
  <c r="AY16" i="20"/>
  <c r="AY4" i="21"/>
  <c r="BC4" i="21" s="1"/>
  <c r="AY12" i="21"/>
  <c r="AY16" i="21"/>
  <c r="AY9" i="32"/>
  <c r="AY13" i="32"/>
  <c r="AY10" i="35"/>
  <c r="AY8" i="36"/>
  <c r="AY12" i="36"/>
  <c r="M53" i="36"/>
  <c r="M54" i="36"/>
  <c r="BY15" i="33"/>
  <c r="CV383" i="16" s="1"/>
  <c r="AB55" i="36"/>
  <c r="AB52" i="36" s="1"/>
  <c r="AN53" i="36"/>
  <c r="AH56" i="36"/>
  <c r="AH54" i="36" s="1"/>
  <c r="P56" i="36"/>
  <c r="P54" i="36" s="1"/>
  <c r="V56" i="36"/>
  <c r="V54" i="36" s="1"/>
  <c r="AF34" i="36"/>
  <c r="BY26" i="33"/>
  <c r="CV394" i="16" s="1"/>
  <c r="BY4" i="33"/>
  <c r="CV372" i="16" s="1"/>
  <c r="J56" i="36"/>
  <c r="AE56" i="36"/>
  <c r="BY12" i="34"/>
  <c r="CV408" i="16" s="1"/>
  <c r="BY24" i="33"/>
  <c r="CV392" i="16" s="1"/>
  <c r="BY7" i="31"/>
  <c r="CV319" i="16" s="1"/>
  <c r="H19" i="16"/>
  <c r="BP19" i="16" s="1"/>
  <c r="G25" i="35"/>
  <c r="G41" i="35" s="1"/>
  <c r="J52" i="35"/>
  <c r="J53" i="35"/>
  <c r="BG4" i="35"/>
  <c r="AF34" i="35"/>
  <c r="R19" i="16"/>
  <c r="BX39" i="16" s="1"/>
  <c r="AF19" i="16"/>
  <c r="CN19" i="16" s="1"/>
  <c r="S25" i="35"/>
  <c r="S41" i="35" s="1"/>
  <c r="AI19" i="16"/>
  <c r="CQ19" i="16" s="1"/>
  <c r="M25" i="35"/>
  <c r="M41" i="35" s="1"/>
  <c r="AH25" i="35"/>
  <c r="AH41" i="35" s="1"/>
  <c r="S19" i="16"/>
  <c r="AB25" i="35"/>
  <c r="AB41" i="35" s="1"/>
  <c r="I19" i="16"/>
  <c r="BO39" i="16" s="1"/>
  <c r="AY9" i="35"/>
  <c r="BY4" i="31"/>
  <c r="CV316" i="16" s="1"/>
  <c r="AB19" i="16"/>
  <c r="P25" i="35"/>
  <c r="P41" i="35" s="1"/>
  <c r="P53" i="35"/>
  <c r="H34" i="35"/>
  <c r="Y25" i="35"/>
  <c r="Y41" i="35" s="1"/>
  <c r="F19" i="16"/>
  <c r="BL39" i="16" s="1"/>
  <c r="AA19" i="16"/>
  <c r="CG39" i="16" s="1"/>
  <c r="AC19" i="16"/>
  <c r="CK19" i="16" s="1"/>
  <c r="K19" i="16"/>
  <c r="BS19" i="16" s="1"/>
  <c r="AD19" i="16"/>
  <c r="CJ39" i="16" s="1"/>
  <c r="U19" i="16"/>
  <c r="CA39" i="16" s="1"/>
  <c r="AG19" i="16"/>
  <c r="CM39" i="16" s="1"/>
  <c r="AK25" i="35"/>
  <c r="AK41" i="35" s="1"/>
  <c r="AM19" i="16"/>
  <c r="CS39" i="16" s="1"/>
  <c r="AL19" i="16"/>
  <c r="CT19" i="16" s="1"/>
  <c r="V56" i="34"/>
  <c r="AB56" i="34"/>
  <c r="M56" i="34"/>
  <c r="M55" i="34" s="1"/>
  <c r="M52" i="34" s="1"/>
  <c r="AK56" i="34"/>
  <c r="AN53" i="34"/>
  <c r="S53" i="34"/>
  <c r="J56" i="34"/>
  <c r="J53" i="34" s="1"/>
  <c r="AE56" i="34"/>
  <c r="BG12" i="34"/>
  <c r="W34" i="34"/>
  <c r="G56" i="34"/>
  <c r="G54" i="34" s="1"/>
  <c r="AH56" i="34"/>
  <c r="AH55" i="34" s="1"/>
  <c r="AH52" i="34" s="1"/>
  <c r="P56" i="34"/>
  <c r="P54" i="34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P54" i="33"/>
  <c r="G56" i="33"/>
  <c r="BY23" i="33"/>
  <c r="CV391" i="16" s="1"/>
  <c r="P53" i="33"/>
  <c r="M56" i="33"/>
  <c r="Z34" i="33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BY30" i="36"/>
  <c r="CV482" i="16" s="1"/>
  <c r="BY14" i="36"/>
  <c r="CV466" i="16" s="1"/>
  <c r="BY16" i="36"/>
  <c r="CV468" i="16" s="1"/>
  <c r="BY17" i="33"/>
  <c r="CV385" i="16" s="1"/>
  <c r="Y56" i="33"/>
  <c r="AK56" i="33"/>
  <c r="AK54" i="33" s="1"/>
  <c r="AE56" i="32"/>
  <c r="AE53" i="32" s="1"/>
  <c r="AN56" i="32"/>
  <c r="AN53" i="32" s="1"/>
  <c r="AO34" i="32"/>
  <c r="AB15" i="16"/>
  <c r="AN15" i="16"/>
  <c r="Q15" i="16"/>
  <c r="BY15" i="16" s="1"/>
  <c r="K15" i="16"/>
  <c r="BS15" i="16" s="1"/>
  <c r="K34" i="31"/>
  <c r="U15" i="16"/>
  <c r="CA35" i="16" s="1"/>
  <c r="S25" i="31"/>
  <c r="S41" i="31" s="1"/>
  <c r="Y15" i="16"/>
  <c r="P15" i="16"/>
  <c r="AB25" i="31"/>
  <c r="AB41" i="31" s="1"/>
  <c r="T15" i="16"/>
  <c r="CB15" i="16" s="1"/>
  <c r="AG15" i="16"/>
  <c r="CM35" i="16" s="1"/>
  <c r="S15" i="16"/>
  <c r="BY10" i="35"/>
  <c r="CV434" i="16" s="1"/>
  <c r="BY24" i="35"/>
  <c r="CV448" i="16" s="1"/>
  <c r="AB52" i="31"/>
  <c r="V56" i="31"/>
  <c r="V54" i="31" s="1"/>
  <c r="F15" i="16"/>
  <c r="BL35" i="16" s="1"/>
  <c r="V25" i="31"/>
  <c r="V41" i="31" s="1"/>
  <c r="J15" i="16"/>
  <c r="J25" i="31"/>
  <c r="J41" i="31" s="1"/>
  <c r="J56" i="31"/>
  <c r="J53" i="31" s="1"/>
  <c r="G15" i="16"/>
  <c r="O15" i="16"/>
  <c r="BU35" i="16" s="1"/>
  <c r="AK25" i="31"/>
  <c r="AK41" i="31" s="1"/>
  <c r="AJ15" i="16"/>
  <c r="CP35" i="16" s="1"/>
  <c r="H15" i="16"/>
  <c r="BP15" i="16" s="1"/>
  <c r="X15" i="16"/>
  <c r="CD35" i="16" s="1"/>
  <c r="AF15" i="16"/>
  <c r="CN15" i="16" s="1"/>
  <c r="AY19" i="31"/>
  <c r="AB53" i="31"/>
  <c r="AL15" i="16"/>
  <c r="CT15" i="16" s="1"/>
  <c r="L15" i="16"/>
  <c r="BR35" i="16" s="1"/>
  <c r="Z15" i="16"/>
  <c r="CH15" i="16" s="1"/>
  <c r="G25" i="31"/>
  <c r="G41" i="31" s="1"/>
  <c r="M15" i="16"/>
  <c r="AN25" i="31"/>
  <c r="AN41" i="31" s="1"/>
  <c r="AM15" i="16"/>
  <c r="CS35" i="16" s="1"/>
  <c r="N15" i="16"/>
  <c r="BV15" i="16" s="1"/>
  <c r="AH15" i="16"/>
  <c r="AE25" i="31"/>
  <c r="AE41" i="31" s="1"/>
  <c r="AA15" i="16"/>
  <c r="CG35" i="16" s="1"/>
  <c r="W15" i="16"/>
  <c r="CE15" i="16" s="1"/>
  <c r="AI15" i="16"/>
  <c r="CQ15" i="16" s="1"/>
  <c r="BY4" i="30"/>
  <c r="CV288" i="16" s="1"/>
  <c r="AH55" i="30"/>
  <c r="AH52" i="30" s="1"/>
  <c r="Q14" i="16"/>
  <c r="BY14" i="16" s="1"/>
  <c r="AE25" i="30"/>
  <c r="AE41" i="30" s="1"/>
  <c r="AK25" i="30"/>
  <c r="AK41" i="30" s="1"/>
  <c r="AJ14" i="16"/>
  <c r="CP34" i="16" s="1"/>
  <c r="BY7" i="30"/>
  <c r="CV291" i="16" s="1"/>
  <c r="G14" i="16"/>
  <c r="U14" i="16"/>
  <c r="CA34" i="16" s="1"/>
  <c r="AF14" i="16"/>
  <c r="CN14" i="16" s="1"/>
  <c r="BG14" i="30"/>
  <c r="BG10" i="30"/>
  <c r="BY16" i="30"/>
  <c r="CV300" i="16" s="1"/>
  <c r="Y56" i="30"/>
  <c r="S25" i="30"/>
  <c r="S41" i="30" s="1"/>
  <c r="Y25" i="30"/>
  <c r="Y41" i="30" s="1"/>
  <c r="AG14" i="16"/>
  <c r="CM34" i="16" s="1"/>
  <c r="V55" i="29"/>
  <c r="V52" i="29" s="1"/>
  <c r="P56" i="29"/>
  <c r="P54" i="29" s="1"/>
  <c r="AK56" i="29"/>
  <c r="AK55" i="29" s="1"/>
  <c r="AK52" i="29" s="1"/>
  <c r="AD13" i="16"/>
  <c r="CJ33" i="16" s="1"/>
  <c r="Y25" i="29"/>
  <c r="Y41" i="29" s="1"/>
  <c r="R13" i="16"/>
  <c r="BX33" i="16" s="1"/>
  <c r="E13" i="16"/>
  <c r="BM13" i="16" s="1"/>
  <c r="AF13" i="16"/>
  <c r="CN13" i="16" s="1"/>
  <c r="AA13" i="16"/>
  <c r="CG33" i="16" s="1"/>
  <c r="F13" i="16"/>
  <c r="BL33" i="16" s="1"/>
  <c r="AJ13" i="16"/>
  <c r="CP33" i="16" s="1"/>
  <c r="S13" i="16"/>
  <c r="M25" i="29"/>
  <c r="M41" i="29" s="1"/>
  <c r="G25" i="29"/>
  <c r="G41" i="29" s="1"/>
  <c r="O13" i="16"/>
  <c r="BU33" i="16" s="1"/>
  <c r="X13" i="16"/>
  <c r="CD33" i="16" s="1"/>
  <c r="L13" i="16"/>
  <c r="BR33" i="16" s="1"/>
  <c r="AL13" i="16"/>
  <c r="CT13" i="16" s="1"/>
  <c r="S25" i="29"/>
  <c r="S41" i="29" s="1"/>
  <c r="AB13" i="16"/>
  <c r="N13" i="16"/>
  <c r="BV13" i="16" s="1"/>
  <c r="H13" i="16"/>
  <c r="BP13" i="16" s="1"/>
  <c r="K13" i="16"/>
  <c r="BS13" i="16" s="1"/>
  <c r="AN13" i="16"/>
  <c r="U13" i="16"/>
  <c r="CA33" i="16" s="1"/>
  <c r="Z13" i="16"/>
  <c r="CH13" i="16" s="1"/>
  <c r="Q13" i="16"/>
  <c r="BY13" i="16" s="1"/>
  <c r="AC13" i="16"/>
  <c r="CK13" i="16" s="1"/>
  <c r="AE13" i="16"/>
  <c r="AI13" i="16"/>
  <c r="CQ13" i="16" s="1"/>
  <c r="AB25" i="29"/>
  <c r="AB41" i="29" s="1"/>
  <c r="Q34" i="29"/>
  <c r="P13" i="16"/>
  <c r="Y13" i="16"/>
  <c r="P25" i="29"/>
  <c r="P41" i="29" s="1"/>
  <c r="G13" i="16"/>
  <c r="V13" i="16"/>
  <c r="AM13" i="16"/>
  <c r="CS33" i="16" s="1"/>
  <c r="AE25" i="29"/>
  <c r="AE41" i="29" s="1"/>
  <c r="J25" i="29"/>
  <c r="J41" i="29" s="1"/>
  <c r="BY19" i="35"/>
  <c r="CV443" i="16" s="1"/>
  <c r="BE2" i="35"/>
  <c r="BY9" i="35"/>
  <c r="CV433" i="16" s="1"/>
  <c r="BY30" i="24"/>
  <c r="CV146" i="16" s="1"/>
  <c r="BY7" i="26"/>
  <c r="CV179" i="16" s="1"/>
  <c r="BY5" i="26"/>
  <c r="CV177" i="16" s="1"/>
  <c r="J9" i="16"/>
  <c r="BY17" i="24"/>
  <c r="CV133" i="16" s="1"/>
  <c r="BY11" i="26"/>
  <c r="CV183" i="16" s="1"/>
  <c r="BY13" i="26"/>
  <c r="CV185" i="16" s="1"/>
  <c r="BY23" i="26"/>
  <c r="CV195" i="16" s="1"/>
  <c r="U9" i="16"/>
  <c r="CA29" i="16" s="1"/>
  <c r="R9" i="16"/>
  <c r="BX29" i="16" s="1"/>
  <c r="AG9" i="16"/>
  <c r="CM29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AD9" i="16"/>
  <c r="CJ29" i="16" s="1"/>
  <c r="H9" i="16"/>
  <c r="BP9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AD6" i="16"/>
  <c r="O6" i="16"/>
  <c r="BU26" i="16" s="1"/>
  <c r="R6" i="16"/>
  <c r="BX26" i="16" s="1"/>
  <c r="AG6" i="16"/>
  <c r="I6" i="16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30" i="35"/>
  <c r="CV454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S53" i="33"/>
  <c r="S55" i="33"/>
  <c r="S52" i="33" s="1"/>
  <c r="J53" i="30"/>
  <c r="J55" i="36"/>
  <c r="J52" i="36" s="1"/>
  <c r="V52" i="30"/>
  <c r="AK53" i="30"/>
  <c r="AE55" i="29"/>
  <c r="AE52" i="29" s="1"/>
  <c r="AB55" i="32"/>
  <c r="AB52" i="32" s="1"/>
  <c r="M53" i="33"/>
  <c r="AH53" i="33"/>
  <c r="AH55" i="33"/>
  <c r="AH52" i="33" s="1"/>
  <c r="Y54" i="34"/>
  <c r="BG15" i="20"/>
  <c r="BG15" i="35"/>
  <c r="AO34" i="35"/>
  <c r="BF10" i="1"/>
  <c r="K34" i="20"/>
  <c r="BG13" i="33"/>
  <c r="AI34" i="33"/>
  <c r="BG11" i="32"/>
  <c r="AC34" i="32"/>
  <c r="Q18" i="16"/>
  <c r="BY18" i="16" s="1"/>
  <c r="S18" i="16"/>
  <c r="I18" i="16"/>
  <c r="BO38" i="16" s="1"/>
  <c r="F18" i="16"/>
  <c r="BL38" i="16" s="1"/>
  <c r="AT6" i="26"/>
  <c r="AY10" i="27"/>
  <c r="AY14" i="27"/>
  <c r="AT7" i="30"/>
  <c r="AY15" i="32"/>
  <c r="AT5" i="35"/>
  <c r="AY5" i="35"/>
  <c r="AY13" i="20"/>
  <c r="AY10" i="23"/>
  <c r="AU18" i="26"/>
  <c r="AV18" i="26" s="1"/>
  <c r="AY7" i="28"/>
  <c r="AY15" i="28"/>
  <c r="AY19" i="30"/>
  <c r="AT4" i="33"/>
  <c r="AT13" i="34"/>
  <c r="AY6" i="24"/>
  <c r="AY6" i="25"/>
  <c r="AY18" i="26"/>
  <c r="AZ18" i="26" s="1"/>
  <c r="BA18" i="26" s="1"/>
  <c r="AT14" i="27"/>
  <c r="AT7" i="28"/>
  <c r="T34" i="30"/>
  <c r="AT6" i="25"/>
  <c r="AY10" i="25"/>
  <c r="AT10" i="25"/>
  <c r="AY18" i="25"/>
  <c r="AY10" i="26"/>
  <c r="AT10" i="26"/>
  <c r="AT4" i="1"/>
  <c r="C58" i="1"/>
  <c r="C4" i="16"/>
  <c r="C58" i="20"/>
  <c r="C5" i="16"/>
  <c r="AY5" i="20"/>
  <c r="AT9" i="21"/>
  <c r="AT9" i="23"/>
  <c r="AY17" i="23"/>
  <c r="AT17" i="23"/>
  <c r="C8" i="16"/>
  <c r="C58" i="24"/>
  <c r="AY9" i="24"/>
  <c r="AT9" i="24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BY30" i="30"/>
  <c r="CV314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AY11" i="27"/>
  <c r="AY17" i="1"/>
  <c r="AY17" i="20"/>
  <c r="AY17" i="21"/>
  <c r="AY5" i="23"/>
  <c r="AY17" i="27"/>
  <c r="AT5" i="28"/>
  <c r="AY5" i="28"/>
  <c r="AT15" i="31"/>
  <c r="AY15" i="31"/>
  <c r="AY13" i="1"/>
  <c r="AY9" i="20"/>
  <c r="AY5" i="24"/>
  <c r="AY6" i="26"/>
  <c r="AT18" i="28"/>
  <c r="AY13" i="28"/>
  <c r="AY6" i="29"/>
  <c r="AY14" i="29"/>
  <c r="BJ9" i="21"/>
  <c r="BJ9" i="24"/>
  <c r="BY23" i="25"/>
  <c r="CV167" i="16" s="1"/>
  <c r="BG15" i="36"/>
  <c r="AK54" i="36"/>
  <c r="AI34" i="36"/>
  <c r="BY15" i="32"/>
  <c r="CV355" i="16" s="1"/>
  <c r="Y53" i="36"/>
  <c r="M55" i="36"/>
  <c r="M52" i="36" s="1"/>
  <c r="BY28" i="34"/>
  <c r="CV424" i="16" s="1"/>
  <c r="G53" i="35"/>
  <c r="AE54" i="35"/>
  <c r="AY13" i="35"/>
  <c r="AY18" i="35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30" i="34"/>
  <c r="CV426" i="16" s="1"/>
  <c r="AH56" i="35"/>
  <c r="V56" i="35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M54" i="34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AK55" i="34"/>
  <c r="AK52" i="34" s="1"/>
  <c r="S55" i="34"/>
  <c r="S52" i="34" s="1"/>
  <c r="P55" i="34"/>
  <c r="BY6" i="34"/>
  <c r="CV402" i="16" s="1"/>
  <c r="BY7" i="34"/>
  <c r="CV403" i="16" s="1"/>
  <c r="BE2" i="34"/>
  <c r="AO34" i="34"/>
  <c r="AY8" i="34"/>
  <c r="AN53" i="33"/>
  <c r="AN52" i="33"/>
  <c r="AE55" i="32"/>
  <c r="AE52" i="32" s="1"/>
  <c r="AE54" i="32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AB54" i="32"/>
  <c r="M56" i="32"/>
  <c r="AH56" i="32"/>
  <c r="P56" i="32"/>
  <c r="BG8" i="32"/>
  <c r="AK54" i="32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K52" i="32"/>
  <c r="S56" i="32"/>
  <c r="Y56" i="32"/>
  <c r="AF34" i="32"/>
  <c r="AY10" i="32"/>
  <c r="BG6" i="31"/>
  <c r="M56" i="31"/>
  <c r="N34" i="31"/>
  <c r="AH53" i="31"/>
  <c r="BY24" i="25"/>
  <c r="CV168" i="16" s="1"/>
  <c r="BY9" i="25"/>
  <c r="CV153" i="16" s="1"/>
  <c r="BY7" i="28"/>
  <c r="CV235" i="16" s="1"/>
  <c r="BY25" i="28"/>
  <c r="CV253" i="16" s="1"/>
  <c r="AN54" i="31"/>
  <c r="V55" i="31"/>
  <c r="V52" i="31" s="1"/>
  <c r="V53" i="31"/>
  <c r="AH55" i="31"/>
  <c r="AH52" i="31" s="1"/>
  <c r="AH54" i="3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30" i="26"/>
  <c r="CV202" i="16" s="1"/>
  <c r="BY17" i="25"/>
  <c r="CV161" i="16" s="1"/>
  <c r="Y54" i="31"/>
  <c r="H34" i="31"/>
  <c r="S52" i="31"/>
  <c r="BG12" i="31"/>
  <c r="AE56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BY30" i="33"/>
  <c r="CV398" i="16" s="1"/>
  <c r="BY22" i="33"/>
  <c r="CV390" i="16" s="1"/>
  <c r="BG13" i="31"/>
  <c r="CT14" i="16"/>
  <c r="V54" i="30"/>
  <c r="M53" i="30"/>
  <c r="W34" i="30"/>
  <c r="AN25" i="30"/>
  <c r="AN41" i="30" s="1"/>
  <c r="V14" i="16"/>
  <c r="T14" i="16"/>
  <c r="H14" i="16"/>
  <c r="BP14" i="16" s="1"/>
  <c r="AE14" i="16"/>
  <c r="AK14" i="16"/>
  <c r="F14" i="16"/>
  <c r="AB14" i="16"/>
  <c r="S14" i="16"/>
  <c r="AB25" i="30"/>
  <c r="AB41" i="30" s="1"/>
  <c r="I14" i="16"/>
  <c r="BG6" i="30"/>
  <c r="V53" i="30"/>
  <c r="M55" i="30"/>
  <c r="M52" i="30" s="1"/>
  <c r="S54" i="30"/>
  <c r="AE56" i="30"/>
  <c r="AN56" i="30"/>
  <c r="K14" i="16"/>
  <c r="J14" i="16"/>
  <c r="V25" i="30"/>
  <c r="V41" i="30" s="1"/>
  <c r="AM14" i="16"/>
  <c r="AD14" i="16"/>
  <c r="CJ34" i="16" s="1"/>
  <c r="P14" i="16"/>
  <c r="P25" i="30"/>
  <c r="P41" i="30" s="1"/>
  <c r="X14" i="16"/>
  <c r="Z14" i="16"/>
  <c r="G25" i="30"/>
  <c r="G41" i="30" s="1"/>
  <c r="Y14" i="16"/>
  <c r="J25" i="30"/>
  <c r="J41" i="30" s="1"/>
  <c r="AO34" i="30"/>
  <c r="AC14" i="16"/>
  <c r="AN14" i="16"/>
  <c r="N14" i="16"/>
  <c r="W14" i="16"/>
  <c r="CE14" i="16" s="1"/>
  <c r="AI14" i="16"/>
  <c r="CQ14" i="16" s="1"/>
  <c r="L14" i="16"/>
  <c r="R14" i="16"/>
  <c r="O14" i="16"/>
  <c r="E14" i="16"/>
  <c r="M25" i="30"/>
  <c r="M41" i="30" s="1"/>
  <c r="M14" i="16"/>
  <c r="AH25" i="30"/>
  <c r="AH41" i="30" s="1"/>
  <c r="BG12" i="30"/>
  <c r="S55" i="29"/>
  <c r="S52" i="29" s="1"/>
  <c r="S54" i="29"/>
  <c r="S53" i="29"/>
  <c r="AH55" i="29"/>
  <c r="AH52" i="29" s="1"/>
  <c r="AH54" i="29"/>
  <c r="AH53" i="29"/>
  <c r="G53" i="29"/>
  <c r="Y54" i="29"/>
  <c r="J54" i="29"/>
  <c r="J55" i="29"/>
  <c r="J52" i="29" s="1"/>
  <c r="BY4" i="28"/>
  <c r="CV232" i="16" s="1"/>
  <c r="BY30" i="25"/>
  <c r="CV174" i="16" s="1"/>
  <c r="BY26" i="28"/>
  <c r="CV254" i="16" s="1"/>
  <c r="AE53" i="29"/>
  <c r="AE54" i="29"/>
  <c r="BY15" i="28"/>
  <c r="CV243" i="16" s="1"/>
  <c r="BY10" i="25"/>
  <c r="CV154" i="16" s="1"/>
  <c r="BY19" i="28"/>
  <c r="CV247" i="16" s="1"/>
  <c r="BY29" i="25"/>
  <c r="CV173" i="16" s="1"/>
  <c r="AF34" i="29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AY12" i="28"/>
  <c r="AY7" i="27"/>
  <c r="BY17" i="21"/>
  <c r="CV77" i="16" s="1"/>
  <c r="BY10" i="28"/>
  <c r="CV238" i="16" s="1"/>
  <c r="BY14" i="28"/>
  <c r="CV242" i="16" s="1"/>
  <c r="BY23" i="28"/>
  <c r="CV251" i="16" s="1"/>
  <c r="BY30" i="28"/>
  <c r="CV258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30" i="32"/>
  <c r="CV370" i="16" s="1"/>
  <c r="BY20" i="32"/>
  <c r="CV360" i="16" s="1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20" i="34"/>
  <c r="CV416" i="16" s="1"/>
  <c r="AY12" i="26"/>
  <c r="AY16" i="25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30" i="31"/>
  <c r="CV342" i="16" s="1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BY9" i="20"/>
  <c r="CV41" i="16" s="1"/>
  <c r="BY29" i="20"/>
  <c r="CV61" i="16" s="1"/>
  <c r="BY18" i="20"/>
  <c r="CV50" i="16" s="1"/>
  <c r="BY6" i="20"/>
  <c r="CV38" i="16" s="1"/>
  <c r="BY10" i="20"/>
  <c r="CV42" i="16" s="1"/>
  <c r="BY21" i="20"/>
  <c r="CV53" i="16" s="1"/>
  <c r="BY30" i="20"/>
  <c r="CV62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AR9" i="16"/>
  <c r="AR11" i="16"/>
  <c r="AR10" i="16"/>
  <c r="AQ3" i="16"/>
  <c r="BY20" i="33"/>
  <c r="CV388" i="16" s="1"/>
  <c r="BY13" i="33"/>
  <c r="CV381" i="16" s="1"/>
  <c r="BY29" i="33"/>
  <c r="CV397" i="16" s="1"/>
  <c r="AY12" i="1"/>
  <c r="AY16" i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30" i="23"/>
  <c r="CV118" i="16" s="1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30" i="1"/>
  <c r="CV34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30" i="21"/>
  <c r="CV90" i="16" s="1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30" i="27"/>
  <c r="CV230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30" i="29"/>
  <c r="CV286" i="16" s="1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M25" i="34"/>
  <c r="M41" i="34" s="1"/>
  <c r="AI18" i="16"/>
  <c r="AK18" i="16"/>
  <c r="J25" i="34"/>
  <c r="J41" i="34" s="1"/>
  <c r="V25" i="34"/>
  <c r="V41" i="34" s="1"/>
  <c r="AY5" i="1"/>
  <c r="AT5" i="1"/>
  <c r="AY4" i="25"/>
  <c r="AT4" i="25"/>
  <c r="AY12" i="25"/>
  <c r="AT12" i="25"/>
  <c r="AT4" i="26"/>
  <c r="AU18" i="27"/>
  <c r="AV18" i="27" s="1"/>
  <c r="AY18" i="27"/>
  <c r="AY6" i="28"/>
  <c r="AT6" i="28"/>
  <c r="AT10" i="30"/>
  <c r="AY10" i="30"/>
  <c r="AT6" i="31"/>
  <c r="AT10" i="31"/>
  <c r="AY10" i="31"/>
  <c r="AY15" i="33"/>
  <c r="AT15" i="33"/>
  <c r="AY14" i="33"/>
  <c r="AY12" i="34"/>
  <c r="AT12" i="34"/>
  <c r="AT9" i="27"/>
  <c r="AY17" i="28"/>
  <c r="AT17" i="28"/>
  <c r="AT5" i="29"/>
  <c r="AY5" i="29"/>
  <c r="AY11" i="34"/>
  <c r="AT18" i="35"/>
  <c r="BF12" i="32"/>
  <c r="BJ12" i="32"/>
  <c r="AT19" i="26"/>
  <c r="AY19" i="26"/>
  <c r="AY11" i="28"/>
  <c r="AT12" i="29"/>
  <c r="AR12" i="16"/>
  <c r="O12" i="16" l="1"/>
  <c r="BU32" i="16" s="1"/>
  <c r="AS12" i="16"/>
  <c r="D12" i="16"/>
  <c r="AD11" i="16"/>
  <c r="CJ31" i="16" s="1"/>
  <c r="AS11" i="16"/>
  <c r="D11" i="16"/>
  <c r="O11" i="16"/>
  <c r="BU31" i="16" s="1"/>
  <c r="F9" i="16"/>
  <c r="BL29" i="16" s="1"/>
  <c r="AA10" i="16"/>
  <c r="CG30" i="16" s="1"/>
  <c r="AM10" i="16"/>
  <c r="CS30" i="16" s="1"/>
  <c r="R10" i="16"/>
  <c r="BX30" i="16" s="1"/>
  <c r="AS10" i="16"/>
  <c r="D10" i="16"/>
  <c r="G25" i="26" s="1"/>
  <c r="G41" i="26" s="1"/>
  <c r="F10" i="16"/>
  <c r="BL30" i="16" s="1"/>
  <c r="AJ9" i="16"/>
  <c r="CP29" i="16" s="1"/>
  <c r="O9" i="16"/>
  <c r="BU29" i="16" s="1"/>
  <c r="AM9" i="16"/>
  <c r="CS29" i="16" s="1"/>
  <c r="AS9" i="16"/>
  <c r="D9" i="16"/>
  <c r="AB25" i="25" s="1"/>
  <c r="AB41" i="25" s="1"/>
  <c r="AA9" i="16"/>
  <c r="CG29" i="16" s="1"/>
  <c r="AM8" i="16"/>
  <c r="CS28" i="16" s="1"/>
  <c r="AJ8" i="16"/>
  <c r="CP28" i="16" s="1"/>
  <c r="I8" i="16"/>
  <c r="BO28" i="16" s="1"/>
  <c r="L8" i="16"/>
  <c r="BR28" i="16" s="1"/>
  <c r="AA8" i="16"/>
  <c r="CG28" i="16" s="1"/>
  <c r="X8" i="16"/>
  <c r="CD28" i="16" s="1"/>
  <c r="U8" i="16"/>
  <c r="CA28" i="16" s="1"/>
  <c r="R8" i="16"/>
  <c r="BX28" i="16" s="1"/>
  <c r="O8" i="16"/>
  <c r="BU28" i="16" s="1"/>
  <c r="F8" i="16"/>
  <c r="BL28" i="16" s="1"/>
  <c r="AS8" i="16"/>
  <c r="D8" i="16"/>
  <c r="G25" i="24" s="1"/>
  <c r="G41" i="24" s="1"/>
  <c r="R7" i="16"/>
  <c r="BX27" i="16" s="1"/>
  <c r="AJ7" i="16"/>
  <c r="CP27" i="16" s="1"/>
  <c r="F7" i="16"/>
  <c r="BL27" i="16" s="1"/>
  <c r="AS7" i="16"/>
  <c r="D7" i="16"/>
  <c r="P25" i="23" s="1"/>
  <c r="P41" i="23" s="1"/>
  <c r="I7" i="16"/>
  <c r="BO27" i="16" s="1"/>
  <c r="O7" i="16"/>
  <c r="BU27" i="16" s="1"/>
  <c r="V53" i="23"/>
  <c r="V54" i="23"/>
  <c r="U6" i="16"/>
  <c r="CA26" i="16" s="1"/>
  <c r="AM6" i="16"/>
  <c r="CS26" i="16" s="1"/>
  <c r="AJ6" i="16"/>
  <c r="CP26" i="16" s="1"/>
  <c r="X6" i="16"/>
  <c r="CD26" i="16" s="1"/>
  <c r="F6" i="16"/>
  <c r="BL26" i="16" s="1"/>
  <c r="AS6" i="16"/>
  <c r="D6" i="16"/>
  <c r="M25" i="21" s="1"/>
  <c r="M41" i="21" s="1"/>
  <c r="L6" i="16"/>
  <c r="BR26" i="16" s="1"/>
  <c r="AA6" i="16"/>
  <c r="CG26" i="16" s="1"/>
  <c r="AL26" i="1"/>
  <c r="AL39" i="1" s="1"/>
  <c r="F5" i="16"/>
  <c r="BL25" i="16" s="1"/>
  <c r="L5" i="16"/>
  <c r="BR25" i="16" s="1"/>
  <c r="AD5" i="16"/>
  <c r="CJ25" i="16" s="1"/>
  <c r="AS5" i="16"/>
  <c r="D5" i="16"/>
  <c r="R4" i="16"/>
  <c r="BX24" i="16" s="1"/>
  <c r="AS4" i="16"/>
  <c r="D4" i="16"/>
  <c r="Y25" i="1" s="1"/>
  <c r="Y41" i="1" s="1"/>
  <c r="I4" i="16"/>
  <c r="X4" i="16"/>
  <c r="CD24" i="16" s="1"/>
  <c r="U4" i="16"/>
  <c r="CA24" i="16" s="1"/>
  <c r="AA4" i="16"/>
  <c r="O4" i="16"/>
  <c r="F4" i="16"/>
  <c r="AD4" i="16"/>
  <c r="CJ24" i="16" s="1"/>
  <c r="L4" i="16"/>
  <c r="AM4" i="16"/>
  <c r="AG4" i="16"/>
  <c r="AI26" i="23" s="1"/>
  <c r="AI39" i="23" s="1"/>
  <c r="AZ4" i="1"/>
  <c r="BA4" i="1" s="1"/>
  <c r="BC5" i="36"/>
  <c r="AZ5" i="36" s="1"/>
  <c r="BA5" i="36" s="1"/>
  <c r="P54" i="31"/>
  <c r="AN55" i="31"/>
  <c r="AN52" i="31" s="1"/>
  <c r="G54" i="35"/>
  <c r="P53" i="36"/>
  <c r="AN55" i="29"/>
  <c r="AN52" i="29" s="1"/>
  <c r="S52" i="30"/>
  <c r="S21" i="30" s="1"/>
  <c r="BE8" i="30" s="1"/>
  <c r="S53" i="30"/>
  <c r="P53" i="31"/>
  <c r="AB53" i="33"/>
  <c r="AB54" i="33"/>
  <c r="AB55" i="30"/>
  <c r="AB52" i="30" s="1"/>
  <c r="AN55" i="34"/>
  <c r="AN52" i="34" s="1"/>
  <c r="AB52" i="33"/>
  <c r="S54" i="36"/>
  <c r="AK55" i="33"/>
  <c r="AK52" i="33" s="1"/>
  <c r="AE53" i="33"/>
  <c r="AK53" i="33"/>
  <c r="AB54" i="30"/>
  <c r="P55" i="36"/>
  <c r="P52" i="36" s="1"/>
  <c r="AS18" i="16"/>
  <c r="BC5" i="27"/>
  <c r="AZ5" i="27" s="1"/>
  <c r="BA5" i="27" s="1"/>
  <c r="F31" i="25"/>
  <c r="C2" i="16"/>
  <c r="B2" i="16"/>
  <c r="BC7" i="1"/>
  <c r="AZ7" i="1" s="1"/>
  <c r="BA7" i="1" s="1"/>
  <c r="F31" i="33"/>
  <c r="AL26" i="20"/>
  <c r="AL39" i="20" s="1"/>
  <c r="BC5" i="33"/>
  <c r="AZ5" i="33" s="1"/>
  <c r="BA5" i="33" s="1"/>
  <c r="AB53" i="29"/>
  <c r="AB54" i="29"/>
  <c r="Y55" i="29"/>
  <c r="Y52" i="29" s="1"/>
  <c r="AB52" i="29"/>
  <c r="AB21" i="29" s="1"/>
  <c r="BE11" i="29" s="1"/>
  <c r="BC4" i="30"/>
  <c r="AZ4" i="30" s="1"/>
  <c r="BA4" i="30" s="1"/>
  <c r="BC4" i="36"/>
  <c r="AZ4" i="36" s="1"/>
  <c r="BA4" i="36" s="1"/>
  <c r="AZ4" i="27"/>
  <c r="BA4" i="27" s="1"/>
  <c r="S53" i="36"/>
  <c r="G53" i="36"/>
  <c r="G55" i="36"/>
  <c r="G52" i="36" s="1"/>
  <c r="AE52" i="35"/>
  <c r="AE21" i="35" s="1"/>
  <c r="BE12" i="35" s="1"/>
  <c r="J54" i="35"/>
  <c r="V54" i="33"/>
  <c r="V53" i="33"/>
  <c r="AZ4" i="33"/>
  <c r="BA4" i="33" s="1"/>
  <c r="J53" i="32"/>
  <c r="J55" i="32"/>
  <c r="J52" i="32" s="1"/>
  <c r="J21" i="32" s="1"/>
  <c r="BE5" i="32" s="1"/>
  <c r="G21" i="30"/>
  <c r="BE4" i="30" s="1"/>
  <c r="J54" i="30"/>
  <c r="AZ18" i="30"/>
  <c r="BA18" i="30" s="1"/>
  <c r="G55" i="29"/>
  <c r="G52" i="29" s="1"/>
  <c r="G21" i="29" s="1"/>
  <c r="BE4" i="29" s="1"/>
  <c r="AK54" i="29"/>
  <c r="F31" i="26"/>
  <c r="BC5" i="24"/>
  <c r="AZ5" i="24" s="1"/>
  <c r="BA5" i="24" s="1"/>
  <c r="AZ4" i="24"/>
  <c r="BA4" i="24" s="1"/>
  <c r="CC17" i="16"/>
  <c r="BC7" i="28"/>
  <c r="AZ7" i="28" s="1"/>
  <c r="BA7" i="28" s="1"/>
  <c r="CO16" i="16"/>
  <c r="BC6" i="36"/>
  <c r="AZ6" i="36" s="1"/>
  <c r="BA6" i="36" s="1"/>
  <c r="BC19" i="30"/>
  <c r="AZ19" i="30" s="1"/>
  <c r="BA19" i="30" s="1"/>
  <c r="BC7" i="27"/>
  <c r="AZ7" i="27" s="1"/>
  <c r="BA7" i="27" s="1"/>
  <c r="BC6" i="34"/>
  <c r="AZ6" i="34" s="1"/>
  <c r="BA6" i="34" s="1"/>
  <c r="BC7" i="36"/>
  <c r="AZ7" i="36" s="1"/>
  <c r="BA7" i="36" s="1"/>
  <c r="BC7" i="33"/>
  <c r="AZ7" i="33" s="1"/>
  <c r="BA7" i="33" s="1"/>
  <c r="F31" i="31"/>
  <c r="BC5" i="34"/>
  <c r="AZ5" i="34" s="1"/>
  <c r="BA5" i="34" s="1"/>
  <c r="AZ4" i="28"/>
  <c r="BA4" i="28" s="1"/>
  <c r="BC7" i="34"/>
  <c r="AZ7" i="34" s="1"/>
  <c r="BA7" i="34" s="1"/>
  <c r="BC7" i="30"/>
  <c r="AZ7" i="30" s="1"/>
  <c r="BA7" i="30" s="1"/>
  <c r="AZ4" i="34"/>
  <c r="BA4" i="34" s="1"/>
  <c r="BC14" i="23"/>
  <c r="AZ14" i="23" s="1"/>
  <c r="BA14" i="23" s="1"/>
  <c r="BC6" i="32"/>
  <c r="AZ6" i="32" s="1"/>
  <c r="BA6" i="32" s="1"/>
  <c r="BC8" i="34"/>
  <c r="AZ8" i="34" s="1"/>
  <c r="BA8" i="34" s="1"/>
  <c r="AZ4" i="32"/>
  <c r="BA4" i="32" s="1"/>
  <c r="CF17" i="16"/>
  <c r="J55" i="31"/>
  <c r="J52" i="31" s="1"/>
  <c r="J21" i="31" s="1"/>
  <c r="BE5" i="31" s="1"/>
  <c r="BC6" i="31"/>
  <c r="AZ6" i="31" s="1"/>
  <c r="BA6" i="31" s="1"/>
  <c r="CL16" i="16"/>
  <c r="BC13" i="33"/>
  <c r="AZ13" i="33" s="1"/>
  <c r="BA13" i="33" s="1"/>
  <c r="BZ17" i="16"/>
  <c r="CI17" i="16"/>
  <c r="AH54" i="34"/>
  <c r="CR20" i="16"/>
  <c r="BQ20" i="16"/>
  <c r="BC12" i="33"/>
  <c r="AZ12" i="33" s="1"/>
  <c r="BA12" i="33" s="1"/>
  <c r="AS14" i="16"/>
  <c r="BC11" i="35"/>
  <c r="AZ11" i="35" s="1"/>
  <c r="BA11" i="35" s="1"/>
  <c r="F31" i="29"/>
  <c r="BT16" i="16"/>
  <c r="BC6" i="33"/>
  <c r="AZ6" i="33" s="1"/>
  <c r="BA6" i="33" s="1"/>
  <c r="BC10" i="33"/>
  <c r="AZ10" i="33" s="1"/>
  <c r="BA10" i="33" s="1"/>
  <c r="BC11" i="33"/>
  <c r="AZ11" i="33" s="1"/>
  <c r="BA11" i="33" s="1"/>
  <c r="F31" i="32"/>
  <c r="BC9" i="33"/>
  <c r="AZ9" i="33" s="1"/>
  <c r="BA9" i="33" s="1"/>
  <c r="BC8" i="33"/>
  <c r="AZ8" i="33" s="1"/>
  <c r="BA8" i="33" s="1"/>
  <c r="AZ4" i="29"/>
  <c r="BA4" i="29" s="1"/>
  <c r="AZ4" i="31"/>
  <c r="BA4" i="31" s="1"/>
  <c r="CI16" i="16"/>
  <c r="CF16" i="16"/>
  <c r="AZ4" i="35"/>
  <c r="BA4" i="35" s="1"/>
  <c r="BC6" i="30"/>
  <c r="AZ6" i="30" s="1"/>
  <c r="BA6" i="30" s="1"/>
  <c r="F31" i="35"/>
  <c r="BC8" i="32"/>
  <c r="AZ8" i="32" s="1"/>
  <c r="BA8" i="32" s="1"/>
  <c r="BC5" i="30"/>
  <c r="AZ5" i="30" s="1"/>
  <c r="BA5" i="30" s="1"/>
  <c r="F31" i="21"/>
  <c r="F31" i="1"/>
  <c r="BC11" i="21"/>
  <c r="AZ11" i="21" s="1"/>
  <c r="BA11" i="21" s="1"/>
  <c r="BC6" i="27"/>
  <c r="AZ6" i="27" s="1"/>
  <c r="BA6" i="27" s="1"/>
  <c r="F31" i="28"/>
  <c r="CC16" i="16"/>
  <c r="BC12" i="35"/>
  <c r="AZ12" i="35" s="1"/>
  <c r="BA12" i="35" s="1"/>
  <c r="BC5" i="35"/>
  <c r="AZ5" i="35" s="1"/>
  <c r="BA5" i="35" s="1"/>
  <c r="BC10" i="35"/>
  <c r="AZ10" i="35" s="1"/>
  <c r="BA10" i="35" s="1"/>
  <c r="AZ17" i="27"/>
  <c r="BA17" i="27" s="1"/>
  <c r="BC8" i="35"/>
  <c r="AZ8" i="35" s="1"/>
  <c r="BA8" i="35" s="1"/>
  <c r="BC19" i="35"/>
  <c r="AZ19" i="35" s="1"/>
  <c r="BA19" i="35" s="1"/>
  <c r="BW20" i="16"/>
  <c r="BC15" i="23"/>
  <c r="AZ15" i="23" s="1"/>
  <c r="BA15" i="23" s="1"/>
  <c r="BC9" i="23"/>
  <c r="AZ9" i="23" s="1"/>
  <c r="BA9" i="23" s="1"/>
  <c r="AZ4" i="23"/>
  <c r="BA4" i="23" s="1"/>
  <c r="AZ18" i="28"/>
  <c r="BA18" i="28" s="1"/>
  <c r="M54" i="29"/>
  <c r="M53" i="29"/>
  <c r="M55" i="29"/>
  <c r="M52" i="29" s="1"/>
  <c r="M21" i="29" s="1"/>
  <c r="BE6" i="29" s="1"/>
  <c r="AK53" i="29"/>
  <c r="AZ17" i="29"/>
  <c r="BA17" i="29" s="1"/>
  <c r="AZ18" i="29"/>
  <c r="BA18" i="29" s="1"/>
  <c r="J54" i="31"/>
  <c r="CR16" i="16"/>
  <c r="BN16" i="16"/>
  <c r="BC9" i="32"/>
  <c r="AZ9" i="32" s="1"/>
  <c r="BA9" i="32" s="1"/>
  <c r="BC17" i="32"/>
  <c r="AZ17" i="32" s="1"/>
  <c r="BA17" i="32" s="1"/>
  <c r="BW16" i="16"/>
  <c r="BK16" i="16"/>
  <c r="BZ16" i="16"/>
  <c r="BQ16" i="16"/>
  <c r="AK21" i="33"/>
  <c r="BE14" i="33" s="1"/>
  <c r="P21" i="33"/>
  <c r="BE7" i="33" s="1"/>
  <c r="G53" i="34"/>
  <c r="G55" i="34"/>
  <c r="G52" i="34" s="1"/>
  <c r="AN21" i="34"/>
  <c r="BE15" i="34" s="1"/>
  <c r="Y55" i="34"/>
  <c r="Y52" i="34" s="1"/>
  <c r="Y21" i="34" s="1"/>
  <c r="BE10" i="34" s="1"/>
  <c r="P55" i="35"/>
  <c r="P52" i="35" s="1"/>
  <c r="P21" i="35" s="1"/>
  <c r="BE7" i="35" s="1"/>
  <c r="P54" i="35"/>
  <c r="S53" i="35"/>
  <c r="S54" i="35"/>
  <c r="M55" i="35"/>
  <c r="M52" i="35" s="1"/>
  <c r="M21" i="35" s="1"/>
  <c r="BE6" i="35" s="1"/>
  <c r="BC6" i="35"/>
  <c r="AZ6" i="35" s="1"/>
  <c r="BA6" i="35" s="1"/>
  <c r="M53" i="35"/>
  <c r="BC7" i="35"/>
  <c r="AZ7" i="35" s="1"/>
  <c r="BA7" i="35" s="1"/>
  <c r="G45" i="35"/>
  <c r="B1" i="35" s="1"/>
  <c r="S55" i="35"/>
  <c r="S52" i="35" s="1"/>
  <c r="S21" i="35" s="1"/>
  <c r="BE8" i="35" s="1"/>
  <c r="Y54" i="35"/>
  <c r="Y53" i="35"/>
  <c r="BC18" i="36"/>
  <c r="AZ18" i="36" s="1"/>
  <c r="BA18" i="36" s="1"/>
  <c r="AB21" i="36"/>
  <c r="BE11" i="36" s="1"/>
  <c r="BC11" i="36"/>
  <c r="AZ11" i="36" s="1"/>
  <c r="BA11" i="36" s="1"/>
  <c r="BC16" i="36"/>
  <c r="AZ16" i="36" s="1"/>
  <c r="BA16" i="36" s="1"/>
  <c r="BC10" i="36"/>
  <c r="AZ10" i="36" s="1"/>
  <c r="BA10" i="36" s="1"/>
  <c r="AK53" i="36"/>
  <c r="AK55" i="36"/>
  <c r="AK52" i="36" s="1"/>
  <c r="BC8" i="36"/>
  <c r="AZ8" i="36" s="1"/>
  <c r="BA8" i="36" s="1"/>
  <c r="BC9" i="36"/>
  <c r="AZ9" i="36" s="1"/>
  <c r="BA9" i="36" s="1"/>
  <c r="CL17" i="16"/>
  <c r="AZ4" i="20"/>
  <c r="BA4" i="20" s="1"/>
  <c r="CO20" i="16"/>
  <c r="BT20" i="16"/>
  <c r="BC18" i="20"/>
  <c r="AZ18" i="20" s="1"/>
  <c r="BA18" i="20" s="1"/>
  <c r="BT13" i="16"/>
  <c r="BZ15" i="16"/>
  <c r="BC14" i="32"/>
  <c r="AZ14" i="32" s="1"/>
  <c r="BA14" i="32" s="1"/>
  <c r="AZ18" i="24"/>
  <c r="BA18" i="24" s="1"/>
  <c r="BC17" i="21"/>
  <c r="AZ17" i="21" s="1"/>
  <c r="BA17" i="21" s="1"/>
  <c r="BC9" i="21"/>
  <c r="AZ9" i="21" s="1"/>
  <c r="BA9" i="21" s="1"/>
  <c r="BC8" i="21"/>
  <c r="AZ8" i="21" s="1"/>
  <c r="BA8" i="21" s="1"/>
  <c r="BC16" i="21"/>
  <c r="AZ16" i="21" s="1"/>
  <c r="BA16" i="21" s="1"/>
  <c r="BC7" i="21"/>
  <c r="AZ7" i="21" s="1"/>
  <c r="BA7" i="21" s="1"/>
  <c r="BC14" i="21"/>
  <c r="AZ14" i="21" s="1"/>
  <c r="BA14" i="21" s="1"/>
  <c r="BC15" i="36"/>
  <c r="AZ15" i="36" s="1"/>
  <c r="BA15" i="36" s="1"/>
  <c r="V53" i="36"/>
  <c r="BC12" i="36"/>
  <c r="AZ12" i="36" s="1"/>
  <c r="BA12" i="36" s="1"/>
  <c r="CF20" i="16"/>
  <c r="AN54" i="36"/>
  <c r="AN55" i="36"/>
  <c r="AN52" i="36" s="1"/>
  <c r="AN21" i="36" s="1"/>
  <c r="BE15" i="36" s="1"/>
  <c r="BC13" i="36"/>
  <c r="AZ13" i="36" s="1"/>
  <c r="BA13" i="36" s="1"/>
  <c r="V55" i="36"/>
  <c r="V52" i="36" s="1"/>
  <c r="AB54" i="36"/>
  <c r="Y55" i="36"/>
  <c r="Y52" i="36" s="1"/>
  <c r="Y21" i="36" s="1"/>
  <c r="BE10" i="36" s="1"/>
  <c r="Y54" i="36"/>
  <c r="BC17" i="35"/>
  <c r="AZ17" i="35" s="1"/>
  <c r="BA17" i="35" s="1"/>
  <c r="CL19" i="16"/>
  <c r="BQ19" i="16"/>
  <c r="G21" i="35"/>
  <c r="BE4" i="35" s="1"/>
  <c r="M53" i="34"/>
  <c r="AH53" i="34"/>
  <c r="BW17" i="16"/>
  <c r="BN17" i="16"/>
  <c r="AN21" i="33"/>
  <c r="BE15" i="33" s="1"/>
  <c r="AE21" i="33"/>
  <c r="BE12" i="33" s="1"/>
  <c r="BQ17" i="16"/>
  <c r="CR17" i="16"/>
  <c r="J54" i="33"/>
  <c r="J55" i="33"/>
  <c r="J52" i="33" s="1"/>
  <c r="J21" i="33" s="1"/>
  <c r="BE5" i="33" s="1"/>
  <c r="J53" i="33"/>
  <c r="G45" i="33"/>
  <c r="B1" i="33" s="1"/>
  <c r="S21" i="33"/>
  <c r="BE8" i="33" s="1"/>
  <c r="CO17" i="16"/>
  <c r="BK17" i="16"/>
  <c r="AH21" i="33"/>
  <c r="BE13" i="33" s="1"/>
  <c r="BC18" i="32"/>
  <c r="BC16" i="32"/>
  <c r="AZ16" i="32" s="1"/>
  <c r="BA16" i="32" s="1"/>
  <c r="BC10" i="32"/>
  <c r="AZ10" i="32" s="1"/>
  <c r="BA10" i="32" s="1"/>
  <c r="BC11" i="32"/>
  <c r="AZ11" i="32" s="1"/>
  <c r="BA11" i="32" s="1"/>
  <c r="BC7" i="32"/>
  <c r="AZ7" i="32" s="1"/>
  <c r="BA7" i="32" s="1"/>
  <c r="BC12" i="32"/>
  <c r="AZ12" i="32" s="1"/>
  <c r="BA12" i="32" s="1"/>
  <c r="BC13" i="32"/>
  <c r="AZ13" i="32" s="1"/>
  <c r="BA13" i="32" s="1"/>
  <c r="BC5" i="32"/>
  <c r="AZ5" i="32" s="1"/>
  <c r="BA5" i="32" s="1"/>
  <c r="V53" i="32"/>
  <c r="V55" i="32"/>
  <c r="V52" i="32" s="1"/>
  <c r="V21" i="32" s="1"/>
  <c r="BE9" i="32" s="1"/>
  <c r="G55" i="32"/>
  <c r="G52" i="32" s="1"/>
  <c r="G21" i="32" s="1"/>
  <c r="BE4" i="32" s="1"/>
  <c r="G53" i="32"/>
  <c r="BC8" i="31"/>
  <c r="AZ8" i="31" s="1"/>
  <c r="BA8" i="31" s="1"/>
  <c r="BC5" i="31"/>
  <c r="AZ5" i="31" s="1"/>
  <c r="BA5" i="31" s="1"/>
  <c r="BC9" i="31"/>
  <c r="AZ9" i="31" s="1"/>
  <c r="BA9" i="31" s="1"/>
  <c r="BC7" i="31"/>
  <c r="AZ7" i="31" s="1"/>
  <c r="BA7" i="31" s="1"/>
  <c r="G53" i="31"/>
  <c r="G55" i="31"/>
  <c r="G52" i="31" s="1"/>
  <c r="BC8" i="30"/>
  <c r="AZ8" i="30" s="1"/>
  <c r="BA8" i="30" s="1"/>
  <c r="BC9" i="30"/>
  <c r="AZ9" i="30" s="1"/>
  <c r="BA9" i="30" s="1"/>
  <c r="P55" i="30"/>
  <c r="P52" i="30" s="1"/>
  <c r="P21" i="30" s="1"/>
  <c r="BE7" i="30" s="1"/>
  <c r="P54" i="30"/>
  <c r="P53" i="30"/>
  <c r="BZ13" i="16"/>
  <c r="BK13" i="16"/>
  <c r="F31" i="27"/>
  <c r="AZ4" i="26"/>
  <c r="BA4" i="26" s="1"/>
  <c r="BC7" i="26"/>
  <c r="AZ7" i="26" s="1"/>
  <c r="BA7" i="26" s="1"/>
  <c r="BC14" i="26"/>
  <c r="AZ14" i="26" s="1"/>
  <c r="BA14" i="26" s="1"/>
  <c r="BC6" i="26"/>
  <c r="AZ6" i="26" s="1"/>
  <c r="BA6" i="26" s="1"/>
  <c r="BC8" i="26"/>
  <c r="AZ8" i="26" s="1"/>
  <c r="BA8" i="26" s="1"/>
  <c r="BC8" i="23"/>
  <c r="AZ8" i="23" s="1"/>
  <c r="BA8" i="23" s="1"/>
  <c r="BC18" i="23"/>
  <c r="AZ18" i="23" s="1"/>
  <c r="BA18" i="23" s="1"/>
  <c r="F31" i="23"/>
  <c r="AF21" i="23" s="1"/>
  <c r="AE7" i="16" s="1"/>
  <c r="BC5" i="21"/>
  <c r="AZ5" i="21" s="1"/>
  <c r="BA5" i="21" s="1"/>
  <c r="BC6" i="21"/>
  <c r="AZ6" i="21" s="1"/>
  <c r="BA6" i="21" s="1"/>
  <c r="BC13" i="21"/>
  <c r="AZ13" i="21" s="1"/>
  <c r="BA13" i="21" s="1"/>
  <c r="BC10" i="21"/>
  <c r="AZ10" i="21" s="1"/>
  <c r="BA10" i="21" s="1"/>
  <c r="BC12" i="21"/>
  <c r="AZ12" i="21" s="1"/>
  <c r="BA12" i="21" s="1"/>
  <c r="AZ4" i="21"/>
  <c r="BA4" i="21" s="1"/>
  <c r="BC15" i="21"/>
  <c r="AZ15" i="21" s="1"/>
  <c r="BA15" i="21" s="1"/>
  <c r="F31" i="20"/>
  <c r="W21" i="20" s="1"/>
  <c r="V5" i="16" s="1"/>
  <c r="BC9" i="35"/>
  <c r="AZ9" i="35" s="1"/>
  <c r="BA9" i="35" s="1"/>
  <c r="BK20" i="16"/>
  <c r="BZ20" i="16"/>
  <c r="BN20" i="16"/>
  <c r="BC19" i="21"/>
  <c r="AZ19" i="21" s="1"/>
  <c r="BA19" i="21" s="1"/>
  <c r="BW15" i="16"/>
  <c r="AZ17" i="30"/>
  <c r="BA17" i="30" s="1"/>
  <c r="F31" i="24"/>
  <c r="BT17" i="16"/>
  <c r="CI20" i="16"/>
  <c r="BC17" i="36"/>
  <c r="AZ17" i="36" s="1"/>
  <c r="BA17" i="36" s="1"/>
  <c r="BC19" i="36"/>
  <c r="AZ19" i="36" s="1"/>
  <c r="BA19" i="36" s="1"/>
  <c r="CL20" i="16"/>
  <c r="CC20" i="16"/>
  <c r="BC14" i="36"/>
  <c r="AZ14" i="36" s="1"/>
  <c r="BA14" i="36" s="1"/>
  <c r="BC19" i="23"/>
  <c r="AZ19" i="23" s="1"/>
  <c r="BA19" i="23" s="1"/>
  <c r="BC16" i="20"/>
  <c r="AZ16" i="20" s="1"/>
  <c r="BA16" i="20" s="1"/>
  <c r="BC13" i="20"/>
  <c r="AZ13" i="20" s="1"/>
  <c r="BA13" i="20" s="1"/>
  <c r="BC5" i="26"/>
  <c r="AZ5" i="26" s="1"/>
  <c r="BA5" i="26" s="1"/>
  <c r="BC12" i="20"/>
  <c r="AZ12" i="20" s="1"/>
  <c r="BA12" i="20" s="1"/>
  <c r="BN15" i="16"/>
  <c r="BC19" i="20"/>
  <c r="AZ19" i="20" s="1"/>
  <c r="BA19" i="20" s="1"/>
  <c r="BC18" i="21"/>
  <c r="AZ18" i="21" s="1"/>
  <c r="BA18" i="21" s="1"/>
  <c r="BN13" i="16"/>
  <c r="F31" i="36"/>
  <c r="AS20" i="16"/>
  <c r="BC13" i="24"/>
  <c r="AZ13" i="24" s="1"/>
  <c r="BA13" i="24" s="1"/>
  <c r="CF15" i="16"/>
  <c r="CO15" i="16"/>
  <c r="BQ15" i="16"/>
  <c r="BC16" i="24"/>
  <c r="AZ16" i="24" s="1"/>
  <c r="BA16" i="24" s="1"/>
  <c r="CO19" i="16"/>
  <c r="CL13" i="16"/>
  <c r="AH55" i="36"/>
  <c r="AH52" i="36" s="1"/>
  <c r="AE53" i="36"/>
  <c r="AE55" i="36"/>
  <c r="AE52" i="36" s="1"/>
  <c r="AE54" i="36"/>
  <c r="AH53" i="36"/>
  <c r="J53" i="36"/>
  <c r="J54" i="36"/>
  <c r="BC18" i="35"/>
  <c r="AZ18" i="35" s="1"/>
  <c r="BA18" i="35" s="1"/>
  <c r="BZ19" i="16"/>
  <c r="CI19" i="16"/>
  <c r="BK19" i="16"/>
  <c r="BC13" i="35"/>
  <c r="AZ13" i="35" s="1"/>
  <c r="BA13" i="35" s="1"/>
  <c r="BC15" i="35"/>
  <c r="AZ15" i="35" s="1"/>
  <c r="BA15" i="35" s="1"/>
  <c r="CF19" i="16"/>
  <c r="CR19" i="16"/>
  <c r="CC19" i="16"/>
  <c r="BN19" i="16"/>
  <c r="BT19" i="16"/>
  <c r="BW19" i="16"/>
  <c r="P53" i="34"/>
  <c r="P52" i="34"/>
  <c r="P21" i="34" s="1"/>
  <c r="BE7" i="34" s="1"/>
  <c r="AE53" i="34"/>
  <c r="AE54" i="34"/>
  <c r="AE55" i="34"/>
  <c r="AE52" i="34" s="1"/>
  <c r="AE21" i="34" s="1"/>
  <c r="BE12" i="34" s="1"/>
  <c r="AB55" i="34"/>
  <c r="AB52" i="34" s="1"/>
  <c r="AB53" i="34"/>
  <c r="AB54" i="34"/>
  <c r="J54" i="34"/>
  <c r="J55" i="34"/>
  <c r="J52" i="34" s="1"/>
  <c r="J21" i="34" s="1"/>
  <c r="BE5" i="34" s="1"/>
  <c r="AK53" i="34"/>
  <c r="AK54" i="34"/>
  <c r="V54" i="34"/>
  <c r="V53" i="34"/>
  <c r="V55" i="34"/>
  <c r="V52" i="34" s="1"/>
  <c r="V21" i="34" s="1"/>
  <c r="BE9" i="34" s="1"/>
  <c r="G54" i="33"/>
  <c r="G55" i="33"/>
  <c r="G52" i="33" s="1"/>
  <c r="G21" i="33" s="1"/>
  <c r="BE4" i="33" s="1"/>
  <c r="G53" i="33"/>
  <c r="M55" i="33"/>
  <c r="M52" i="33" s="1"/>
  <c r="M21" i="33" s="1"/>
  <c r="BE6" i="33" s="1"/>
  <c r="M54" i="33"/>
  <c r="Y54" i="33"/>
  <c r="Y53" i="33"/>
  <c r="Y55" i="33"/>
  <c r="Y52" i="33" s="1"/>
  <c r="Y21" i="33" s="1"/>
  <c r="BE10" i="33" s="1"/>
  <c r="AE21" i="32"/>
  <c r="BE12" i="32" s="1"/>
  <c r="AN55" i="32"/>
  <c r="AN52" i="32" s="1"/>
  <c r="AN21" i="32" s="1"/>
  <c r="BE15" i="32" s="1"/>
  <c r="AN54" i="32"/>
  <c r="CC15" i="16"/>
  <c r="CI15" i="16"/>
  <c r="BT15" i="16"/>
  <c r="P21" i="31"/>
  <c r="BE7" i="31" s="1"/>
  <c r="CR15" i="16"/>
  <c r="CL15" i="16"/>
  <c r="BK15" i="16"/>
  <c r="M21" i="30"/>
  <c r="BE6" i="30" s="1"/>
  <c r="Y55" i="30"/>
  <c r="Y52" i="30" s="1"/>
  <c r="Y21" i="30" s="1"/>
  <c r="BE10" i="30" s="1"/>
  <c r="Y54" i="30"/>
  <c r="Y53" i="30"/>
  <c r="CR13" i="16"/>
  <c r="CI13" i="16"/>
  <c r="CF13" i="16"/>
  <c r="CO13" i="16"/>
  <c r="BW13" i="16"/>
  <c r="BQ13" i="16"/>
  <c r="P53" i="29"/>
  <c r="P55" i="29"/>
  <c r="P52" i="29" s="1"/>
  <c r="P21" i="29" s="1"/>
  <c r="BE7" i="29" s="1"/>
  <c r="CC13" i="16"/>
  <c r="BC12" i="23"/>
  <c r="AZ12" i="23" s="1"/>
  <c r="BA12" i="23" s="1"/>
  <c r="BC10" i="23"/>
  <c r="AZ10" i="23" s="1"/>
  <c r="BA10" i="23" s="1"/>
  <c r="BC17" i="23"/>
  <c r="AZ17" i="23" s="1"/>
  <c r="BA17" i="23" s="1"/>
  <c r="BC11" i="23"/>
  <c r="AZ11" i="23" s="1"/>
  <c r="BA11" i="23" s="1"/>
  <c r="BC16" i="23"/>
  <c r="AZ16" i="23" s="1"/>
  <c r="BA16" i="23" s="1"/>
  <c r="BC13" i="23"/>
  <c r="AZ13" i="23" s="1"/>
  <c r="BA13" i="23" s="1"/>
  <c r="BO26" i="16"/>
  <c r="CJ26" i="16"/>
  <c r="CM26" i="16"/>
  <c r="BC16" i="27"/>
  <c r="AZ16" i="27" s="1"/>
  <c r="BA16" i="27" s="1"/>
  <c r="BC18" i="24"/>
  <c r="BC9" i="20"/>
  <c r="AZ9" i="20" s="1"/>
  <c r="BA9" i="20" s="1"/>
  <c r="AH21" i="29"/>
  <c r="BE13" i="29" s="1"/>
  <c r="J21" i="30"/>
  <c r="BE5" i="30" s="1"/>
  <c r="V21" i="31"/>
  <c r="BE9" i="31" s="1"/>
  <c r="AK21" i="36"/>
  <c r="BE14" i="36" s="1"/>
  <c r="AB21" i="33"/>
  <c r="BE11" i="33" s="1"/>
  <c r="AK21" i="35"/>
  <c r="BE14" i="35" s="1"/>
  <c r="J21" i="35"/>
  <c r="BE5" i="35" s="1"/>
  <c r="V21" i="30"/>
  <c r="BE9" i="30" s="1"/>
  <c r="AH21" i="30"/>
  <c r="BE13" i="30" s="1"/>
  <c r="G45" i="31"/>
  <c r="B1" i="31" s="1"/>
  <c r="S21" i="36"/>
  <c r="BE8" i="36" s="1"/>
  <c r="BC10" i="26"/>
  <c r="AZ10" i="26" s="1"/>
  <c r="BA10" i="26" s="1"/>
  <c r="V21" i="33"/>
  <c r="BE9" i="33" s="1"/>
  <c r="BC9" i="27"/>
  <c r="AZ9" i="27" s="1"/>
  <c r="BA9" i="27" s="1"/>
  <c r="AE58" i="29"/>
  <c r="AH21" i="31"/>
  <c r="BE13" i="31" s="1"/>
  <c r="AK21" i="31"/>
  <c r="BE14" i="31" s="1"/>
  <c r="AK21" i="34"/>
  <c r="BE14" i="34" s="1"/>
  <c r="G21" i="36"/>
  <c r="BE4" i="36" s="1"/>
  <c r="AN21" i="35"/>
  <c r="BE15" i="35" s="1"/>
  <c r="Y21" i="35"/>
  <c r="BE10" i="35" s="1"/>
  <c r="S58" i="29"/>
  <c r="AB21" i="30"/>
  <c r="BE11" i="30" s="1"/>
  <c r="AB21" i="35"/>
  <c r="BE11" i="35" s="1"/>
  <c r="BC6" i="24"/>
  <c r="AZ6" i="24" s="1"/>
  <c r="BA6" i="24" s="1"/>
  <c r="BC8" i="24"/>
  <c r="AZ8" i="24" s="1"/>
  <c r="BA8" i="24" s="1"/>
  <c r="BC12" i="24"/>
  <c r="AZ12" i="24" s="1"/>
  <c r="BA12" i="24" s="1"/>
  <c r="BC5" i="20"/>
  <c r="AZ5" i="20" s="1"/>
  <c r="BA5" i="20" s="1"/>
  <c r="BC7" i="20"/>
  <c r="AZ7" i="20" s="1"/>
  <c r="BA7" i="20" s="1"/>
  <c r="BC8" i="20"/>
  <c r="AZ8" i="20" s="1"/>
  <c r="BA8" i="20" s="1"/>
  <c r="BC5" i="28"/>
  <c r="AZ5" i="28" s="1"/>
  <c r="BA5" i="28" s="1"/>
  <c r="BC5" i="23"/>
  <c r="AZ5" i="23" s="1"/>
  <c r="BA5" i="23" s="1"/>
  <c r="BC6" i="23"/>
  <c r="AZ6" i="23" s="1"/>
  <c r="BA6" i="23" s="1"/>
  <c r="BC7" i="23"/>
  <c r="AZ7" i="23" s="1"/>
  <c r="BA7" i="23" s="1"/>
  <c r="BC14" i="20"/>
  <c r="AZ14" i="20" s="1"/>
  <c r="BA14" i="20" s="1"/>
  <c r="BC15" i="20"/>
  <c r="AZ15" i="20" s="1"/>
  <c r="BA15" i="20" s="1"/>
  <c r="BC17" i="20"/>
  <c r="AZ17" i="20" s="1"/>
  <c r="BA17" i="20" s="1"/>
  <c r="BC11" i="24"/>
  <c r="AZ11" i="24" s="1"/>
  <c r="BA11" i="24" s="1"/>
  <c r="BC10" i="24"/>
  <c r="AZ10" i="24" s="1"/>
  <c r="BA10" i="24" s="1"/>
  <c r="BC9" i="24"/>
  <c r="AZ9" i="24" s="1"/>
  <c r="BA9" i="24" s="1"/>
  <c r="BC15" i="24"/>
  <c r="AZ15" i="24" s="1"/>
  <c r="BA15" i="24" s="1"/>
  <c r="BC6" i="20"/>
  <c r="AZ6" i="20" s="1"/>
  <c r="BA6" i="20" s="1"/>
  <c r="BC10" i="34"/>
  <c r="AZ10" i="34" s="1"/>
  <c r="BA10" i="34" s="1"/>
  <c r="BC11" i="20"/>
  <c r="AZ11" i="20" s="1"/>
  <c r="BA11" i="20" s="1"/>
  <c r="BC10" i="20"/>
  <c r="AZ10" i="20" s="1"/>
  <c r="BA10" i="20" s="1"/>
  <c r="BC19" i="24"/>
  <c r="AZ19" i="24" s="1"/>
  <c r="BA19" i="24" s="1"/>
  <c r="BC7" i="24"/>
  <c r="AZ7" i="24" s="1"/>
  <c r="BA7" i="24" s="1"/>
  <c r="BC14" i="24"/>
  <c r="AZ14" i="24" s="1"/>
  <c r="BA14" i="24" s="1"/>
  <c r="BC17" i="24"/>
  <c r="AZ17" i="24" s="1"/>
  <c r="BA17" i="24" s="1"/>
  <c r="BC15" i="27"/>
  <c r="AZ15" i="27" s="1"/>
  <c r="BA15" i="27" s="1"/>
  <c r="BC11" i="26"/>
  <c r="AZ11" i="26" s="1"/>
  <c r="BA11" i="26" s="1"/>
  <c r="BC9" i="26"/>
  <c r="AZ9" i="26" s="1"/>
  <c r="BA9" i="26" s="1"/>
  <c r="V21" i="36"/>
  <c r="BE9" i="36" s="1"/>
  <c r="M21" i="36"/>
  <c r="BE6" i="36" s="1"/>
  <c r="AE21" i="36"/>
  <c r="BE12" i="36" s="1"/>
  <c r="G45" i="36"/>
  <c r="B1" i="36" s="1"/>
  <c r="P21" i="36"/>
  <c r="BE7" i="36" s="1"/>
  <c r="J21" i="36"/>
  <c r="BE5" i="36" s="1"/>
  <c r="V54" i="35"/>
  <c r="V53" i="35"/>
  <c r="V55" i="35"/>
  <c r="V52" i="35" s="1"/>
  <c r="V21" i="35" s="1"/>
  <c r="BE9" i="35" s="1"/>
  <c r="AH53" i="35"/>
  <c r="AH54" i="35"/>
  <c r="AH55" i="35"/>
  <c r="AH52" i="35" s="1"/>
  <c r="AH21" i="35" s="1"/>
  <c r="BE13" i="35" s="1"/>
  <c r="BC14" i="35"/>
  <c r="AZ14" i="35" s="1"/>
  <c r="BA14" i="35" s="1"/>
  <c r="BC16" i="35"/>
  <c r="AZ16" i="35" s="1"/>
  <c r="BA16" i="35" s="1"/>
  <c r="AH21" i="34"/>
  <c r="BE13" i="34" s="1"/>
  <c r="S21" i="34"/>
  <c r="BE8" i="34" s="1"/>
  <c r="AB21" i="34"/>
  <c r="BE11" i="34" s="1"/>
  <c r="M21" i="34"/>
  <c r="BE6" i="34" s="1"/>
  <c r="G21" i="34"/>
  <c r="BE4" i="34" s="1"/>
  <c r="G45" i="34"/>
  <c r="B1" i="34" s="1"/>
  <c r="BC9" i="34"/>
  <c r="AZ9" i="34" s="1"/>
  <c r="BA9" i="34" s="1"/>
  <c r="BC19" i="33"/>
  <c r="AZ19" i="33" s="1"/>
  <c r="BA19" i="33" s="1"/>
  <c r="M54" i="32"/>
  <c r="M55" i="32"/>
  <c r="M52" i="32" s="1"/>
  <c r="M21" i="32" s="1"/>
  <c r="BE6" i="32" s="1"/>
  <c r="M53" i="32"/>
  <c r="BC15" i="32"/>
  <c r="AZ15" i="32" s="1"/>
  <c r="BA15" i="32" s="1"/>
  <c r="Y53" i="32"/>
  <c r="Y54" i="32"/>
  <c r="Y55" i="32"/>
  <c r="Y52" i="32" s="1"/>
  <c r="Y21" i="32" s="1"/>
  <c r="BE10" i="32" s="1"/>
  <c r="BC19" i="32"/>
  <c r="AZ19" i="32" s="1"/>
  <c r="BA19" i="32" s="1"/>
  <c r="S55" i="32"/>
  <c r="S52" i="32" s="1"/>
  <c r="S53" i="32"/>
  <c r="S54" i="32"/>
  <c r="P54" i="32"/>
  <c r="P53" i="32"/>
  <c r="P55" i="32"/>
  <c r="P52" i="32" s="1"/>
  <c r="G45" i="32"/>
  <c r="B1" i="32" s="1"/>
  <c r="AK21" i="32"/>
  <c r="BE14" i="32" s="1"/>
  <c r="AH54" i="32"/>
  <c r="AH53" i="32"/>
  <c r="AH55" i="32"/>
  <c r="AH52" i="32" s="1"/>
  <c r="AH21" i="32" s="1"/>
  <c r="BE13" i="32" s="1"/>
  <c r="AB21" i="32"/>
  <c r="BE11" i="32" s="1"/>
  <c r="M53" i="31"/>
  <c r="M54" i="31"/>
  <c r="M55" i="31"/>
  <c r="M52" i="31" s="1"/>
  <c r="M21" i="31" s="1"/>
  <c r="BE6" i="31" s="1"/>
  <c r="S21" i="31"/>
  <c r="BE8" i="31" s="1"/>
  <c r="AN21" i="31"/>
  <c r="BE15" i="31" s="1"/>
  <c r="G21" i="31"/>
  <c r="BE4" i="31" s="1"/>
  <c r="AB21" i="31"/>
  <c r="BE11" i="31" s="1"/>
  <c r="Y21" i="31"/>
  <c r="BE10" i="31" s="1"/>
  <c r="AE54" i="31"/>
  <c r="AE53" i="31"/>
  <c r="AE55" i="31"/>
  <c r="AE52" i="31" s="1"/>
  <c r="AE21" i="31" s="1"/>
  <c r="BE12" i="31" s="1"/>
  <c r="BX34" i="16"/>
  <c r="BV14" i="16"/>
  <c r="CD34" i="16"/>
  <c r="CS34" i="16"/>
  <c r="AN53" i="30"/>
  <c r="AN55" i="30"/>
  <c r="AN52" i="30" s="1"/>
  <c r="AN21" i="30" s="1"/>
  <c r="BE15" i="30" s="1"/>
  <c r="AN54" i="30"/>
  <c r="BC16" i="30"/>
  <c r="AZ16" i="30" s="1"/>
  <c r="BA16" i="30" s="1"/>
  <c r="BR34" i="16"/>
  <c r="AE55" i="30"/>
  <c r="AE52" i="30" s="1"/>
  <c r="AE54" i="30"/>
  <c r="AE53" i="30"/>
  <c r="G45" i="30"/>
  <c r="B1" i="30" s="1"/>
  <c r="BM14" i="16"/>
  <c r="CK14" i="16"/>
  <c r="BO34" i="16"/>
  <c r="BL34" i="16"/>
  <c r="CB14" i="16"/>
  <c r="BC11" i="30"/>
  <c r="AZ11" i="30" s="1"/>
  <c r="BA11" i="30" s="1"/>
  <c r="BC17" i="30"/>
  <c r="BU34" i="16"/>
  <c r="CH14" i="16"/>
  <c r="BS14" i="16"/>
  <c r="AK21" i="30"/>
  <c r="BE14" i="30" s="1"/>
  <c r="Y21" i="29"/>
  <c r="BE10" i="29" s="1"/>
  <c r="J21" i="29"/>
  <c r="BE5" i="29" s="1"/>
  <c r="J58" i="29"/>
  <c r="G45" i="29"/>
  <c r="B1" i="29" s="1"/>
  <c r="AN21" i="29"/>
  <c r="BE15" i="29" s="1"/>
  <c r="S21" i="29"/>
  <c r="BE8" i="29" s="1"/>
  <c r="P58" i="29"/>
  <c r="V21" i="29"/>
  <c r="BE9" i="29" s="1"/>
  <c r="AB58" i="29"/>
  <c r="AE21" i="29"/>
  <c r="BE12" i="29" s="1"/>
  <c r="AK21" i="29"/>
  <c r="BE14" i="29" s="1"/>
  <c r="BC8" i="27"/>
  <c r="AZ8" i="27" s="1"/>
  <c r="BA8" i="27" s="1"/>
  <c r="BC12" i="27"/>
  <c r="AZ12" i="27" s="1"/>
  <c r="BA12" i="27" s="1"/>
  <c r="BC10" i="27"/>
  <c r="AZ10" i="27" s="1"/>
  <c r="BA10" i="27" s="1"/>
  <c r="BC17" i="27"/>
  <c r="BC11" i="27"/>
  <c r="AZ11" i="27" s="1"/>
  <c r="BA11" i="27" s="1"/>
  <c r="BC14" i="27"/>
  <c r="AZ14" i="27" s="1"/>
  <c r="BA14" i="27" s="1"/>
  <c r="BC13" i="27"/>
  <c r="AZ13" i="27" s="1"/>
  <c r="BA13" i="27" s="1"/>
  <c r="BC18" i="26"/>
  <c r="BC13" i="26"/>
  <c r="AZ13" i="26" s="1"/>
  <c r="BA13" i="26" s="1"/>
  <c r="BC16" i="26"/>
  <c r="AZ16" i="26" s="1"/>
  <c r="BA16" i="26" s="1"/>
  <c r="BC12" i="26"/>
  <c r="AZ12" i="26" s="1"/>
  <c r="BA12" i="26" s="1"/>
  <c r="BC15" i="26"/>
  <c r="AZ15" i="26" s="1"/>
  <c r="BA15" i="26" s="1"/>
  <c r="BC17" i="26"/>
  <c r="AZ17" i="26" s="1"/>
  <c r="BA17" i="26" s="1"/>
  <c r="BC14" i="34"/>
  <c r="AZ14" i="34" s="1"/>
  <c r="BA14" i="34" s="1"/>
  <c r="BC19" i="34"/>
  <c r="AZ19" i="34" s="1"/>
  <c r="BA19" i="34" s="1"/>
  <c r="BC17" i="34"/>
  <c r="AZ17" i="34" s="1"/>
  <c r="BA17" i="34" s="1"/>
  <c r="BC11" i="34"/>
  <c r="AZ11" i="34" s="1"/>
  <c r="BA11" i="34" s="1"/>
  <c r="BC16" i="34"/>
  <c r="AZ16" i="34" s="1"/>
  <c r="BA16" i="34" s="1"/>
  <c r="BC13" i="34"/>
  <c r="AZ13" i="34" s="1"/>
  <c r="BA13" i="34" s="1"/>
  <c r="BC18" i="34"/>
  <c r="AZ18" i="34" s="1"/>
  <c r="BA18" i="34" s="1"/>
  <c r="BC15" i="33"/>
  <c r="AZ15" i="33" s="1"/>
  <c r="BA15" i="33" s="1"/>
  <c r="BC15" i="34"/>
  <c r="AZ15" i="34" s="1"/>
  <c r="BA15" i="34" s="1"/>
  <c r="BC19" i="26"/>
  <c r="AZ19" i="26" s="1"/>
  <c r="BA19" i="26" s="1"/>
  <c r="AZ18" i="27"/>
  <c r="BA18" i="27" s="1"/>
  <c r="BC19" i="27"/>
  <c r="AZ19" i="27" s="1"/>
  <c r="BA19" i="27" s="1"/>
  <c r="BC18" i="27"/>
  <c r="BC5" i="25"/>
  <c r="AZ5" i="25" s="1"/>
  <c r="BA5" i="25" s="1"/>
  <c r="BC6" i="25"/>
  <c r="AZ6" i="25" s="1"/>
  <c r="BA6" i="25" s="1"/>
  <c r="BC4" i="25"/>
  <c r="AZ4" i="25" s="1"/>
  <c r="BA4" i="25" s="1"/>
  <c r="BC16" i="25"/>
  <c r="AZ16" i="25" s="1"/>
  <c r="BA16" i="25" s="1"/>
  <c r="BC8" i="25"/>
  <c r="AZ8" i="25" s="1"/>
  <c r="BA8" i="25" s="1"/>
  <c r="BC17" i="25"/>
  <c r="AZ17" i="25" s="1"/>
  <c r="BA17" i="25" s="1"/>
  <c r="BC9" i="25"/>
  <c r="AZ9" i="25" s="1"/>
  <c r="BA9" i="25" s="1"/>
  <c r="BC10" i="25"/>
  <c r="AZ10" i="25" s="1"/>
  <c r="BA10" i="25" s="1"/>
  <c r="BC18" i="25"/>
  <c r="AZ18" i="25" s="1"/>
  <c r="BA18" i="25" s="1"/>
  <c r="BC13" i="25"/>
  <c r="AZ13" i="25" s="1"/>
  <c r="BA13" i="25" s="1"/>
  <c r="BC15" i="25"/>
  <c r="AZ15" i="25" s="1"/>
  <c r="BA15" i="25" s="1"/>
  <c r="BC7" i="25"/>
  <c r="AZ7" i="25" s="1"/>
  <c r="BA7" i="25" s="1"/>
  <c r="BC14" i="25"/>
  <c r="AZ14" i="25" s="1"/>
  <c r="BA14" i="25" s="1"/>
  <c r="BC11" i="25"/>
  <c r="AZ11" i="25" s="1"/>
  <c r="BA11" i="25" s="1"/>
  <c r="BC5" i="1"/>
  <c r="AZ5" i="1" s="1"/>
  <c r="BA5" i="1" s="1"/>
  <c r="BC10" i="1"/>
  <c r="AZ10" i="1" s="1"/>
  <c r="BA10" i="1" s="1"/>
  <c r="BC19" i="1"/>
  <c r="AZ19" i="1" s="1"/>
  <c r="BA19" i="1" s="1"/>
  <c r="BC15" i="1"/>
  <c r="AZ15" i="1" s="1"/>
  <c r="BA15" i="1" s="1"/>
  <c r="BC6" i="1"/>
  <c r="AZ6" i="1" s="1"/>
  <c r="BA6" i="1" s="1"/>
  <c r="BC8" i="1"/>
  <c r="AZ8" i="1" s="1"/>
  <c r="BA8" i="1" s="1"/>
  <c r="BC18" i="1"/>
  <c r="AZ18" i="1" s="1"/>
  <c r="BA18" i="1" s="1"/>
  <c r="BC9" i="1"/>
  <c r="AZ9" i="1" s="1"/>
  <c r="BA9" i="1" s="1"/>
  <c r="BC14" i="1"/>
  <c r="AZ14" i="1" s="1"/>
  <c r="BA14" i="1" s="1"/>
  <c r="BC11" i="1"/>
  <c r="AZ11" i="1" s="1"/>
  <c r="BA11" i="1" s="1"/>
  <c r="BC16" i="1"/>
  <c r="AZ16" i="1" s="1"/>
  <c r="BA16" i="1" s="1"/>
  <c r="BC13" i="1"/>
  <c r="AZ13" i="1" s="1"/>
  <c r="BA13" i="1" s="1"/>
  <c r="BC12" i="1"/>
  <c r="AZ12" i="1" s="1"/>
  <c r="BA12" i="1" s="1"/>
  <c r="BC17" i="1"/>
  <c r="AZ17" i="1" s="1"/>
  <c r="BA17" i="1" s="1"/>
  <c r="CQ18" i="16"/>
  <c r="BC13" i="30"/>
  <c r="AZ13" i="30" s="1"/>
  <c r="BA13" i="30" s="1"/>
  <c r="BC12" i="30"/>
  <c r="AZ12" i="30" s="1"/>
  <c r="BA12" i="30" s="1"/>
  <c r="BC12" i="25"/>
  <c r="AZ12" i="25" s="1"/>
  <c r="BA12" i="25" s="1"/>
  <c r="AZ17" i="28"/>
  <c r="BA17" i="28" s="1"/>
  <c r="BC17" i="28"/>
  <c r="BC12" i="34"/>
  <c r="AZ12" i="34" s="1"/>
  <c r="BA12" i="34" s="1"/>
  <c r="BC14" i="31"/>
  <c r="AZ14" i="31" s="1"/>
  <c r="BA14" i="31" s="1"/>
  <c r="BC15" i="31"/>
  <c r="AZ15" i="31" s="1"/>
  <c r="BA15" i="31" s="1"/>
  <c r="BC18" i="31"/>
  <c r="AZ18" i="31" s="1"/>
  <c r="BA18" i="31" s="1"/>
  <c r="BC11" i="31"/>
  <c r="AZ11" i="31" s="1"/>
  <c r="BA11" i="31" s="1"/>
  <c r="BC12" i="31"/>
  <c r="AZ12" i="31" s="1"/>
  <c r="BA12" i="31" s="1"/>
  <c r="BC17" i="31"/>
  <c r="AZ17" i="31" s="1"/>
  <c r="BA17" i="31" s="1"/>
  <c r="BC19" i="31"/>
  <c r="AZ19" i="31" s="1"/>
  <c r="BA19" i="31" s="1"/>
  <c r="BC13" i="31"/>
  <c r="AZ13" i="31" s="1"/>
  <c r="BA13" i="31" s="1"/>
  <c r="BC10" i="31"/>
  <c r="AZ10" i="31" s="1"/>
  <c r="BA10" i="31" s="1"/>
  <c r="BC16" i="31"/>
  <c r="AZ16" i="31" s="1"/>
  <c r="BA16" i="31" s="1"/>
  <c r="BC7" i="29"/>
  <c r="AZ7" i="29" s="1"/>
  <c r="BA7" i="29" s="1"/>
  <c r="BC16" i="29"/>
  <c r="AZ16" i="29" s="1"/>
  <c r="BA16" i="29" s="1"/>
  <c r="BC19" i="29"/>
  <c r="AZ19" i="29" s="1"/>
  <c r="BA19" i="29" s="1"/>
  <c r="BC5" i="29"/>
  <c r="AZ5" i="29" s="1"/>
  <c r="BA5" i="29" s="1"/>
  <c r="BC13" i="29"/>
  <c r="AZ13" i="29" s="1"/>
  <c r="BA13" i="29" s="1"/>
  <c r="BC9" i="29"/>
  <c r="AZ9" i="29" s="1"/>
  <c r="BA9" i="29" s="1"/>
  <c r="BC6" i="29"/>
  <c r="AZ6" i="29" s="1"/>
  <c r="BA6" i="29" s="1"/>
  <c r="BC8" i="29"/>
  <c r="AZ8" i="29" s="1"/>
  <c r="BA8" i="29" s="1"/>
  <c r="BC10" i="29"/>
  <c r="AZ10" i="29" s="1"/>
  <c r="BA10" i="29" s="1"/>
  <c r="BC14" i="29"/>
  <c r="AZ14" i="29" s="1"/>
  <c r="BA14" i="29" s="1"/>
  <c r="BC18" i="29"/>
  <c r="BC11" i="29"/>
  <c r="AZ11" i="29" s="1"/>
  <c r="BA11" i="29" s="1"/>
  <c r="BC12" i="29"/>
  <c r="AZ12" i="29" s="1"/>
  <c r="BA12" i="29" s="1"/>
  <c r="BC17" i="29"/>
  <c r="BC15" i="29"/>
  <c r="AZ15" i="29" s="1"/>
  <c r="BA15" i="29" s="1"/>
  <c r="BC18" i="33"/>
  <c r="AZ18" i="33" s="1"/>
  <c r="BA18" i="33" s="1"/>
  <c r="BC14" i="33"/>
  <c r="AZ14" i="33" s="1"/>
  <c r="BA14" i="33" s="1"/>
  <c r="BC17" i="33"/>
  <c r="AZ17" i="33" s="1"/>
  <c r="BA17" i="33" s="1"/>
  <c r="BC19" i="25"/>
  <c r="AZ19" i="25" s="1"/>
  <c r="BA19" i="25" s="1"/>
  <c r="BC11" i="28"/>
  <c r="AZ11" i="28" s="1"/>
  <c r="BA11" i="28" s="1"/>
  <c r="BC10" i="30"/>
  <c r="AZ10" i="30" s="1"/>
  <c r="BA10" i="30" s="1"/>
  <c r="BC15" i="30"/>
  <c r="AZ15" i="30" s="1"/>
  <c r="BA15" i="30" s="1"/>
  <c r="BC6" i="28"/>
  <c r="AZ6" i="28" s="1"/>
  <c r="BA6" i="28" s="1"/>
  <c r="BC8" i="28"/>
  <c r="AZ8" i="28" s="1"/>
  <c r="BA8" i="28" s="1"/>
  <c r="BC19" i="28"/>
  <c r="AZ19" i="28" s="1"/>
  <c r="BA19" i="28" s="1"/>
  <c r="BC12" i="28"/>
  <c r="AZ12" i="28" s="1"/>
  <c r="BA12" i="28" s="1"/>
  <c r="BC13" i="28"/>
  <c r="AZ13" i="28" s="1"/>
  <c r="BA13" i="28" s="1"/>
  <c r="BC15" i="28"/>
  <c r="AZ15" i="28" s="1"/>
  <c r="BA15" i="28" s="1"/>
  <c r="BC18" i="28"/>
  <c r="BC9" i="28"/>
  <c r="AZ9" i="28" s="1"/>
  <c r="BA9" i="28" s="1"/>
  <c r="BC10" i="28"/>
  <c r="AZ10" i="28" s="1"/>
  <c r="BA10" i="28" s="1"/>
  <c r="BC16" i="28"/>
  <c r="AZ16" i="28" s="1"/>
  <c r="BA16" i="28" s="1"/>
  <c r="BC14" i="28"/>
  <c r="AZ14" i="28" s="1"/>
  <c r="BA14" i="28" s="1"/>
  <c r="BC14" i="30"/>
  <c r="AZ14" i="30" s="1"/>
  <c r="BA14" i="30" s="1"/>
  <c r="BC18" i="30"/>
  <c r="BC16" i="33"/>
  <c r="AZ16" i="33" s="1"/>
  <c r="BA16" i="33" s="1"/>
  <c r="AN25" i="28" l="1"/>
  <c r="AN41" i="28" s="1"/>
  <c r="J25" i="28"/>
  <c r="J41" i="28" s="1"/>
  <c r="AH25" i="28"/>
  <c r="AH41" i="28" s="1"/>
  <c r="P25" i="28"/>
  <c r="P41" i="28" s="1"/>
  <c r="M25" i="28"/>
  <c r="M41" i="28" s="1"/>
  <c r="S25" i="28"/>
  <c r="S41" i="28" s="1"/>
  <c r="AK25" i="28"/>
  <c r="AK41" i="28" s="1"/>
  <c r="AE25" i="28"/>
  <c r="AE41" i="28" s="1"/>
  <c r="AB25" i="28"/>
  <c r="AB41" i="28" s="1"/>
  <c r="V25" i="28"/>
  <c r="V41" i="28" s="1"/>
  <c r="G25" i="28"/>
  <c r="G41" i="28" s="1"/>
  <c r="Y25" i="28"/>
  <c r="Y41" i="28" s="1"/>
  <c r="Q21" i="28"/>
  <c r="W21" i="28"/>
  <c r="V12" i="16" s="1"/>
  <c r="AO21" i="28"/>
  <c r="AF21" i="28"/>
  <c r="AE12" i="16" s="1"/>
  <c r="T21" i="28"/>
  <c r="AC21" i="28"/>
  <c r="AB12" i="16" s="1"/>
  <c r="K21" i="28"/>
  <c r="N21" i="28"/>
  <c r="M12" i="16" s="1"/>
  <c r="AI21" i="28"/>
  <c r="H21" i="28"/>
  <c r="G12" i="16" s="1"/>
  <c r="Z21" i="28"/>
  <c r="AL21" i="28"/>
  <c r="AK12" i="16" s="1"/>
  <c r="M25" i="27"/>
  <c r="M41" i="27" s="1"/>
  <c r="AK25" i="27"/>
  <c r="AK41" i="27" s="1"/>
  <c r="S25" i="27"/>
  <c r="S41" i="27" s="1"/>
  <c r="G25" i="27"/>
  <c r="G41" i="27" s="1"/>
  <c r="J25" i="27"/>
  <c r="J41" i="27" s="1"/>
  <c r="Y25" i="27"/>
  <c r="Y41" i="27" s="1"/>
  <c r="P25" i="27"/>
  <c r="P41" i="27" s="1"/>
  <c r="AE25" i="27"/>
  <c r="AE41" i="27" s="1"/>
  <c r="V25" i="27"/>
  <c r="V41" i="27" s="1"/>
  <c r="AN25" i="27"/>
  <c r="AN41" i="27" s="1"/>
  <c r="AH25" i="27"/>
  <c r="AH41" i="27" s="1"/>
  <c r="AB25" i="27"/>
  <c r="AB41" i="27" s="1"/>
  <c r="W21" i="27"/>
  <c r="AF21" i="27"/>
  <c r="AE11" i="16" s="1"/>
  <c r="N21" i="27"/>
  <c r="AO21" i="27"/>
  <c r="AN11" i="16" s="1"/>
  <c r="AL21" i="27"/>
  <c r="H21" i="27"/>
  <c r="G11" i="16" s="1"/>
  <c r="Q21" i="27"/>
  <c r="T21" i="27"/>
  <c r="S11" i="16" s="1"/>
  <c r="K21" i="27"/>
  <c r="AI21" i="27"/>
  <c r="AH11" i="16" s="1"/>
  <c r="AC21" i="27"/>
  <c r="Z21" i="27"/>
  <c r="Y11" i="16" s="1"/>
  <c r="P25" i="26"/>
  <c r="P41" i="26" s="1"/>
  <c r="AK25" i="26"/>
  <c r="AK41" i="26" s="1"/>
  <c r="Y25" i="26"/>
  <c r="Y41" i="26" s="1"/>
  <c r="AN25" i="26"/>
  <c r="AN41" i="26" s="1"/>
  <c r="V25" i="26"/>
  <c r="V41" i="26" s="1"/>
  <c r="M25" i="26"/>
  <c r="M41" i="26" s="1"/>
  <c r="AH25" i="26"/>
  <c r="AH41" i="26" s="1"/>
  <c r="AE25" i="26"/>
  <c r="AE41" i="26" s="1"/>
  <c r="J25" i="26"/>
  <c r="J41" i="26" s="1"/>
  <c r="S25" i="26"/>
  <c r="S41" i="26" s="1"/>
  <c r="AB25" i="26"/>
  <c r="AB41" i="26" s="1"/>
  <c r="AO21" i="26"/>
  <c r="AF21" i="26"/>
  <c r="AE10" i="16" s="1"/>
  <c r="T21" i="26"/>
  <c r="W21" i="26"/>
  <c r="V10" i="16" s="1"/>
  <c r="K21" i="26"/>
  <c r="AI21" i="26"/>
  <c r="AH10" i="16" s="1"/>
  <c r="AL21" i="26"/>
  <c r="H21" i="26"/>
  <c r="G10" i="16" s="1"/>
  <c r="N21" i="26"/>
  <c r="AC21" i="26"/>
  <c r="AB10" i="16" s="1"/>
  <c r="J25" i="25"/>
  <c r="J41" i="25" s="1"/>
  <c r="Q21" i="26"/>
  <c r="Z21" i="26"/>
  <c r="Y10" i="16" s="1"/>
  <c r="M25" i="25"/>
  <c r="M41" i="25" s="1"/>
  <c r="V25" i="25"/>
  <c r="V41" i="25" s="1"/>
  <c r="AK25" i="25"/>
  <c r="AK41" i="25" s="1"/>
  <c r="P25" i="25"/>
  <c r="P41" i="25" s="1"/>
  <c r="AE25" i="25"/>
  <c r="AE41" i="25" s="1"/>
  <c r="AH25" i="25"/>
  <c r="AH41" i="25" s="1"/>
  <c r="S25" i="25"/>
  <c r="S41" i="25" s="1"/>
  <c r="G25" i="25"/>
  <c r="G41" i="25" s="1"/>
  <c r="Y25" i="25"/>
  <c r="Y41" i="25" s="1"/>
  <c r="AN25" i="25"/>
  <c r="AN41" i="25" s="1"/>
  <c r="N21" i="25"/>
  <c r="AF21" i="25"/>
  <c r="AE9" i="16" s="1"/>
  <c r="Q21" i="25"/>
  <c r="AO21" i="25"/>
  <c r="AN9" i="16" s="1"/>
  <c r="AC21" i="25"/>
  <c r="T21" i="25"/>
  <c r="S9" i="16" s="1"/>
  <c r="K21" i="25"/>
  <c r="BG15" i="25" s="1"/>
  <c r="W21" i="25"/>
  <c r="V9" i="16" s="1"/>
  <c r="AL21" i="25"/>
  <c r="H21" i="25"/>
  <c r="G9" i="16" s="1"/>
  <c r="Z21" i="25"/>
  <c r="AI21" i="25"/>
  <c r="AH9" i="16" s="1"/>
  <c r="AU16" i="30"/>
  <c r="AV16" i="30" s="1"/>
  <c r="AU18" i="25"/>
  <c r="AV18" i="25" s="1"/>
  <c r="AU17" i="25"/>
  <c r="AV17" i="25" s="1"/>
  <c r="AE25" i="24"/>
  <c r="AE41" i="24" s="1"/>
  <c r="Y25" i="24"/>
  <c r="Y41" i="24" s="1"/>
  <c r="AN25" i="24"/>
  <c r="AN41" i="24" s="1"/>
  <c r="AK25" i="24"/>
  <c r="AK41" i="24" s="1"/>
  <c r="AB25" i="24"/>
  <c r="AB41" i="24" s="1"/>
  <c r="M25" i="24"/>
  <c r="M41" i="24" s="1"/>
  <c r="P25" i="24"/>
  <c r="P41" i="24" s="1"/>
  <c r="V25" i="24"/>
  <c r="V41" i="24" s="1"/>
  <c r="J25" i="24"/>
  <c r="J41" i="24" s="1"/>
  <c r="S25" i="24"/>
  <c r="S41" i="24" s="1"/>
  <c r="AH25" i="24"/>
  <c r="AH41" i="24" s="1"/>
  <c r="AL21" i="24"/>
  <c r="W21" i="24"/>
  <c r="V8" i="16" s="1"/>
  <c r="AF21" i="24"/>
  <c r="AO21" i="24"/>
  <c r="AN8" i="16" s="1"/>
  <c r="T21" i="24"/>
  <c r="N21" i="24"/>
  <c r="M8" i="16" s="1"/>
  <c r="K21" i="24"/>
  <c r="H21" i="24"/>
  <c r="G8" i="16" s="1"/>
  <c r="J25" i="23"/>
  <c r="J41" i="23" s="1"/>
  <c r="Q21" i="24"/>
  <c r="Z21" i="24"/>
  <c r="Y8" i="16" s="1"/>
  <c r="AC21" i="24"/>
  <c r="AI21" i="24"/>
  <c r="AH8" i="16" s="1"/>
  <c r="AB25" i="23"/>
  <c r="AB41" i="23" s="1"/>
  <c r="Q26" i="29"/>
  <c r="Q39" i="29" s="1"/>
  <c r="AU16" i="27"/>
  <c r="AV16" i="27" s="1"/>
  <c r="AU17" i="26"/>
  <c r="AV17" i="26" s="1"/>
  <c r="G25" i="23"/>
  <c r="G41" i="23" s="1"/>
  <c r="Y25" i="23"/>
  <c r="Y41" i="23" s="1"/>
  <c r="V25" i="23"/>
  <c r="V41" i="23" s="1"/>
  <c r="AK25" i="23"/>
  <c r="AK41" i="23" s="1"/>
  <c r="AN25" i="23"/>
  <c r="AN41" i="23" s="1"/>
  <c r="AH25" i="23"/>
  <c r="AH41" i="23" s="1"/>
  <c r="AE25" i="23"/>
  <c r="AE41" i="23" s="1"/>
  <c r="M25" i="23"/>
  <c r="M41" i="23" s="1"/>
  <c r="S25" i="23"/>
  <c r="S41" i="23" s="1"/>
  <c r="K26" i="34"/>
  <c r="K39" i="34" s="1"/>
  <c r="AF34" i="23"/>
  <c r="AE56" i="23"/>
  <c r="BG7" i="23"/>
  <c r="Q21" i="23"/>
  <c r="AO21" i="23"/>
  <c r="AN7" i="16" s="1"/>
  <c r="T21" i="23"/>
  <c r="N21" i="23"/>
  <c r="M7" i="16" s="1"/>
  <c r="H21" i="23"/>
  <c r="AI21" i="23"/>
  <c r="AH7" i="16" s="1"/>
  <c r="AC21" i="23"/>
  <c r="K21" i="23"/>
  <c r="J7" i="16" s="1"/>
  <c r="AL21" i="23"/>
  <c r="Z21" i="23"/>
  <c r="Y7" i="16" s="1"/>
  <c r="AO26" i="21"/>
  <c r="AO39" i="21" s="1"/>
  <c r="AL26" i="33"/>
  <c r="AL39" i="33" s="1"/>
  <c r="AL26" i="32"/>
  <c r="AL39" i="32" s="1"/>
  <c r="AL26" i="27"/>
  <c r="AL39" i="27" s="1"/>
  <c r="AL26" i="25"/>
  <c r="AL39" i="25" s="1"/>
  <c r="AL26" i="26"/>
  <c r="AL39" i="26" s="1"/>
  <c r="AL26" i="23"/>
  <c r="AL39" i="23" s="1"/>
  <c r="AL26" i="28"/>
  <c r="AL39" i="28" s="1"/>
  <c r="AL26" i="34"/>
  <c r="AL39" i="34" s="1"/>
  <c r="AL26" i="30"/>
  <c r="AL39" i="30" s="1"/>
  <c r="AL26" i="36"/>
  <c r="AL39" i="36" s="1"/>
  <c r="AL26" i="24"/>
  <c r="AL39" i="24" s="1"/>
  <c r="AL26" i="21"/>
  <c r="AL39" i="21" s="1"/>
  <c r="AL26" i="31"/>
  <c r="AL39" i="31" s="1"/>
  <c r="AL26" i="35"/>
  <c r="AL39" i="35" s="1"/>
  <c r="AL26" i="29"/>
  <c r="AL39" i="29" s="1"/>
  <c r="AJ21" i="16"/>
  <c r="CP41" i="16" s="1"/>
  <c r="N26" i="27"/>
  <c r="N39" i="27" s="1"/>
  <c r="AH25" i="21"/>
  <c r="AH41" i="21" s="1"/>
  <c r="AN25" i="21"/>
  <c r="AN41" i="21" s="1"/>
  <c r="AE25" i="21"/>
  <c r="AE41" i="21" s="1"/>
  <c r="J25" i="21"/>
  <c r="J41" i="21" s="1"/>
  <c r="V25" i="21"/>
  <c r="V41" i="21" s="1"/>
  <c r="G25" i="21"/>
  <c r="G41" i="21" s="1"/>
  <c r="S25" i="21"/>
  <c r="S41" i="21" s="1"/>
  <c r="P25" i="21"/>
  <c r="P41" i="21" s="1"/>
  <c r="AB25" i="21"/>
  <c r="AB41" i="21" s="1"/>
  <c r="Y25" i="21"/>
  <c r="Y41" i="21" s="1"/>
  <c r="AK25" i="21"/>
  <c r="AK41" i="21" s="1"/>
  <c r="AO21" i="21"/>
  <c r="W21" i="21"/>
  <c r="V6" i="16" s="1"/>
  <c r="AF21" i="21"/>
  <c r="Q21" i="21"/>
  <c r="P6" i="16" s="1"/>
  <c r="T21" i="21"/>
  <c r="AC21" i="21"/>
  <c r="AB6" i="16" s="1"/>
  <c r="N21" i="21"/>
  <c r="K21" i="21"/>
  <c r="J6" i="16" s="1"/>
  <c r="AL21" i="21"/>
  <c r="H21" i="21"/>
  <c r="G6" i="16" s="1"/>
  <c r="Z21" i="21"/>
  <c r="AI21" i="21"/>
  <c r="AH6" i="16" s="1"/>
  <c r="J25" i="20"/>
  <c r="J41" i="20" s="1"/>
  <c r="AE25" i="20"/>
  <c r="AE41" i="20" s="1"/>
  <c r="S25" i="20"/>
  <c r="S41" i="20" s="1"/>
  <c r="AN25" i="20"/>
  <c r="AN41" i="20" s="1"/>
  <c r="AH25" i="20"/>
  <c r="AH41" i="20" s="1"/>
  <c r="AK25" i="20"/>
  <c r="AK41" i="20" s="1"/>
  <c r="V25" i="20"/>
  <c r="V41" i="20" s="1"/>
  <c r="P25" i="20"/>
  <c r="P41" i="20" s="1"/>
  <c r="G25" i="20"/>
  <c r="G41" i="20" s="1"/>
  <c r="M25" i="20"/>
  <c r="M41" i="20" s="1"/>
  <c r="Y25" i="20"/>
  <c r="Y41" i="20" s="1"/>
  <c r="AB25" i="20"/>
  <c r="AB41" i="20" s="1"/>
  <c r="BG13" i="20"/>
  <c r="W34" i="20"/>
  <c r="AO21" i="20"/>
  <c r="Q21" i="20"/>
  <c r="P5" i="16" s="1"/>
  <c r="T21" i="20"/>
  <c r="AF21" i="20"/>
  <c r="AE5" i="16" s="1"/>
  <c r="AO26" i="32"/>
  <c r="AO39" i="32" s="1"/>
  <c r="N21" i="20"/>
  <c r="BG6" i="20" s="1"/>
  <c r="AI21" i="20"/>
  <c r="AH5" i="16" s="1"/>
  <c r="T26" i="34"/>
  <c r="T39" i="34" s="1"/>
  <c r="T26" i="33"/>
  <c r="T39" i="33" s="1"/>
  <c r="AL21" i="20"/>
  <c r="H21" i="20"/>
  <c r="G5" i="16" s="1"/>
  <c r="T26" i="31"/>
  <c r="T39" i="31" s="1"/>
  <c r="K26" i="28"/>
  <c r="K39" i="28" s="1"/>
  <c r="T26" i="23"/>
  <c r="T39" i="23" s="1"/>
  <c r="T26" i="29"/>
  <c r="T39" i="29" s="1"/>
  <c r="T26" i="21"/>
  <c r="T39" i="21" s="1"/>
  <c r="T26" i="20"/>
  <c r="T39" i="20" s="1"/>
  <c r="R21" i="16"/>
  <c r="BX41" i="16" s="1"/>
  <c r="T26" i="32"/>
  <c r="T39" i="32" s="1"/>
  <c r="T26" i="35"/>
  <c r="T39" i="35" s="1"/>
  <c r="T26" i="28"/>
  <c r="T39" i="28" s="1"/>
  <c r="T26" i="36"/>
  <c r="T39" i="36" s="1"/>
  <c r="T26" i="26"/>
  <c r="T39" i="26" s="1"/>
  <c r="T26" i="27"/>
  <c r="T39" i="27" s="1"/>
  <c r="T26" i="25"/>
  <c r="T39" i="25" s="1"/>
  <c r="T26" i="30"/>
  <c r="T39" i="30" s="1"/>
  <c r="T26" i="24"/>
  <c r="T39" i="24" s="1"/>
  <c r="AC21" i="20"/>
  <c r="Z21" i="20"/>
  <c r="Y5" i="16" s="1"/>
  <c r="T26" i="1"/>
  <c r="T39" i="1" s="1"/>
  <c r="Z26" i="27"/>
  <c r="Z39" i="27" s="1"/>
  <c r="Z26" i="24"/>
  <c r="Z39" i="24" s="1"/>
  <c r="W26" i="30"/>
  <c r="W39" i="30" s="1"/>
  <c r="W26" i="23"/>
  <c r="W39" i="23" s="1"/>
  <c r="W26" i="35"/>
  <c r="W39" i="35" s="1"/>
  <c r="Z26" i="28"/>
  <c r="Z39" i="28" s="1"/>
  <c r="Z26" i="32"/>
  <c r="Z39" i="32" s="1"/>
  <c r="U21" i="16"/>
  <c r="CA41" i="16" s="1"/>
  <c r="W26" i="31"/>
  <c r="W39" i="31" s="1"/>
  <c r="W26" i="29"/>
  <c r="W39" i="29" s="1"/>
  <c r="AH25" i="1"/>
  <c r="AH41" i="1" s="1"/>
  <c r="AB25" i="1"/>
  <c r="AB41" i="1" s="1"/>
  <c r="J25" i="1"/>
  <c r="J41" i="1" s="1"/>
  <c r="Q26" i="26"/>
  <c r="Q39" i="26" s="1"/>
  <c r="N26" i="36"/>
  <c r="N39" i="36" s="1"/>
  <c r="N26" i="25"/>
  <c r="N39" i="25" s="1"/>
  <c r="W26" i="33"/>
  <c r="W39" i="33" s="1"/>
  <c r="W26" i="36"/>
  <c r="W39" i="36" s="1"/>
  <c r="W26" i="20"/>
  <c r="W39" i="20" s="1"/>
  <c r="G25" i="1"/>
  <c r="G41" i="1" s="1"/>
  <c r="AN25" i="1"/>
  <c r="AN41" i="1" s="1"/>
  <c r="AE25" i="1"/>
  <c r="AE41" i="1" s="1"/>
  <c r="P25" i="1"/>
  <c r="P41" i="1" s="1"/>
  <c r="W26" i="24"/>
  <c r="W39" i="24" s="1"/>
  <c r="W26" i="26"/>
  <c r="W39" i="26" s="1"/>
  <c r="W26" i="28"/>
  <c r="W39" i="28" s="1"/>
  <c r="Z26" i="25"/>
  <c r="Z39" i="25" s="1"/>
  <c r="Z26" i="20"/>
  <c r="Z39" i="20" s="1"/>
  <c r="M25" i="1"/>
  <c r="M41" i="1" s="1"/>
  <c r="W26" i="25"/>
  <c r="W39" i="25" s="1"/>
  <c r="W26" i="21"/>
  <c r="W39" i="21" s="1"/>
  <c r="BO24" i="16"/>
  <c r="I21" i="16"/>
  <c r="BO41" i="16" s="1"/>
  <c r="K26" i="20"/>
  <c r="K39" i="20" s="1"/>
  <c r="K26" i="23"/>
  <c r="K39" i="23" s="1"/>
  <c r="K26" i="27"/>
  <c r="K39" i="27" s="1"/>
  <c r="K26" i="36"/>
  <c r="K39" i="36" s="1"/>
  <c r="K26" i="26"/>
  <c r="K39" i="26" s="1"/>
  <c r="K26" i="24"/>
  <c r="K39" i="24" s="1"/>
  <c r="K26" i="25"/>
  <c r="K39" i="25" s="1"/>
  <c r="CG24" i="16"/>
  <c r="AA21" i="16"/>
  <c r="CG41" i="16" s="1"/>
  <c r="AI26" i="32"/>
  <c r="AI39" i="32" s="1"/>
  <c r="AI26" i="27"/>
  <c r="AI39" i="27" s="1"/>
  <c r="AI26" i="24"/>
  <c r="AI39" i="24" s="1"/>
  <c r="AI26" i="36"/>
  <c r="AI39" i="36" s="1"/>
  <c r="AI26" i="30"/>
  <c r="AI39" i="30" s="1"/>
  <c r="N26" i="21"/>
  <c r="N39" i="21" s="1"/>
  <c r="N26" i="28"/>
  <c r="N39" i="28" s="1"/>
  <c r="N26" i="24"/>
  <c r="N39" i="24" s="1"/>
  <c r="H26" i="20"/>
  <c r="H39" i="20" s="1"/>
  <c r="H26" i="26"/>
  <c r="H39" i="26" s="1"/>
  <c r="AR3" i="33"/>
  <c r="P27" i="29"/>
  <c r="P27" i="25"/>
  <c r="AR3" i="31"/>
  <c r="D21" i="16"/>
  <c r="AR3" i="23"/>
  <c r="AK26" i="23" s="1"/>
  <c r="AK42" i="23" s="1"/>
  <c r="AR3" i="29"/>
  <c r="P27" i="27"/>
  <c r="AR3" i="25"/>
  <c r="AR3" i="1"/>
  <c r="AR3" i="26"/>
  <c r="AR3" i="36"/>
  <c r="AR3" i="30"/>
  <c r="AR3" i="32"/>
  <c r="P27" i="20"/>
  <c r="P27" i="34"/>
  <c r="AR3" i="27"/>
  <c r="AK25" i="1"/>
  <c r="AK41" i="1" s="1"/>
  <c r="AR3" i="24"/>
  <c r="AR3" i="35"/>
  <c r="S25" i="1"/>
  <c r="S41" i="1" s="1"/>
  <c r="V25" i="1"/>
  <c r="V41" i="1" s="1"/>
  <c r="P27" i="1"/>
  <c r="P27" i="35"/>
  <c r="P27" i="24"/>
  <c r="P27" i="36"/>
  <c r="P27" i="30"/>
  <c r="AR3" i="34"/>
  <c r="P27" i="28"/>
  <c r="P27" i="31"/>
  <c r="P27" i="32"/>
  <c r="AR3" i="28"/>
  <c r="P27" i="21"/>
  <c r="P27" i="33"/>
  <c r="P27" i="26"/>
  <c r="AR3" i="20"/>
  <c r="P27" i="23"/>
  <c r="AR3" i="21"/>
  <c r="Z26" i="33"/>
  <c r="Z39" i="33" s="1"/>
  <c r="Z26" i="30"/>
  <c r="Z39" i="30" s="1"/>
  <c r="Z26" i="23"/>
  <c r="Z39" i="23" s="1"/>
  <c r="Z26" i="21"/>
  <c r="Z39" i="21" s="1"/>
  <c r="Z26" i="1"/>
  <c r="Z39" i="1" s="1"/>
  <c r="K26" i="33"/>
  <c r="Z26" i="34"/>
  <c r="Z39" i="34" s="1"/>
  <c r="K26" i="29"/>
  <c r="K39" i="29" s="1"/>
  <c r="K26" i="31"/>
  <c r="K39" i="31" s="1"/>
  <c r="AO26" i="29"/>
  <c r="AO39" i="29" s="1"/>
  <c r="Z26" i="29"/>
  <c r="Z39" i="29" s="1"/>
  <c r="Z26" i="26"/>
  <c r="Z39" i="26" s="1"/>
  <c r="K26" i="21"/>
  <c r="K39" i="21" s="1"/>
  <c r="X21" i="16"/>
  <c r="AO26" i="31"/>
  <c r="AO39" i="31" s="1"/>
  <c r="K26" i="35"/>
  <c r="K39" i="35" s="1"/>
  <c r="Z26" i="35"/>
  <c r="Z39" i="35" s="1"/>
  <c r="Z26" i="31"/>
  <c r="Z39" i="31" s="1"/>
  <c r="K26" i="32"/>
  <c r="K39" i="32" s="1"/>
  <c r="W26" i="32"/>
  <c r="W39" i="32" s="1"/>
  <c r="W26" i="34"/>
  <c r="W39" i="34" s="1"/>
  <c r="W26" i="27"/>
  <c r="K26" i="30"/>
  <c r="K39" i="30" s="1"/>
  <c r="Z26" i="36"/>
  <c r="Z39" i="36" s="1"/>
  <c r="AO26" i="27"/>
  <c r="AO39" i="27" s="1"/>
  <c r="K26" i="1"/>
  <c r="AC26" i="21"/>
  <c r="AC39" i="21" s="1"/>
  <c r="N26" i="1"/>
  <c r="N39" i="1" s="1"/>
  <c r="AC26" i="30"/>
  <c r="AC39" i="30" s="1"/>
  <c r="AC26" i="28"/>
  <c r="AC39" i="28" s="1"/>
  <c r="AC26" i="35"/>
  <c r="AC39" i="35" s="1"/>
  <c r="AF26" i="23"/>
  <c r="AF39" i="23" s="1"/>
  <c r="AC26" i="20"/>
  <c r="AC39" i="20" s="1"/>
  <c r="AC26" i="23"/>
  <c r="AF26" i="33"/>
  <c r="AF39" i="33" s="1"/>
  <c r="AC26" i="26"/>
  <c r="AC39" i="26" s="1"/>
  <c r="AC26" i="31"/>
  <c r="AC39" i="31" s="1"/>
  <c r="AC26" i="27"/>
  <c r="AC39" i="27" s="1"/>
  <c r="AO26" i="23"/>
  <c r="AO39" i="23" s="1"/>
  <c r="AC26" i="24"/>
  <c r="AC39" i="24" s="1"/>
  <c r="AC26" i="34"/>
  <c r="AC39" i="34" s="1"/>
  <c r="AC26" i="25"/>
  <c r="AC39" i="25" s="1"/>
  <c r="AO26" i="24"/>
  <c r="AO39" i="24" s="1"/>
  <c r="AO26" i="20"/>
  <c r="AO39" i="20" s="1"/>
  <c r="W26" i="1"/>
  <c r="W39" i="1" s="1"/>
  <c r="BU24" i="16"/>
  <c r="O21" i="16"/>
  <c r="Q26" i="21"/>
  <c r="Q39" i="21" s="1"/>
  <c r="AF26" i="1"/>
  <c r="AF39" i="1" s="1"/>
  <c r="H26" i="34"/>
  <c r="H39" i="34" s="1"/>
  <c r="AF26" i="36"/>
  <c r="AF39" i="36" s="1"/>
  <c r="AC26" i="32"/>
  <c r="AC26" i="33"/>
  <c r="AC39" i="33" s="1"/>
  <c r="H26" i="25"/>
  <c r="H39" i="25" s="1"/>
  <c r="H26" i="27"/>
  <c r="H39" i="27" s="1"/>
  <c r="AF26" i="28"/>
  <c r="AF39" i="28" s="1"/>
  <c r="AO26" i="26"/>
  <c r="AO39" i="26" s="1"/>
  <c r="AC26" i="36"/>
  <c r="AC39" i="36" s="1"/>
  <c r="Q26" i="32"/>
  <c r="Q39" i="32" s="1"/>
  <c r="AF26" i="20"/>
  <c r="AF39" i="20" s="1"/>
  <c r="Q26" i="31"/>
  <c r="Q39" i="31" s="1"/>
  <c r="AO26" i="36"/>
  <c r="AO39" i="36" s="1"/>
  <c r="AO26" i="33"/>
  <c r="AO39" i="33" s="1"/>
  <c r="AO26" i="30"/>
  <c r="AO39" i="30" s="1"/>
  <c r="AO26" i="35"/>
  <c r="AO39" i="35" s="1"/>
  <c r="Q26" i="28"/>
  <c r="Q39" i="28" s="1"/>
  <c r="AO26" i="25"/>
  <c r="AO39" i="25" s="1"/>
  <c r="Q26" i="34"/>
  <c r="Q39" i="34" s="1"/>
  <c r="Q26" i="33"/>
  <c r="Q39" i="33" s="1"/>
  <c r="AC26" i="29"/>
  <c r="AC39" i="29" s="1"/>
  <c r="Q26" i="30"/>
  <c r="Q39" i="30" s="1"/>
  <c r="Q26" i="36"/>
  <c r="Q39" i="36" s="1"/>
  <c r="Q26" i="23"/>
  <c r="Q39" i="23" s="1"/>
  <c r="Q26" i="20"/>
  <c r="Q39" i="20" s="1"/>
  <c r="AC26" i="1"/>
  <c r="AC39" i="1" s="1"/>
  <c r="F21" i="16"/>
  <c r="BL41" i="16" s="1"/>
  <c r="Q26" i="1"/>
  <c r="Q39" i="1" s="1"/>
  <c r="H26" i="33"/>
  <c r="H39" i="33" s="1"/>
  <c r="AF26" i="31"/>
  <c r="AF39" i="31" s="1"/>
  <c r="AF26" i="35"/>
  <c r="AF39" i="35" s="1"/>
  <c r="Q26" i="24"/>
  <c r="Q39" i="24" s="1"/>
  <c r="H26" i="30"/>
  <c r="H39" i="30" s="1"/>
  <c r="Q26" i="27"/>
  <c r="Q26" i="25"/>
  <c r="Q39" i="25" s="1"/>
  <c r="H26" i="28"/>
  <c r="H39" i="28" s="1"/>
  <c r="H26" i="32"/>
  <c r="H39" i="32" s="1"/>
  <c r="Q26" i="35"/>
  <c r="Q39" i="35" s="1"/>
  <c r="AF26" i="27"/>
  <c r="AF39" i="27" s="1"/>
  <c r="N26" i="26"/>
  <c r="N39" i="26" s="1"/>
  <c r="N26" i="35"/>
  <c r="N39" i="35" s="1"/>
  <c r="AI26" i="35"/>
  <c r="AI39" i="35" s="1"/>
  <c r="AI26" i="28"/>
  <c r="AI39" i="28" s="1"/>
  <c r="N26" i="34"/>
  <c r="N39" i="34" s="1"/>
  <c r="AI26" i="25"/>
  <c r="AI39" i="25" s="1"/>
  <c r="N26" i="20"/>
  <c r="H26" i="35"/>
  <c r="H26" i="31"/>
  <c r="H39" i="31" s="1"/>
  <c r="N26" i="31"/>
  <c r="AF26" i="34"/>
  <c r="AF26" i="24"/>
  <c r="AI26" i="33"/>
  <c r="AI39" i="33" s="1"/>
  <c r="AF26" i="30"/>
  <c r="AF39" i="30" s="1"/>
  <c r="H26" i="24"/>
  <c r="N26" i="30"/>
  <c r="H26" i="29"/>
  <c r="AF26" i="29"/>
  <c r="H26" i="23"/>
  <c r="AF26" i="21"/>
  <c r="AF39" i="21" s="1"/>
  <c r="AF26" i="25"/>
  <c r="BL24" i="16"/>
  <c r="AD21" i="16"/>
  <c r="CJ41" i="16" s="1"/>
  <c r="H26" i="1"/>
  <c r="H39" i="1" s="1"/>
  <c r="H26" i="36"/>
  <c r="H39" i="36" s="1"/>
  <c r="N26" i="33"/>
  <c r="N39" i="33" s="1"/>
  <c r="AO26" i="34"/>
  <c r="AO39" i="34" s="1"/>
  <c r="AF26" i="32"/>
  <c r="AF39" i="32" s="1"/>
  <c r="N26" i="32"/>
  <c r="AF26" i="26"/>
  <c r="AF39" i="26" s="1"/>
  <c r="N26" i="23"/>
  <c r="AI26" i="26"/>
  <c r="AI26" i="31"/>
  <c r="AI39" i="31" s="1"/>
  <c r="AI26" i="29"/>
  <c r="AI39" i="29" s="1"/>
  <c r="AI26" i="34"/>
  <c r="AI39" i="34" s="1"/>
  <c r="AO26" i="28"/>
  <c r="AO39" i="28" s="1"/>
  <c r="N26" i="29"/>
  <c r="N39" i="29" s="1"/>
  <c r="H26" i="21"/>
  <c r="CS24" i="16"/>
  <c r="AM21" i="16"/>
  <c r="AO26" i="1"/>
  <c r="BR24" i="16"/>
  <c r="L21" i="16"/>
  <c r="CM24" i="16"/>
  <c r="AI26" i="1"/>
  <c r="AG21" i="16"/>
  <c r="AI26" i="21"/>
  <c r="AI26" i="20"/>
  <c r="N21" i="1"/>
  <c r="AO21" i="1"/>
  <c r="AN4" i="16" s="1"/>
  <c r="AF21" i="1"/>
  <c r="W21" i="1"/>
  <c r="V4" i="16" s="1"/>
  <c r="T21" i="1"/>
  <c r="AL21" i="1"/>
  <c r="AK4" i="16" s="1"/>
  <c r="K21" i="1"/>
  <c r="AC21" i="1"/>
  <c r="AB4" i="16" s="1"/>
  <c r="Z21" i="1"/>
  <c r="Q21" i="1"/>
  <c r="P4" i="16" s="1"/>
  <c r="AI21" i="1"/>
  <c r="H21" i="1"/>
  <c r="G4" i="16" s="1"/>
  <c r="AU13" i="1"/>
  <c r="AV13" i="1" s="1"/>
  <c r="AU14" i="30"/>
  <c r="AV14" i="30" s="1"/>
  <c r="AU16" i="28"/>
  <c r="AV16" i="28" s="1"/>
  <c r="AU8" i="28"/>
  <c r="AV8" i="28" s="1"/>
  <c r="AU14" i="33"/>
  <c r="AV14" i="33" s="1"/>
  <c r="AU12" i="34"/>
  <c r="AV12" i="34" s="1"/>
  <c r="AU15" i="1"/>
  <c r="AV15" i="1" s="1"/>
  <c r="AU11" i="25"/>
  <c r="AV11" i="25" s="1"/>
  <c r="AU13" i="27"/>
  <c r="AV13" i="27" s="1"/>
  <c r="AU19" i="32"/>
  <c r="AV19" i="32" s="1"/>
  <c r="AU11" i="20"/>
  <c r="AV11" i="20" s="1"/>
  <c r="AU16" i="23"/>
  <c r="AV16" i="23" s="1"/>
  <c r="AU18" i="21"/>
  <c r="AV18" i="21" s="1"/>
  <c r="AU19" i="36"/>
  <c r="AV19" i="36" s="1"/>
  <c r="AU11" i="35"/>
  <c r="AV11" i="35" s="1"/>
  <c r="AU12" i="29"/>
  <c r="AV12" i="29" s="1"/>
  <c r="AU19" i="31"/>
  <c r="AV19" i="31" s="1"/>
  <c r="AU13" i="25"/>
  <c r="AV13" i="25" s="1"/>
  <c r="AU13" i="26"/>
  <c r="AV13" i="26" s="1"/>
  <c r="AU10" i="27"/>
  <c r="AV10" i="27" s="1"/>
  <c r="AU15" i="32"/>
  <c r="AV15" i="32" s="1"/>
  <c r="AU14" i="24"/>
  <c r="AV14" i="24" s="1"/>
  <c r="AU13" i="29"/>
  <c r="AV13" i="29" s="1"/>
  <c r="AU7" i="29"/>
  <c r="AV7" i="29" s="1"/>
  <c r="AU15" i="33"/>
  <c r="AV15" i="33" s="1"/>
  <c r="AU9" i="24"/>
  <c r="AV9" i="24" s="1"/>
  <c r="AU8" i="20"/>
  <c r="AV8" i="20" s="1"/>
  <c r="AU9" i="27"/>
  <c r="AV9" i="27" s="1"/>
  <c r="AU7" i="26"/>
  <c r="AV7" i="26" s="1"/>
  <c r="AU12" i="32"/>
  <c r="AV12" i="32" s="1"/>
  <c r="AU13" i="36"/>
  <c r="AV13" i="36" s="1"/>
  <c r="AU16" i="21"/>
  <c r="AV16" i="21" s="1"/>
  <c r="AU8" i="32"/>
  <c r="AV8" i="32" s="1"/>
  <c r="AU8" i="33"/>
  <c r="AV8" i="33" s="1"/>
  <c r="AU7" i="36"/>
  <c r="AV7" i="36" s="1"/>
  <c r="AU13" i="28"/>
  <c r="AV13" i="28" s="1"/>
  <c r="AU11" i="28"/>
  <c r="AV11" i="28" s="1"/>
  <c r="AU5" i="29"/>
  <c r="AV5" i="29" s="1"/>
  <c r="AU15" i="31"/>
  <c r="AV15" i="31" s="1"/>
  <c r="AU18" i="1"/>
  <c r="AV18" i="1" s="1"/>
  <c r="AU14" i="25"/>
  <c r="AV14" i="25" s="1"/>
  <c r="AU18" i="34"/>
  <c r="AV18" i="34" s="1"/>
  <c r="AU15" i="26"/>
  <c r="AV15" i="26" s="1"/>
  <c r="AU14" i="27"/>
  <c r="AV14" i="27" s="1"/>
  <c r="AU10" i="34"/>
  <c r="AV10" i="34" s="1"/>
  <c r="AU14" i="20"/>
  <c r="AV14" i="20" s="1"/>
  <c r="AU12" i="23"/>
  <c r="AV12" i="23" s="1"/>
  <c r="AU14" i="36"/>
  <c r="AV14" i="36" s="1"/>
  <c r="AU19" i="21"/>
  <c r="AV19" i="21" s="1"/>
  <c r="AU15" i="21"/>
  <c r="AV15" i="21" s="1"/>
  <c r="AU8" i="26"/>
  <c r="AV8" i="26" s="1"/>
  <c r="AU8" i="31"/>
  <c r="AV8" i="31" s="1"/>
  <c r="AU8" i="21"/>
  <c r="AV8" i="21" s="1"/>
  <c r="AU6" i="27"/>
  <c r="AV6" i="27" s="1"/>
  <c r="AU9" i="33"/>
  <c r="AV9" i="33" s="1"/>
  <c r="AU6" i="32"/>
  <c r="AV6" i="32" s="1"/>
  <c r="AU19" i="30"/>
  <c r="AV19" i="30" s="1"/>
  <c r="AU9" i="28"/>
  <c r="AV9" i="28" s="1"/>
  <c r="AU15" i="30"/>
  <c r="AV15" i="30" s="1"/>
  <c r="AU15" i="29"/>
  <c r="AV15" i="29" s="1"/>
  <c r="AU19" i="29"/>
  <c r="AV19" i="29" s="1"/>
  <c r="AU13" i="30"/>
  <c r="AV13" i="30" s="1"/>
  <c r="AU17" i="1"/>
  <c r="AV17" i="1" s="1"/>
  <c r="AU11" i="1"/>
  <c r="AV11" i="1" s="1"/>
  <c r="AU8" i="1"/>
  <c r="AV8" i="1" s="1"/>
  <c r="AU10" i="1"/>
  <c r="AV10" i="1" s="1"/>
  <c r="AU7" i="25"/>
  <c r="AV7" i="25" s="1"/>
  <c r="AU10" i="25"/>
  <c r="AV10" i="25" s="1"/>
  <c r="AU5" i="25"/>
  <c r="AV5" i="25" s="1"/>
  <c r="AU19" i="26"/>
  <c r="AV19" i="26" s="1"/>
  <c r="AU13" i="34"/>
  <c r="AV13" i="34" s="1"/>
  <c r="AU19" i="34"/>
  <c r="AV19" i="34" s="1"/>
  <c r="AU12" i="26"/>
  <c r="AV12" i="26" s="1"/>
  <c r="AU8" i="27"/>
  <c r="AV8" i="27" s="1"/>
  <c r="AU19" i="33"/>
  <c r="AV19" i="33" s="1"/>
  <c r="AU16" i="35"/>
  <c r="AV16" i="35" s="1"/>
  <c r="AU15" i="27"/>
  <c r="AV15" i="27" s="1"/>
  <c r="AU19" i="24"/>
  <c r="AV19" i="24" s="1"/>
  <c r="AU11" i="24"/>
  <c r="AV11" i="24" s="1"/>
  <c r="AU5" i="28"/>
  <c r="AV5" i="28" s="1"/>
  <c r="AU9" i="20"/>
  <c r="AV9" i="20" s="1"/>
  <c r="AU16" i="24"/>
  <c r="AV16" i="24" s="1"/>
  <c r="AU12" i="20"/>
  <c r="AV12" i="20" s="1"/>
  <c r="AU13" i="20"/>
  <c r="AV13" i="20" s="1"/>
  <c r="AU19" i="23"/>
  <c r="AV19" i="23" s="1"/>
  <c r="AU12" i="21"/>
  <c r="AV12" i="21" s="1"/>
  <c r="AU5" i="21"/>
  <c r="AV5" i="21" s="1"/>
  <c r="AU7" i="31"/>
  <c r="AV7" i="31" s="1"/>
  <c r="AU5" i="32"/>
  <c r="AV5" i="32" s="1"/>
  <c r="AU11" i="32"/>
  <c r="AV11" i="32" s="1"/>
  <c r="AU14" i="21"/>
  <c r="AV14" i="21" s="1"/>
  <c r="AU9" i="36"/>
  <c r="AV9" i="36" s="1"/>
  <c r="AU6" i="35"/>
  <c r="AV6" i="35" s="1"/>
  <c r="AU8" i="35"/>
  <c r="AV8" i="35" s="1"/>
  <c r="AU11" i="21"/>
  <c r="AV11" i="21" s="1"/>
  <c r="AU14" i="23"/>
  <c r="AV14" i="23" s="1"/>
  <c r="AU5" i="34"/>
  <c r="AV5" i="34" s="1"/>
  <c r="AU5" i="27"/>
  <c r="AV5" i="27" s="1"/>
  <c r="AU10" i="29"/>
  <c r="AV10" i="29" s="1"/>
  <c r="AU18" i="31"/>
  <c r="AV18" i="31" s="1"/>
  <c r="AU11" i="34"/>
  <c r="AV11" i="34" s="1"/>
  <c r="AU11" i="26"/>
  <c r="AV11" i="26" s="1"/>
  <c r="AU15" i="20"/>
  <c r="AV15" i="20" s="1"/>
  <c r="AU8" i="24"/>
  <c r="AV8" i="24" s="1"/>
  <c r="AU10" i="26"/>
  <c r="AV10" i="26" s="1"/>
  <c r="AU5" i="31"/>
  <c r="AV5" i="31" s="1"/>
  <c r="AU16" i="32"/>
  <c r="AV16" i="32" s="1"/>
  <c r="AU12" i="36"/>
  <c r="AV12" i="36" s="1"/>
  <c r="AU11" i="36"/>
  <c r="AV11" i="36" s="1"/>
  <c r="AU4" i="36"/>
  <c r="AU10" i="28"/>
  <c r="AV10" i="28" s="1"/>
  <c r="AU6" i="28"/>
  <c r="AV6" i="28" s="1"/>
  <c r="AU11" i="29"/>
  <c r="AV11" i="29" s="1"/>
  <c r="AU17" i="31"/>
  <c r="AV17" i="31" s="1"/>
  <c r="AU16" i="1"/>
  <c r="AV16" i="1" s="1"/>
  <c r="AU19" i="1"/>
  <c r="AV19" i="1" s="1"/>
  <c r="AU8" i="25"/>
  <c r="AV8" i="25" s="1"/>
  <c r="AU6" i="25"/>
  <c r="AV6" i="25" s="1"/>
  <c r="AU12" i="27"/>
  <c r="AV12" i="27" s="1"/>
  <c r="AU7" i="24"/>
  <c r="AV7" i="24" s="1"/>
  <c r="AU7" i="20"/>
  <c r="AV7" i="20" s="1"/>
  <c r="AU11" i="23"/>
  <c r="AV11" i="23" s="1"/>
  <c r="AU18" i="35"/>
  <c r="AV18" i="35" s="1"/>
  <c r="AU17" i="36"/>
  <c r="AV17" i="36" s="1"/>
  <c r="AU9" i="35"/>
  <c r="AV9" i="35" s="1"/>
  <c r="AU9" i="30"/>
  <c r="AV9" i="30" s="1"/>
  <c r="AU7" i="32"/>
  <c r="AV7" i="32" s="1"/>
  <c r="AU14" i="32"/>
  <c r="AV14" i="32" s="1"/>
  <c r="AU11" i="33"/>
  <c r="AV11" i="33" s="1"/>
  <c r="AU13" i="33"/>
  <c r="AV13" i="33" s="1"/>
  <c r="AU7" i="34"/>
  <c r="AV7" i="34" s="1"/>
  <c r="AU16" i="33"/>
  <c r="AV16" i="33" s="1"/>
  <c r="AU19" i="25"/>
  <c r="AV19" i="25" s="1"/>
  <c r="AU6" i="29"/>
  <c r="AV6" i="29" s="1"/>
  <c r="AU14" i="31"/>
  <c r="AV14" i="31" s="1"/>
  <c r="AU14" i="28"/>
  <c r="AV14" i="28" s="1"/>
  <c r="AU17" i="33"/>
  <c r="AV17" i="33" s="1"/>
  <c r="AU9" i="29"/>
  <c r="AV9" i="29" s="1"/>
  <c r="AU13" i="31"/>
  <c r="AV13" i="31" s="1"/>
  <c r="AU11" i="31"/>
  <c r="AV11" i="31" s="1"/>
  <c r="AU12" i="1"/>
  <c r="AV12" i="1" s="1"/>
  <c r="AU14" i="1"/>
  <c r="AV14" i="1" s="1"/>
  <c r="AU6" i="1"/>
  <c r="AV6" i="1" s="1"/>
  <c r="AU5" i="1"/>
  <c r="AV5" i="1" s="1"/>
  <c r="AU4" i="1"/>
  <c r="AU15" i="25"/>
  <c r="AV15" i="25" s="1"/>
  <c r="AU14" i="34"/>
  <c r="AV14" i="34" s="1"/>
  <c r="AU11" i="30"/>
  <c r="AV11" i="30" s="1"/>
  <c r="AU14" i="35"/>
  <c r="AV14" i="35" s="1"/>
  <c r="AU17" i="24"/>
  <c r="AV17" i="24" s="1"/>
  <c r="AU10" i="20"/>
  <c r="AV10" i="20" s="1"/>
  <c r="AU15" i="24"/>
  <c r="AV15" i="24" s="1"/>
  <c r="AU6" i="23"/>
  <c r="AV6" i="23" s="1"/>
  <c r="AU12" i="24"/>
  <c r="AV12" i="24" s="1"/>
  <c r="AU13" i="23"/>
  <c r="AV13" i="23" s="1"/>
  <c r="AU10" i="23"/>
  <c r="AV10" i="23" s="1"/>
  <c r="AU19" i="20"/>
  <c r="AV19" i="20" s="1"/>
  <c r="AU5" i="26"/>
  <c r="AV5" i="26" s="1"/>
  <c r="AU16" i="20"/>
  <c r="AV16" i="20" s="1"/>
  <c r="AU13" i="21"/>
  <c r="AV13" i="21" s="1"/>
  <c r="AU14" i="26"/>
  <c r="AV14" i="26" s="1"/>
  <c r="AU8" i="30"/>
  <c r="AV8" i="30" s="1"/>
  <c r="AU9" i="31"/>
  <c r="AV9" i="31" s="1"/>
  <c r="AU13" i="32"/>
  <c r="AV13" i="32" s="1"/>
  <c r="AU10" i="32"/>
  <c r="AV10" i="32" s="1"/>
  <c r="AU18" i="20"/>
  <c r="AV18" i="20" s="1"/>
  <c r="AU8" i="36"/>
  <c r="AV8" i="36" s="1"/>
  <c r="AU16" i="36"/>
  <c r="AV16" i="36" s="1"/>
  <c r="AU7" i="35"/>
  <c r="AV7" i="35" s="1"/>
  <c r="AU17" i="32"/>
  <c r="AV17" i="32" s="1"/>
  <c r="AU12" i="35"/>
  <c r="AV12" i="35" s="1"/>
  <c r="AU5" i="30"/>
  <c r="AV5" i="30" s="1"/>
  <c r="AU6" i="33"/>
  <c r="AV6" i="33" s="1"/>
  <c r="AU6" i="34"/>
  <c r="AV6" i="34" s="1"/>
  <c r="AU7" i="28"/>
  <c r="AV7" i="28" s="1"/>
  <c r="AU7" i="1"/>
  <c r="AV7" i="1" s="1"/>
  <c r="AU4" i="32"/>
  <c r="AU7" i="30"/>
  <c r="AV7" i="30" s="1"/>
  <c r="AU4" i="33"/>
  <c r="AU6" i="24"/>
  <c r="AV6" i="24" s="1"/>
  <c r="AU7" i="27"/>
  <c r="AV7" i="27" s="1"/>
  <c r="AU5" i="33"/>
  <c r="AV5" i="33" s="1"/>
  <c r="AU4" i="21"/>
  <c r="AU15" i="35"/>
  <c r="AV15" i="35" s="1"/>
  <c r="AU16" i="26"/>
  <c r="AV16" i="26" s="1"/>
  <c r="AU16" i="34"/>
  <c r="AV16" i="34" s="1"/>
  <c r="AU10" i="35"/>
  <c r="AV10" i="35" s="1"/>
  <c r="AU12" i="28"/>
  <c r="AV12" i="28" s="1"/>
  <c r="AU19" i="27"/>
  <c r="AV19" i="27" s="1"/>
  <c r="AU16" i="25"/>
  <c r="AV16" i="25" s="1"/>
  <c r="AU4" i="24"/>
  <c r="AU16" i="31"/>
  <c r="AV16" i="31" s="1"/>
  <c r="AU10" i="24"/>
  <c r="AV10" i="24" s="1"/>
  <c r="AU13" i="24"/>
  <c r="AV13" i="24" s="1"/>
  <c r="AU15" i="36"/>
  <c r="AV15" i="36" s="1"/>
  <c r="AU12" i="30"/>
  <c r="AV12" i="30" s="1"/>
  <c r="AU5" i="36"/>
  <c r="AV5" i="36" s="1"/>
  <c r="AU10" i="36"/>
  <c r="AV10" i="36" s="1"/>
  <c r="AU10" i="33"/>
  <c r="AV10" i="33" s="1"/>
  <c r="AU12" i="33"/>
  <c r="AV12" i="33" s="1"/>
  <c r="AU19" i="35"/>
  <c r="AV19" i="35" s="1"/>
  <c r="AU8" i="23"/>
  <c r="AV8" i="23" s="1"/>
  <c r="AU15" i="23"/>
  <c r="AV15" i="23" s="1"/>
  <c r="AU16" i="29"/>
  <c r="AV16" i="29" s="1"/>
  <c r="AU5" i="24"/>
  <c r="AV5" i="24" s="1"/>
  <c r="AU17" i="23"/>
  <c r="AV17" i="23" s="1"/>
  <c r="AU10" i="30"/>
  <c r="AV10" i="30" s="1"/>
  <c r="AU9" i="1"/>
  <c r="AV9" i="1" s="1"/>
  <c r="AU9" i="25"/>
  <c r="AV9" i="25" s="1"/>
  <c r="AU17" i="21"/>
  <c r="AV17" i="21" s="1"/>
  <c r="AU9" i="21"/>
  <c r="AV9" i="21" s="1"/>
  <c r="AU4" i="35"/>
  <c r="AU4" i="29"/>
  <c r="AU7" i="33"/>
  <c r="AV7" i="33" s="1"/>
  <c r="AU4" i="28"/>
  <c r="AU10" i="31"/>
  <c r="AV10" i="31" s="1"/>
  <c r="AU12" i="25"/>
  <c r="AV12" i="25" s="1"/>
  <c r="AU5" i="23"/>
  <c r="AV5" i="23" s="1"/>
  <c r="AU5" i="35"/>
  <c r="AV5" i="35" s="1"/>
  <c r="AU9" i="23"/>
  <c r="AV9" i="23" s="1"/>
  <c r="AU9" i="26"/>
  <c r="AV9" i="26" s="1"/>
  <c r="AU4" i="26"/>
  <c r="AU6" i="20"/>
  <c r="AV6" i="20" s="1"/>
  <c r="AU18" i="23"/>
  <c r="AV18" i="23" s="1"/>
  <c r="AU4" i="34"/>
  <c r="AU8" i="29"/>
  <c r="AV8" i="29" s="1"/>
  <c r="AU6" i="36"/>
  <c r="AV6" i="36" s="1"/>
  <c r="AU15" i="28"/>
  <c r="AV15" i="28" s="1"/>
  <c r="AU7" i="23"/>
  <c r="AV7" i="23" s="1"/>
  <c r="AU17" i="20"/>
  <c r="AV17" i="20" s="1"/>
  <c r="AU7" i="21"/>
  <c r="AV7" i="21" s="1"/>
  <c r="AU4" i="30"/>
  <c r="AU12" i="31"/>
  <c r="AV12" i="31" s="1"/>
  <c r="AU15" i="34"/>
  <c r="AV15" i="34" s="1"/>
  <c r="AU18" i="33"/>
  <c r="AV18" i="33" s="1"/>
  <c r="AU19" i="28"/>
  <c r="AV19" i="28" s="1"/>
  <c r="AU9" i="34"/>
  <c r="AV9" i="34" s="1"/>
  <c r="AU17" i="34"/>
  <c r="AV17" i="34" s="1"/>
  <c r="AU14" i="29"/>
  <c r="AV14" i="29" s="1"/>
  <c r="AU10" i="21"/>
  <c r="AV10" i="21" s="1"/>
  <c r="AU11" i="27"/>
  <c r="AV11" i="27" s="1"/>
  <c r="AU6" i="30"/>
  <c r="AV6" i="30" s="1"/>
  <c r="AU13" i="35"/>
  <c r="AV13" i="35" s="1"/>
  <c r="AU6" i="26"/>
  <c r="AV6" i="26" s="1"/>
  <c r="AU6" i="21"/>
  <c r="AV6" i="21" s="1"/>
  <c r="AU9" i="32"/>
  <c r="AV9" i="32" s="1"/>
  <c r="AU4" i="20"/>
  <c r="AU4" i="25"/>
  <c r="AU8" i="34"/>
  <c r="AV8" i="34" s="1"/>
  <c r="AU5" i="20"/>
  <c r="AV5" i="20" s="1"/>
  <c r="AU17" i="35"/>
  <c r="AV17" i="35" s="1"/>
  <c r="AU18" i="36"/>
  <c r="AV18" i="36" s="1"/>
  <c r="AU4" i="23"/>
  <c r="AU4" i="31"/>
  <c r="AU6" i="31"/>
  <c r="AV6" i="31" s="1"/>
  <c r="AU4" i="27"/>
  <c r="AH58" i="29"/>
  <c r="AN58" i="29"/>
  <c r="G58" i="36"/>
  <c r="AK58" i="32"/>
  <c r="V58" i="29"/>
  <c r="AN58" i="33"/>
  <c r="G58" i="30"/>
  <c r="J58" i="30"/>
  <c r="AH58" i="31"/>
  <c r="V58" i="33"/>
  <c r="S58" i="34"/>
  <c r="AE58" i="36"/>
  <c r="S58" i="36"/>
  <c r="AN58" i="36"/>
  <c r="P58" i="36"/>
  <c r="J58" i="36"/>
  <c r="AB58" i="36"/>
  <c r="Y58" i="36"/>
  <c r="AK58" i="36"/>
  <c r="M58" i="36"/>
  <c r="V58" i="36"/>
  <c r="P58" i="35"/>
  <c r="AN58" i="34"/>
  <c r="P58" i="34"/>
  <c r="S58" i="33"/>
  <c r="AH58" i="33"/>
  <c r="V58" i="31"/>
  <c r="AK58" i="30"/>
  <c r="AH58" i="30"/>
  <c r="M58" i="30"/>
  <c r="M58" i="29"/>
  <c r="AK58" i="29"/>
  <c r="G58" i="29"/>
  <c r="Y58" i="29"/>
  <c r="AH21" i="36"/>
  <c r="BE13" i="36" s="1"/>
  <c r="AH58" i="36"/>
  <c r="AE58" i="34"/>
  <c r="G58" i="34"/>
  <c r="J58" i="34"/>
  <c r="AH58" i="34"/>
  <c r="M58" i="34"/>
  <c r="Y58" i="34"/>
  <c r="AK58" i="34"/>
  <c r="V58" i="34"/>
  <c r="AB58" i="34"/>
  <c r="Y58" i="33"/>
  <c r="G58" i="33"/>
  <c r="J58" i="33"/>
  <c r="M58" i="33"/>
  <c r="AE58" i="33"/>
  <c r="P58" i="33"/>
  <c r="AB58" i="33"/>
  <c r="AK58" i="33"/>
  <c r="AE58" i="31"/>
  <c r="V58" i="30"/>
  <c r="AB58" i="30"/>
  <c r="Y58" i="30"/>
  <c r="G58" i="31"/>
  <c r="CF14" i="16"/>
  <c r="Y58" i="35"/>
  <c r="J58" i="31"/>
  <c r="S58" i="31"/>
  <c r="M58" i="31"/>
  <c r="AH58" i="32"/>
  <c r="AE58" i="32"/>
  <c r="CC14" i="16"/>
  <c r="G58" i="35"/>
  <c r="M58" i="35"/>
  <c r="AE58" i="35"/>
  <c r="AK58" i="35"/>
  <c r="AN58" i="35"/>
  <c r="AB58" i="35"/>
  <c r="S58" i="35"/>
  <c r="J58" i="35"/>
  <c r="AH58" i="35"/>
  <c r="V58" i="35"/>
  <c r="S21" i="32"/>
  <c r="BE8" i="32" s="1"/>
  <c r="S58" i="32"/>
  <c r="P21" i="32"/>
  <c r="BE7" i="32" s="1"/>
  <c r="P58" i="32"/>
  <c r="M58" i="32"/>
  <c r="AN58" i="32"/>
  <c r="V58" i="32"/>
  <c r="J58" i="32"/>
  <c r="Y58" i="32"/>
  <c r="G58" i="32"/>
  <c r="AB58" i="32"/>
  <c r="Y58" i="31"/>
  <c r="AK58" i="31"/>
  <c r="AB58" i="31"/>
  <c r="P58" i="31"/>
  <c r="AN58" i="31"/>
  <c r="AE21" i="30"/>
  <c r="BE12" i="30" s="1"/>
  <c r="AE58" i="30"/>
  <c r="CO14" i="16"/>
  <c r="S58" i="30"/>
  <c r="P58" i="30"/>
  <c r="CI14" i="16"/>
  <c r="BK14" i="16"/>
  <c r="BW14" i="16"/>
  <c r="CL14" i="16"/>
  <c r="BN14" i="16"/>
  <c r="AN58" i="30"/>
  <c r="BZ14" i="16"/>
  <c r="BQ14" i="16"/>
  <c r="CR14" i="16"/>
  <c r="BT14" i="16"/>
  <c r="CO18" i="16"/>
  <c r="BN18" i="16"/>
  <c r="BK18" i="16"/>
  <c r="CF18" i="16"/>
  <c r="CR18" i="16"/>
  <c r="CI18" i="16"/>
  <c r="BZ18" i="16"/>
  <c r="BW18" i="16"/>
  <c r="CC18" i="16"/>
  <c r="BT18" i="16"/>
  <c r="CL18" i="16"/>
  <c r="BQ18" i="16"/>
  <c r="BG7" i="28" l="1"/>
  <c r="Y12" i="16"/>
  <c r="BG13" i="28"/>
  <c r="J12" i="16"/>
  <c r="BG4" i="28"/>
  <c r="AN12" i="16"/>
  <c r="BG8" i="28"/>
  <c r="AH12" i="16"/>
  <c r="T34" i="28"/>
  <c r="S12" i="16"/>
  <c r="P56" i="28"/>
  <c r="P53" i="28" s="1"/>
  <c r="P12" i="16"/>
  <c r="Q34" i="28"/>
  <c r="BG6" i="28"/>
  <c r="W34" i="28"/>
  <c r="V56" i="28"/>
  <c r="BG15" i="28"/>
  <c r="AN56" i="28"/>
  <c r="AN54" i="28" s="1"/>
  <c r="AO34" i="28"/>
  <c r="BG11" i="28"/>
  <c r="AF34" i="28"/>
  <c r="AE56" i="28"/>
  <c r="BG5" i="28"/>
  <c r="S56" i="28"/>
  <c r="S53" i="28" s="1"/>
  <c r="BG14" i="28"/>
  <c r="AB56" i="28"/>
  <c r="AC34" i="28"/>
  <c r="K34" i="28"/>
  <c r="J56" i="28"/>
  <c r="J55" i="28" s="1"/>
  <c r="J52" i="28" s="1"/>
  <c r="N34" i="28"/>
  <c r="M56" i="28"/>
  <c r="BG9" i="28"/>
  <c r="AH56" i="28"/>
  <c r="AH53" i="28" s="1"/>
  <c r="AI34" i="28"/>
  <c r="BG12" i="28"/>
  <c r="G56" i="28"/>
  <c r="H34" i="28"/>
  <c r="Z34" i="28"/>
  <c r="Y56" i="28"/>
  <c r="Y55" i="28" s="1"/>
  <c r="Y52" i="28" s="1"/>
  <c r="AL34" i="28"/>
  <c r="AK56" i="28"/>
  <c r="BG10" i="28"/>
  <c r="AB56" i="27"/>
  <c r="AB55" i="27" s="1"/>
  <c r="AB52" i="27" s="1"/>
  <c r="AB11" i="16"/>
  <c r="Q34" i="27"/>
  <c r="P11" i="16"/>
  <c r="BG7" i="27"/>
  <c r="M11" i="16"/>
  <c r="BG11" i="27"/>
  <c r="J11" i="16"/>
  <c r="BG8" i="27"/>
  <c r="AK11" i="16"/>
  <c r="W34" i="27"/>
  <c r="V11" i="16"/>
  <c r="W24" i="27" s="1"/>
  <c r="W37" i="27" s="1"/>
  <c r="BG4" i="27"/>
  <c r="V56" i="27"/>
  <c r="V54" i="27" s="1"/>
  <c r="AF34" i="27"/>
  <c r="BG12" i="27"/>
  <c r="AE56" i="27"/>
  <c r="N34" i="27"/>
  <c r="M56" i="27"/>
  <c r="M55" i="27" s="1"/>
  <c r="M52" i="27" s="1"/>
  <c r="AN56" i="27"/>
  <c r="AO34" i="27"/>
  <c r="BG10" i="27"/>
  <c r="AK56" i="27"/>
  <c r="AK53" i="27" s="1"/>
  <c r="AL34" i="27"/>
  <c r="H34" i="27"/>
  <c r="G56" i="27"/>
  <c r="BG6" i="27"/>
  <c r="P56" i="27"/>
  <c r="P55" i="27" s="1"/>
  <c r="P52" i="27" s="1"/>
  <c r="BG5" i="27"/>
  <c r="BG13" i="27"/>
  <c r="T34" i="27"/>
  <c r="S56" i="27"/>
  <c r="K34" i="27"/>
  <c r="J56" i="27"/>
  <c r="J55" i="27" s="1"/>
  <c r="J52" i="27" s="1"/>
  <c r="AI34" i="27"/>
  <c r="BG14" i="27"/>
  <c r="AH56" i="27"/>
  <c r="AC34" i="27"/>
  <c r="BG15" i="27"/>
  <c r="BG9" i="27"/>
  <c r="Z34" i="27"/>
  <c r="Y56" i="27"/>
  <c r="AL34" i="26"/>
  <c r="AK10" i="16"/>
  <c r="T34" i="26"/>
  <c r="S10" i="16"/>
  <c r="P56" i="26"/>
  <c r="P55" i="26" s="1"/>
  <c r="P52" i="26" s="1"/>
  <c r="P10" i="16"/>
  <c r="M56" i="26"/>
  <c r="M53" i="26" s="1"/>
  <c r="M10" i="16"/>
  <c r="J56" i="26"/>
  <c r="J54" i="26" s="1"/>
  <c r="J10" i="16"/>
  <c r="BG12" i="26"/>
  <c r="AN10" i="16"/>
  <c r="AN56" i="26"/>
  <c r="AN55" i="26" s="1"/>
  <c r="AN52" i="26" s="1"/>
  <c r="AO34" i="26"/>
  <c r="BG11" i="26"/>
  <c r="AE56" i="26"/>
  <c r="AF34" i="26"/>
  <c r="S56" i="26"/>
  <c r="S55" i="26" s="1"/>
  <c r="S52" i="26" s="1"/>
  <c r="BG9" i="26"/>
  <c r="BG4" i="26"/>
  <c r="V56" i="26"/>
  <c r="W34" i="26"/>
  <c r="BG15" i="26"/>
  <c r="K34" i="26"/>
  <c r="BG14" i="26"/>
  <c r="AH56" i="26"/>
  <c r="AI34" i="26"/>
  <c r="BG6" i="26"/>
  <c r="AK56" i="26"/>
  <c r="AK53" i="26" s="1"/>
  <c r="H34" i="26"/>
  <c r="G56" i="26"/>
  <c r="BG13" i="26"/>
  <c r="BG7" i="26"/>
  <c r="N34" i="26"/>
  <c r="BG5" i="26"/>
  <c r="AB56" i="26"/>
  <c r="AC34" i="26"/>
  <c r="BG10" i="26"/>
  <c r="Q34" i="26"/>
  <c r="Z34" i="26"/>
  <c r="Y56" i="26"/>
  <c r="BG8" i="26"/>
  <c r="Z34" i="25"/>
  <c r="Y9" i="16"/>
  <c r="BG8" i="25"/>
  <c r="P9" i="16"/>
  <c r="BG10" i="25"/>
  <c r="AK9" i="16"/>
  <c r="AC34" i="25"/>
  <c r="AB9" i="16"/>
  <c r="N34" i="25"/>
  <c r="M9" i="16"/>
  <c r="BG11" i="25"/>
  <c r="M56" i="25"/>
  <c r="M55" i="25" s="1"/>
  <c r="M52" i="25" s="1"/>
  <c r="AF34" i="25"/>
  <c r="BG5" i="25"/>
  <c r="AE56" i="25"/>
  <c r="P56" i="25"/>
  <c r="P55" i="25" s="1"/>
  <c r="P52" i="25" s="1"/>
  <c r="Q34" i="25"/>
  <c r="AO34" i="25"/>
  <c r="BG13" i="25"/>
  <c r="AN56" i="25"/>
  <c r="AB56" i="25"/>
  <c r="AB55" i="25" s="1"/>
  <c r="AB52" i="25" s="1"/>
  <c r="BG9" i="25"/>
  <c r="S56" i="25"/>
  <c r="BG14" i="25"/>
  <c r="T34" i="25"/>
  <c r="J56" i="25"/>
  <c r="J53" i="25" s="1"/>
  <c r="K34" i="25"/>
  <c r="W34" i="25"/>
  <c r="BG4" i="25"/>
  <c r="V56" i="25"/>
  <c r="AL34" i="25"/>
  <c r="AK56" i="25"/>
  <c r="AK55" i="25" s="1"/>
  <c r="AK52" i="25" s="1"/>
  <c r="H34" i="25"/>
  <c r="G56" i="25"/>
  <c r="BG12" i="25"/>
  <c r="Y56" i="25"/>
  <c r="Y55" i="25" s="1"/>
  <c r="Y52" i="25" s="1"/>
  <c r="BG6" i="25"/>
  <c r="AI34" i="25"/>
  <c r="BG7" i="25"/>
  <c r="AH56" i="25"/>
  <c r="BG9" i="24"/>
  <c r="AE8" i="16"/>
  <c r="BG11" i="24"/>
  <c r="P8" i="16"/>
  <c r="BG5" i="24"/>
  <c r="AB8" i="16"/>
  <c r="J56" i="24"/>
  <c r="J54" i="24" s="1"/>
  <c r="J8" i="16"/>
  <c r="T34" i="24"/>
  <c r="S8" i="16"/>
  <c r="AL34" i="24"/>
  <c r="AK8" i="16"/>
  <c r="AK56" i="24"/>
  <c r="AK55" i="24" s="1"/>
  <c r="AK52" i="24" s="1"/>
  <c r="BG15" i="24"/>
  <c r="BG13" i="24"/>
  <c r="W34" i="24"/>
  <c r="V56" i="24"/>
  <c r="AE56" i="24"/>
  <c r="AE54" i="24" s="1"/>
  <c r="AF34" i="24"/>
  <c r="AO34" i="24"/>
  <c r="BG14" i="24"/>
  <c r="AN56" i="24"/>
  <c r="S56" i="24"/>
  <c r="S54" i="24" s="1"/>
  <c r="BG12" i="24"/>
  <c r="BG8" i="24"/>
  <c r="M56" i="24"/>
  <c r="N34" i="24"/>
  <c r="K34" i="24"/>
  <c r="BG7" i="24"/>
  <c r="H34" i="24"/>
  <c r="G56" i="24"/>
  <c r="BG10" i="24"/>
  <c r="Q34" i="24"/>
  <c r="P56" i="24"/>
  <c r="P55" i="24" s="1"/>
  <c r="P52" i="24" s="1"/>
  <c r="Z34" i="24"/>
  <c r="BG4" i="24"/>
  <c r="Y56" i="24"/>
  <c r="AC34" i="24"/>
  <c r="AB56" i="24"/>
  <c r="AB55" i="24" s="1"/>
  <c r="AB52" i="24" s="1"/>
  <c r="BG6" i="24"/>
  <c r="AI34" i="24"/>
  <c r="AH56" i="24"/>
  <c r="Q34" i="23"/>
  <c r="P7" i="16"/>
  <c r="BG13" i="23"/>
  <c r="AK7" i="16"/>
  <c r="BG5" i="23"/>
  <c r="G7" i="16"/>
  <c r="H24" i="28" s="1"/>
  <c r="H37" i="28" s="1"/>
  <c r="AC34" i="23"/>
  <c r="AB7" i="16"/>
  <c r="T34" i="23"/>
  <c r="S7" i="16"/>
  <c r="AE54" i="23"/>
  <c r="AE55" i="23"/>
  <c r="AE52" i="23" s="1"/>
  <c r="AE53" i="23"/>
  <c r="BG8" i="23"/>
  <c r="P56" i="23"/>
  <c r="P53" i="23" s="1"/>
  <c r="BG4" i="23"/>
  <c r="AN56" i="23"/>
  <c r="AO34" i="23"/>
  <c r="BG14" i="23"/>
  <c r="S56" i="23"/>
  <c r="S53" i="23" s="1"/>
  <c r="N34" i="23"/>
  <c r="M56" i="23"/>
  <c r="BG6" i="23"/>
  <c r="H34" i="23"/>
  <c r="G56" i="23"/>
  <c r="G54" i="23" s="1"/>
  <c r="AI34" i="23"/>
  <c r="AH56" i="23"/>
  <c r="BG10" i="23"/>
  <c r="AB56" i="23"/>
  <c r="AB53" i="23" s="1"/>
  <c r="BG11" i="23"/>
  <c r="K34" i="23"/>
  <c r="BG9" i="23"/>
  <c r="J56" i="23"/>
  <c r="AK56" i="23"/>
  <c r="AK54" i="23" s="1"/>
  <c r="AL34" i="23"/>
  <c r="Z34" i="23"/>
  <c r="Y56" i="23"/>
  <c r="BG12" i="23"/>
  <c r="AK26" i="35"/>
  <c r="AK42" i="35" s="1"/>
  <c r="AJ22" i="16"/>
  <c r="AK26" i="34"/>
  <c r="AK42" i="34" s="1"/>
  <c r="AK26" i="25"/>
  <c r="AK42" i="25" s="1"/>
  <c r="AK26" i="29"/>
  <c r="AK42" i="29" s="1"/>
  <c r="AK26" i="31"/>
  <c r="AK42" i="31" s="1"/>
  <c r="Y26" i="24"/>
  <c r="Y42" i="24" s="1"/>
  <c r="P26" i="26"/>
  <c r="P42" i="26" s="1"/>
  <c r="Y56" i="21"/>
  <c r="Y53" i="21" s="1"/>
  <c r="Y6" i="16"/>
  <c r="BG9" i="21"/>
  <c r="M6" i="16"/>
  <c r="BG7" i="21"/>
  <c r="AE6" i="16"/>
  <c r="AL34" i="21"/>
  <c r="AK6" i="16"/>
  <c r="BG14" i="21"/>
  <c r="S6" i="16"/>
  <c r="AO34" i="21"/>
  <c r="AN6" i="16"/>
  <c r="R22" i="16"/>
  <c r="AN56" i="21"/>
  <c r="AN53" i="21" s="1"/>
  <c r="BG15" i="21"/>
  <c r="BG6" i="21"/>
  <c r="W34" i="21"/>
  <c r="V56" i="21"/>
  <c r="AE56" i="21"/>
  <c r="AE53" i="21" s="1"/>
  <c r="AF34" i="21"/>
  <c r="BG5" i="21"/>
  <c r="P56" i="21"/>
  <c r="Q34" i="21"/>
  <c r="S56" i="21"/>
  <c r="S54" i="21" s="1"/>
  <c r="T34" i="21"/>
  <c r="AC34" i="21"/>
  <c r="BG11" i="21"/>
  <c r="AB56" i="21"/>
  <c r="N34" i="21"/>
  <c r="M56" i="21"/>
  <c r="M54" i="21" s="1"/>
  <c r="K34" i="21"/>
  <c r="J56" i="21"/>
  <c r="BG12" i="21"/>
  <c r="BG13" i="21"/>
  <c r="AK56" i="21"/>
  <c r="AK55" i="21" s="1"/>
  <c r="AK52" i="21" s="1"/>
  <c r="H34" i="21"/>
  <c r="G56" i="21"/>
  <c r="BG8" i="21"/>
  <c r="Z34" i="21"/>
  <c r="BG4" i="21"/>
  <c r="BG10" i="21"/>
  <c r="AH56" i="21"/>
  <c r="AI34" i="21"/>
  <c r="AK5" i="16"/>
  <c r="S5" i="16"/>
  <c r="BG12" i="20"/>
  <c r="AB5" i="16"/>
  <c r="AO34" i="20"/>
  <c r="AN5" i="16"/>
  <c r="AO24" i="20" s="1"/>
  <c r="AO37" i="20" s="1"/>
  <c r="N34" i="20"/>
  <c r="M5" i="16"/>
  <c r="BG11" i="20"/>
  <c r="BG8" i="20"/>
  <c r="Q34" i="20"/>
  <c r="T34" i="20"/>
  <c r="BG10" i="20"/>
  <c r="AF34" i="20"/>
  <c r="BG5" i="20"/>
  <c r="J26" i="33"/>
  <c r="J42" i="33" s="1"/>
  <c r="S26" i="29"/>
  <c r="S42" i="29" s="1"/>
  <c r="S26" i="33"/>
  <c r="S42" i="33" s="1"/>
  <c r="AI34" i="20"/>
  <c r="BG9" i="20"/>
  <c r="S26" i="27"/>
  <c r="S42" i="27" s="1"/>
  <c r="BG7" i="20"/>
  <c r="AL34" i="20"/>
  <c r="H34" i="20"/>
  <c r="BG4" i="20"/>
  <c r="S26" i="30"/>
  <c r="S42" i="30" s="1"/>
  <c r="I22" i="16"/>
  <c r="AC34" i="20"/>
  <c r="Z34" i="20"/>
  <c r="BG14" i="20"/>
  <c r="Y26" i="28"/>
  <c r="Y42" i="28" s="1"/>
  <c r="AK26" i="33"/>
  <c r="AK42" i="33" s="1"/>
  <c r="S26" i="35"/>
  <c r="S42" i="35" s="1"/>
  <c r="V26" i="30"/>
  <c r="V42" i="30" s="1"/>
  <c r="S26" i="25"/>
  <c r="S42" i="25" s="1"/>
  <c r="V26" i="25"/>
  <c r="V42" i="25" s="1"/>
  <c r="M26" i="25"/>
  <c r="M42" i="25" s="1"/>
  <c r="U22" i="16"/>
  <c r="AA22" i="16"/>
  <c r="Y26" i="32"/>
  <c r="Y42" i="32" s="1"/>
  <c r="V26" i="36"/>
  <c r="V42" i="36" s="1"/>
  <c r="AK26" i="24"/>
  <c r="AK42" i="24" s="1"/>
  <c r="AH26" i="26"/>
  <c r="AH42" i="26" s="1"/>
  <c r="Y26" i="25"/>
  <c r="Y42" i="25" s="1"/>
  <c r="V26" i="33"/>
  <c r="V42" i="33" s="1"/>
  <c r="S26" i="34"/>
  <c r="S42" i="34" s="1"/>
  <c r="Y26" i="30"/>
  <c r="Y42" i="30" s="1"/>
  <c r="J26" i="23"/>
  <c r="J42" i="23" s="1"/>
  <c r="M26" i="27"/>
  <c r="M42" i="27" s="1"/>
  <c r="Y26" i="20"/>
  <c r="Y42" i="20" s="1"/>
  <c r="K39" i="33"/>
  <c r="AK26" i="30"/>
  <c r="AK42" i="30" s="1"/>
  <c r="AK26" i="27"/>
  <c r="AK42" i="27" s="1"/>
  <c r="S26" i="32"/>
  <c r="S42" i="32" s="1"/>
  <c r="AK26" i="32"/>
  <c r="AK42" i="32" s="1"/>
  <c r="V26" i="20"/>
  <c r="V42" i="20" s="1"/>
  <c r="S26" i="20"/>
  <c r="S42" i="20" s="1"/>
  <c r="Y26" i="35"/>
  <c r="Y42" i="35" s="1"/>
  <c r="AK26" i="20"/>
  <c r="AK42" i="20" s="1"/>
  <c r="M26" i="36"/>
  <c r="M42" i="36" s="1"/>
  <c r="S26" i="31"/>
  <c r="S42" i="31" s="1"/>
  <c r="M26" i="28"/>
  <c r="M42" i="28" s="1"/>
  <c r="AK26" i="36"/>
  <c r="AK42" i="36" s="1"/>
  <c r="G26" i="26"/>
  <c r="G42" i="26" s="1"/>
  <c r="J26" i="34"/>
  <c r="J42" i="34" s="1"/>
  <c r="Y26" i="34"/>
  <c r="Y42" i="34" s="1"/>
  <c r="S26" i="36"/>
  <c r="S42" i="36" s="1"/>
  <c r="J26" i="20"/>
  <c r="J42" i="20" s="1"/>
  <c r="V26" i="35"/>
  <c r="V42" i="35" s="1"/>
  <c r="G26" i="35"/>
  <c r="G42" i="35" s="1"/>
  <c r="V26" i="31"/>
  <c r="V42" i="31" s="1"/>
  <c r="V26" i="28"/>
  <c r="V42" i="28" s="1"/>
  <c r="M26" i="21"/>
  <c r="M42" i="21" s="1"/>
  <c r="M26" i="1"/>
  <c r="M42" i="1" s="1"/>
  <c r="AK26" i="28"/>
  <c r="AK42" i="28" s="1"/>
  <c r="S26" i="28"/>
  <c r="S42" i="28" s="1"/>
  <c r="AN26" i="27"/>
  <c r="AN42" i="27" s="1"/>
  <c r="J26" i="28"/>
  <c r="J42" i="28" s="1"/>
  <c r="AB26" i="21"/>
  <c r="AB42" i="21" s="1"/>
  <c r="V26" i="21"/>
  <c r="V42" i="21" s="1"/>
  <c r="Y26" i="29"/>
  <c r="Y42" i="29" s="1"/>
  <c r="V26" i="24"/>
  <c r="V42" i="24" s="1"/>
  <c r="AB26" i="28"/>
  <c r="AB42" i="28" s="1"/>
  <c r="J26" i="32"/>
  <c r="J42" i="32" s="1"/>
  <c r="P26" i="21"/>
  <c r="P42" i="21" s="1"/>
  <c r="P26" i="29"/>
  <c r="P42" i="29" s="1"/>
  <c r="AN26" i="32"/>
  <c r="AN42" i="32" s="1"/>
  <c r="V26" i="23"/>
  <c r="V42" i="23" s="1"/>
  <c r="J26" i="27"/>
  <c r="J42" i="27" s="1"/>
  <c r="S26" i="21"/>
  <c r="S42" i="21" s="1"/>
  <c r="AK26" i="21"/>
  <c r="AK42" i="21" s="1"/>
  <c r="AN26" i="21"/>
  <c r="AN42" i="21" s="1"/>
  <c r="G26" i="24"/>
  <c r="G42" i="24" s="1"/>
  <c r="AH26" i="23"/>
  <c r="AH42" i="23" s="1"/>
  <c r="Y26" i="1"/>
  <c r="Y42" i="1" s="1"/>
  <c r="S26" i="23"/>
  <c r="S42" i="23" s="1"/>
  <c r="J26" i="25"/>
  <c r="J42" i="25" s="1"/>
  <c r="AH26" i="36"/>
  <c r="AH42" i="36" s="1"/>
  <c r="S26" i="26"/>
  <c r="S42" i="26" s="1"/>
  <c r="J26" i="24"/>
  <c r="J42" i="24" s="1"/>
  <c r="AH26" i="32"/>
  <c r="AH42" i="32" s="1"/>
  <c r="J26" i="36"/>
  <c r="J42" i="36" s="1"/>
  <c r="G26" i="20"/>
  <c r="G42" i="20" s="1"/>
  <c r="Y26" i="23"/>
  <c r="Y42" i="23" s="1"/>
  <c r="AH26" i="30"/>
  <c r="AH42" i="30" s="1"/>
  <c r="V26" i="26"/>
  <c r="V42" i="26" s="1"/>
  <c r="J26" i="26"/>
  <c r="J42" i="26" s="1"/>
  <c r="AN26" i="29"/>
  <c r="AN42" i="29" s="1"/>
  <c r="M26" i="24"/>
  <c r="M42" i="24" s="1"/>
  <c r="Y26" i="21"/>
  <c r="Y42" i="21" s="1"/>
  <c r="S26" i="24"/>
  <c r="S42" i="24" s="1"/>
  <c r="AH26" i="24"/>
  <c r="AH42" i="24" s="1"/>
  <c r="AK26" i="26"/>
  <c r="AK42" i="26" s="1"/>
  <c r="V26" i="29"/>
  <c r="V42" i="29" s="1"/>
  <c r="J26" i="29"/>
  <c r="J42" i="29" s="1"/>
  <c r="AE26" i="24"/>
  <c r="AE42" i="24" s="1"/>
  <c r="BQ6" i="27"/>
  <c r="BQ5" i="27"/>
  <c r="BQ15" i="27"/>
  <c r="BQ9" i="27"/>
  <c r="BQ7" i="27"/>
  <c r="BQ12" i="27"/>
  <c r="BQ13" i="27"/>
  <c r="BQ8" i="27"/>
  <c r="BQ10" i="27"/>
  <c r="BQ4" i="27"/>
  <c r="BQ11" i="27"/>
  <c r="AH27" i="27"/>
  <c r="BQ14" i="27"/>
  <c r="Y27" i="27"/>
  <c r="BQ15" i="30"/>
  <c r="BQ5" i="30"/>
  <c r="Y27" i="30"/>
  <c r="BQ9" i="30"/>
  <c r="AH27" i="30"/>
  <c r="BQ12" i="30"/>
  <c r="BQ7" i="30"/>
  <c r="BQ14" i="30"/>
  <c r="BQ6" i="30"/>
  <c r="BQ4" i="30"/>
  <c r="BQ8" i="30"/>
  <c r="BQ13" i="30"/>
  <c r="BQ11" i="30"/>
  <c r="BQ10" i="30"/>
  <c r="BQ14" i="25"/>
  <c r="AH27" i="25"/>
  <c r="BQ11" i="25"/>
  <c r="BQ15" i="25"/>
  <c r="BQ7" i="25"/>
  <c r="BQ12" i="25"/>
  <c r="BQ13" i="25"/>
  <c r="BQ8" i="25"/>
  <c r="BQ9" i="25"/>
  <c r="BQ5" i="25"/>
  <c r="W24" i="25"/>
  <c r="W37" i="25" s="1"/>
  <c r="Y27" i="25"/>
  <c r="BQ10" i="25"/>
  <c r="BQ4" i="25"/>
  <c r="BQ6" i="25"/>
  <c r="BQ5" i="33"/>
  <c r="BQ6" i="33"/>
  <c r="BQ12" i="33"/>
  <c r="BQ8" i="33"/>
  <c r="BQ9" i="33"/>
  <c r="Y27" i="33"/>
  <c r="BQ11" i="33"/>
  <c r="BQ13" i="33"/>
  <c r="BQ14" i="33"/>
  <c r="BQ7" i="33"/>
  <c r="BQ10" i="33"/>
  <c r="BQ15" i="33"/>
  <c r="AH27" i="33"/>
  <c r="BQ4" i="33"/>
  <c r="V26" i="34"/>
  <c r="V42" i="34" s="1"/>
  <c r="Y26" i="33"/>
  <c r="Y42" i="33" s="1"/>
  <c r="BQ14" i="20"/>
  <c r="BQ13" i="20"/>
  <c r="BQ8" i="20"/>
  <c r="BQ12" i="20"/>
  <c r="W24" i="20"/>
  <c r="W37" i="20" s="1"/>
  <c r="BQ10" i="20"/>
  <c r="BQ11" i="20"/>
  <c r="BQ6" i="20"/>
  <c r="Q24" i="20"/>
  <c r="Q37" i="20" s="1"/>
  <c r="BQ9" i="20"/>
  <c r="Y27" i="20"/>
  <c r="BQ4" i="20"/>
  <c r="AH27" i="20"/>
  <c r="BQ5" i="20"/>
  <c r="H24" i="20"/>
  <c r="H37" i="20" s="1"/>
  <c r="BQ15" i="20"/>
  <c r="BQ7" i="20"/>
  <c r="BQ14" i="28"/>
  <c r="BQ7" i="28"/>
  <c r="BQ9" i="28"/>
  <c r="Y27" i="28"/>
  <c r="BQ12" i="28"/>
  <c r="BQ10" i="28"/>
  <c r="AH27" i="28"/>
  <c r="BQ4" i="28"/>
  <c r="BQ6" i="28"/>
  <c r="BQ13" i="28"/>
  <c r="BQ5" i="28"/>
  <c r="BQ15" i="28"/>
  <c r="BQ11" i="28"/>
  <c r="BQ8" i="28"/>
  <c r="AH27" i="34"/>
  <c r="BQ15" i="34"/>
  <c r="BQ7" i="34"/>
  <c r="BQ13" i="34"/>
  <c r="BQ14" i="34"/>
  <c r="BQ4" i="34"/>
  <c r="Y27" i="34"/>
  <c r="BQ6" i="34"/>
  <c r="BQ10" i="34"/>
  <c r="BQ11" i="34"/>
  <c r="BQ12" i="34"/>
  <c r="BQ5" i="34"/>
  <c r="BQ9" i="34"/>
  <c r="BQ8" i="34"/>
  <c r="BQ13" i="35"/>
  <c r="BQ7" i="35"/>
  <c r="BQ10" i="35"/>
  <c r="BQ9" i="35"/>
  <c r="BQ15" i="35"/>
  <c r="BQ6" i="35"/>
  <c r="BQ8" i="35"/>
  <c r="BQ12" i="35"/>
  <c r="Y27" i="35"/>
  <c r="BQ4" i="35"/>
  <c r="BQ14" i="35"/>
  <c r="BQ11" i="35"/>
  <c r="BQ5" i="35"/>
  <c r="AH27" i="35"/>
  <c r="Y27" i="36"/>
  <c r="AH27" i="36"/>
  <c r="BQ8" i="36"/>
  <c r="BQ15" i="36"/>
  <c r="BQ11" i="36"/>
  <c r="BQ6" i="36"/>
  <c r="BQ14" i="36"/>
  <c r="BQ10" i="36"/>
  <c r="BQ5" i="36"/>
  <c r="BQ4" i="36"/>
  <c r="BQ9" i="36"/>
  <c r="BQ12" i="36"/>
  <c r="BQ7" i="36"/>
  <c r="BQ13" i="36"/>
  <c r="BQ10" i="31"/>
  <c r="BQ11" i="31"/>
  <c r="BQ4" i="31"/>
  <c r="BQ12" i="31"/>
  <c r="BQ13" i="31"/>
  <c r="AH27" i="31"/>
  <c r="BQ8" i="31"/>
  <c r="BQ15" i="31"/>
  <c r="BQ6" i="31"/>
  <c r="BQ9" i="31"/>
  <c r="Y27" i="31"/>
  <c r="BQ5" i="31"/>
  <c r="BQ7" i="31"/>
  <c r="BQ14" i="31"/>
  <c r="AH26" i="27"/>
  <c r="AH42" i="27" s="1"/>
  <c r="Y26" i="27"/>
  <c r="Y42" i="27" s="1"/>
  <c r="BQ9" i="24"/>
  <c r="BQ4" i="24"/>
  <c r="BQ14" i="24"/>
  <c r="BQ12" i="24"/>
  <c r="BQ5" i="24"/>
  <c r="Y27" i="24"/>
  <c r="BQ7" i="24"/>
  <c r="AH27" i="24"/>
  <c r="BQ8" i="24"/>
  <c r="W24" i="24"/>
  <c r="W37" i="24" s="1"/>
  <c r="BQ15" i="24"/>
  <c r="BQ10" i="24"/>
  <c r="BQ6" i="24"/>
  <c r="BQ13" i="24"/>
  <c r="BQ11" i="24"/>
  <c r="BQ11" i="26"/>
  <c r="BQ8" i="26"/>
  <c r="BQ13" i="26"/>
  <c r="BQ6" i="26"/>
  <c r="AH27" i="26"/>
  <c r="W24" i="26"/>
  <c r="W37" i="26" s="1"/>
  <c r="BQ15" i="26"/>
  <c r="BQ12" i="26"/>
  <c r="BQ7" i="26"/>
  <c r="BQ9" i="26"/>
  <c r="BQ14" i="26"/>
  <c r="Y27" i="26"/>
  <c r="BQ4" i="26"/>
  <c r="BQ10" i="26"/>
  <c r="BQ5" i="26"/>
  <c r="BQ14" i="29"/>
  <c r="BQ4" i="29"/>
  <c r="BQ8" i="29"/>
  <c r="BQ7" i="29"/>
  <c r="Y27" i="29"/>
  <c r="BQ15" i="29"/>
  <c r="BQ13" i="29"/>
  <c r="BQ11" i="29"/>
  <c r="BQ12" i="29"/>
  <c r="BQ6" i="29"/>
  <c r="BQ10" i="29"/>
  <c r="BQ5" i="29"/>
  <c r="AH27" i="29"/>
  <c r="BQ9" i="29"/>
  <c r="BQ12" i="21"/>
  <c r="H24" i="21"/>
  <c r="H37" i="21" s="1"/>
  <c r="BQ10" i="21"/>
  <c r="BQ11" i="21"/>
  <c r="BQ7" i="21"/>
  <c r="BQ6" i="21"/>
  <c r="Q24" i="21"/>
  <c r="Q37" i="21" s="1"/>
  <c r="BQ5" i="21"/>
  <c r="BQ4" i="21"/>
  <c r="BQ14" i="21"/>
  <c r="BQ15" i="21"/>
  <c r="AH27" i="21"/>
  <c r="W24" i="21"/>
  <c r="W37" i="21" s="1"/>
  <c r="BQ9" i="21"/>
  <c r="BQ13" i="21"/>
  <c r="BQ8" i="21"/>
  <c r="Y27" i="21"/>
  <c r="AH27" i="32"/>
  <c r="BQ9" i="32"/>
  <c r="BQ7" i="32"/>
  <c r="BQ12" i="32"/>
  <c r="BQ10" i="32"/>
  <c r="Y27" i="32"/>
  <c r="BQ8" i="32"/>
  <c r="BQ13" i="32"/>
  <c r="BQ4" i="32"/>
  <c r="BQ15" i="32"/>
  <c r="BQ14" i="32"/>
  <c r="BQ11" i="32"/>
  <c r="BQ6" i="32"/>
  <c r="BQ5" i="32"/>
  <c r="K24" i="1"/>
  <c r="K37" i="1" s="1"/>
  <c r="BQ8" i="1"/>
  <c r="AL24" i="1"/>
  <c r="AL37" i="1" s="1"/>
  <c r="BQ5" i="1"/>
  <c r="AO24" i="1"/>
  <c r="AO37" i="1" s="1"/>
  <c r="W24" i="1"/>
  <c r="W37" i="1" s="1"/>
  <c r="BQ13" i="1"/>
  <c r="AK26" i="1"/>
  <c r="AK42" i="1" s="1"/>
  <c r="BQ9" i="1"/>
  <c r="BQ12" i="1"/>
  <c r="Q24" i="1"/>
  <c r="Q37" i="1" s="1"/>
  <c r="BQ4" i="1"/>
  <c r="BQ6" i="1"/>
  <c r="Z24" i="1"/>
  <c r="Z37" i="1" s="1"/>
  <c r="BQ10" i="1"/>
  <c r="S26" i="1"/>
  <c r="S42" i="1" s="1"/>
  <c r="BQ11" i="1"/>
  <c r="N24" i="1"/>
  <c r="N37" i="1" s="1"/>
  <c r="AH27" i="1"/>
  <c r="AI24" i="1"/>
  <c r="AI37" i="1" s="1"/>
  <c r="BQ7" i="1"/>
  <c r="AC24" i="1"/>
  <c r="AC37" i="1" s="1"/>
  <c r="BQ15" i="1"/>
  <c r="BQ14" i="1"/>
  <c r="Y27" i="1"/>
  <c r="H24" i="1"/>
  <c r="H37" i="1" s="1"/>
  <c r="T24" i="1"/>
  <c r="T37" i="1" s="1"/>
  <c r="AF24" i="1"/>
  <c r="AF37" i="1" s="1"/>
  <c r="BQ12" i="23"/>
  <c r="BQ4" i="23"/>
  <c r="BQ5" i="23"/>
  <c r="BQ9" i="23"/>
  <c r="BQ13" i="23"/>
  <c r="BQ10" i="23"/>
  <c r="BQ14" i="23"/>
  <c r="BQ7" i="23"/>
  <c r="BQ8" i="23"/>
  <c r="Y27" i="23"/>
  <c r="BQ15" i="23"/>
  <c r="BQ6" i="23"/>
  <c r="AH27" i="23"/>
  <c r="BQ11" i="23"/>
  <c r="W24" i="23"/>
  <c r="W37" i="23" s="1"/>
  <c r="Y26" i="31"/>
  <c r="Y42" i="31" s="1"/>
  <c r="P26" i="34"/>
  <c r="P42" i="34" s="1"/>
  <c r="AB26" i="29"/>
  <c r="AB42" i="29" s="1"/>
  <c r="AN26" i="33"/>
  <c r="AN42" i="33" s="1"/>
  <c r="J26" i="30"/>
  <c r="J42" i="30" s="1"/>
  <c r="Y26" i="26"/>
  <c r="Y42" i="26" s="1"/>
  <c r="P26" i="20"/>
  <c r="P42" i="20" s="1"/>
  <c r="J26" i="35"/>
  <c r="J42" i="35" s="1"/>
  <c r="J26" i="21"/>
  <c r="J42" i="21" s="1"/>
  <c r="Y26" i="36"/>
  <c r="Y42" i="36" s="1"/>
  <c r="V26" i="32"/>
  <c r="V42" i="32" s="1"/>
  <c r="K39" i="1"/>
  <c r="J26" i="1"/>
  <c r="J42" i="1" s="1"/>
  <c r="W39" i="27"/>
  <c r="V26" i="27"/>
  <c r="V42" i="27" s="1"/>
  <c r="AB26" i="35"/>
  <c r="AB42" i="35" s="1"/>
  <c r="G26" i="36"/>
  <c r="G42" i="36" s="1"/>
  <c r="AN26" i="31"/>
  <c r="AN42" i="31" s="1"/>
  <c r="J26" i="31"/>
  <c r="J42" i="31" s="1"/>
  <c r="AB26" i="36"/>
  <c r="AB42" i="36" s="1"/>
  <c r="G26" i="25"/>
  <c r="G42" i="25" s="1"/>
  <c r="CD41" i="16"/>
  <c r="X22" i="16"/>
  <c r="P26" i="35"/>
  <c r="P42" i="35" s="1"/>
  <c r="AE26" i="31"/>
  <c r="AE42" i="31" s="1"/>
  <c r="AE26" i="33"/>
  <c r="AE42" i="33" s="1"/>
  <c r="AI39" i="26"/>
  <c r="AB26" i="27"/>
  <c r="AB42" i="27" s="1"/>
  <c r="H39" i="24"/>
  <c r="AN26" i="36"/>
  <c r="AN42" i="36" s="1"/>
  <c r="AD22" i="16"/>
  <c r="AH26" i="34"/>
  <c r="AH42" i="34" s="1"/>
  <c r="AB26" i="34"/>
  <c r="AB42" i="34" s="1"/>
  <c r="AN26" i="35"/>
  <c r="AN42" i="35" s="1"/>
  <c r="AN26" i="20"/>
  <c r="AN42" i="20" s="1"/>
  <c r="AN26" i="23"/>
  <c r="AN42" i="23" s="1"/>
  <c r="AN26" i="24"/>
  <c r="AN42" i="24" s="1"/>
  <c r="M26" i="26"/>
  <c r="M42" i="26" s="1"/>
  <c r="AH26" i="28"/>
  <c r="AH42" i="28" s="1"/>
  <c r="P26" i="28"/>
  <c r="P42" i="28" s="1"/>
  <c r="V26" i="1"/>
  <c r="V42" i="1" s="1"/>
  <c r="P26" i="23"/>
  <c r="P42" i="23" s="1"/>
  <c r="P26" i="32"/>
  <c r="P42" i="32" s="1"/>
  <c r="AB26" i="31"/>
  <c r="AB42" i="31" s="1"/>
  <c r="AB26" i="20"/>
  <c r="AB42" i="20" s="1"/>
  <c r="G26" i="28"/>
  <c r="G42" i="28" s="1"/>
  <c r="AE26" i="35"/>
  <c r="AE42" i="35" s="1"/>
  <c r="AE26" i="36"/>
  <c r="AE42" i="36" s="1"/>
  <c r="P26" i="30"/>
  <c r="P42" i="30" s="1"/>
  <c r="AE26" i="30"/>
  <c r="AE42" i="30" s="1"/>
  <c r="AB26" i="30"/>
  <c r="AB42" i="30" s="1"/>
  <c r="G26" i="27"/>
  <c r="G42" i="27" s="1"/>
  <c r="AN26" i="34"/>
  <c r="AN42" i="34" s="1"/>
  <c r="AB26" i="33"/>
  <c r="AB42" i="33" s="1"/>
  <c r="G26" i="33"/>
  <c r="G42" i="33" s="1"/>
  <c r="AE26" i="23"/>
  <c r="AE42" i="23" s="1"/>
  <c r="P26" i="1"/>
  <c r="P42" i="1" s="1"/>
  <c r="AN26" i="26"/>
  <c r="AN42" i="26" s="1"/>
  <c r="G26" i="30"/>
  <c r="G42" i="30" s="1"/>
  <c r="G26" i="32"/>
  <c r="G42" i="32" s="1"/>
  <c r="AB26" i="24"/>
  <c r="AB42" i="24" s="1"/>
  <c r="AC39" i="23"/>
  <c r="AB26" i="23"/>
  <c r="AB42" i="23" s="1"/>
  <c r="AB26" i="26"/>
  <c r="AB42" i="26" s="1"/>
  <c r="G26" i="34"/>
  <c r="G42" i="34" s="1"/>
  <c r="AB26" i="25"/>
  <c r="AB42" i="25" s="1"/>
  <c r="P26" i="33"/>
  <c r="P42" i="33" s="1"/>
  <c r="AN26" i="28"/>
  <c r="AN42" i="28" s="1"/>
  <c r="AC39" i="32"/>
  <c r="AB26" i="32"/>
  <c r="AB42" i="32" s="1"/>
  <c r="P26" i="31"/>
  <c r="P42" i="31" s="1"/>
  <c r="P26" i="36"/>
  <c r="P42" i="36" s="1"/>
  <c r="AN26" i="30"/>
  <c r="AN42" i="30" s="1"/>
  <c r="AE26" i="20"/>
  <c r="AE42" i="20" s="1"/>
  <c r="H39" i="35"/>
  <c r="AE26" i="27"/>
  <c r="AE42" i="27" s="1"/>
  <c r="AE26" i="28"/>
  <c r="AE42" i="28" s="1"/>
  <c r="AN26" i="25"/>
  <c r="AN42" i="25" s="1"/>
  <c r="F22" i="16"/>
  <c r="P26" i="25"/>
  <c r="P42" i="25" s="1"/>
  <c r="AE26" i="1"/>
  <c r="AE42" i="1" s="1"/>
  <c r="Q39" i="27"/>
  <c r="P26" i="27"/>
  <c r="P42" i="27" s="1"/>
  <c r="BU41" i="16"/>
  <c r="O22" i="16"/>
  <c r="P26" i="24"/>
  <c r="P42" i="24" s="1"/>
  <c r="M26" i="35"/>
  <c r="M42" i="35" s="1"/>
  <c r="AF39" i="24"/>
  <c r="AE26" i="32"/>
  <c r="AE42" i="32" s="1"/>
  <c r="AB26" i="1"/>
  <c r="AB42" i="1" s="1"/>
  <c r="H39" i="21"/>
  <c r="G26" i="21"/>
  <c r="G42" i="21" s="1"/>
  <c r="AF39" i="25"/>
  <c r="AE26" i="25"/>
  <c r="AE42" i="25" s="1"/>
  <c r="H39" i="29"/>
  <c r="G26" i="29"/>
  <c r="G42" i="29" s="1"/>
  <c r="N39" i="20"/>
  <c r="M26" i="20"/>
  <c r="M42" i="20" s="1"/>
  <c r="AH26" i="35"/>
  <c r="AH42" i="35" s="1"/>
  <c r="AH26" i="33"/>
  <c r="AH42" i="33" s="1"/>
  <c r="M26" i="33"/>
  <c r="M42" i="33" s="1"/>
  <c r="N39" i="32"/>
  <c r="M26" i="32"/>
  <c r="M42" i="32" s="1"/>
  <c r="N39" i="30"/>
  <c r="M26" i="30"/>
  <c r="M42" i="30" s="1"/>
  <c r="H39" i="23"/>
  <c r="G26" i="23"/>
  <c r="G42" i="23" s="1"/>
  <c r="AF39" i="34"/>
  <c r="AE26" i="34"/>
  <c r="AE42" i="34" s="1"/>
  <c r="AE26" i="21"/>
  <c r="AE42" i="21" s="1"/>
  <c r="AE26" i="26"/>
  <c r="AE42" i="26" s="1"/>
  <c r="AH26" i="25"/>
  <c r="AH42" i="25" s="1"/>
  <c r="AH26" i="31"/>
  <c r="AH42" i="31" s="1"/>
  <c r="AH26" i="29"/>
  <c r="AH42" i="29" s="1"/>
  <c r="G26" i="31"/>
  <c r="G42" i="31" s="1"/>
  <c r="M26" i="34"/>
  <c r="M42" i="34" s="1"/>
  <c r="G26" i="1"/>
  <c r="G42" i="1" s="1"/>
  <c r="M26" i="29"/>
  <c r="M42" i="29" s="1"/>
  <c r="N39" i="23"/>
  <c r="M26" i="23"/>
  <c r="M42" i="23" s="1"/>
  <c r="AF39" i="29"/>
  <c r="AE26" i="29"/>
  <c r="AE42" i="29" s="1"/>
  <c r="N39" i="31"/>
  <c r="M26" i="31"/>
  <c r="M42" i="31" s="1"/>
  <c r="BR41" i="16"/>
  <c r="L22" i="16"/>
  <c r="CS41" i="16"/>
  <c r="AM22" i="16"/>
  <c r="AO39" i="1"/>
  <c r="AN26" i="1"/>
  <c r="AN42" i="1" s="1"/>
  <c r="AI39" i="1"/>
  <c r="AH26" i="1"/>
  <c r="AH42" i="1" s="1"/>
  <c r="AI39" i="20"/>
  <c r="AH26" i="20"/>
  <c r="AH42" i="20" s="1"/>
  <c r="AI39" i="21"/>
  <c r="AH26" i="21"/>
  <c r="AH42" i="21" s="1"/>
  <c r="CM41" i="16"/>
  <c r="AG22" i="16"/>
  <c r="Q23" i="1"/>
  <c r="Q23" i="20"/>
  <c r="AO23" i="1"/>
  <c r="AL23" i="1"/>
  <c r="Y56" i="1"/>
  <c r="Y55" i="1" s="1"/>
  <c r="Y52" i="1" s="1"/>
  <c r="Y4" i="16"/>
  <c r="T34" i="1"/>
  <c r="S4" i="16"/>
  <c r="N34" i="1"/>
  <c r="M4" i="16"/>
  <c r="H23" i="20"/>
  <c r="H23" i="1"/>
  <c r="AC23" i="1"/>
  <c r="W23" i="20"/>
  <c r="W23" i="1"/>
  <c r="AI34" i="1"/>
  <c r="AH4" i="16"/>
  <c r="J56" i="1"/>
  <c r="J53" i="1" s="1"/>
  <c r="J4" i="16"/>
  <c r="BG9" i="1"/>
  <c r="AE4" i="16"/>
  <c r="BG10" i="1"/>
  <c r="M56" i="1"/>
  <c r="M54" i="1" s="1"/>
  <c r="BG6" i="1"/>
  <c r="AO34" i="1"/>
  <c r="AN56" i="1"/>
  <c r="AE56" i="1"/>
  <c r="AE54" i="1" s="1"/>
  <c r="AF34" i="1"/>
  <c r="BG11" i="1"/>
  <c r="V56" i="1"/>
  <c r="W34" i="1"/>
  <c r="BG13" i="1"/>
  <c r="S56" i="1"/>
  <c r="S55" i="1" s="1"/>
  <c r="S52" i="1" s="1"/>
  <c r="BG5" i="1"/>
  <c r="AK56" i="1"/>
  <c r="AL34" i="1"/>
  <c r="K34" i="1"/>
  <c r="BG4" i="1"/>
  <c r="AC34" i="1"/>
  <c r="BG14" i="1"/>
  <c r="AB56" i="1"/>
  <c r="Z34" i="1"/>
  <c r="BG7" i="1"/>
  <c r="BG12" i="1"/>
  <c r="Q34" i="1"/>
  <c r="P56" i="1"/>
  <c r="BG8" i="1"/>
  <c r="AH56" i="1"/>
  <c r="AH54" i="1" s="1"/>
  <c r="H34" i="1"/>
  <c r="BG15" i="1"/>
  <c r="G56" i="1"/>
  <c r="AU32" i="26"/>
  <c r="AV4" i="26"/>
  <c r="AV21" i="26" s="1"/>
  <c r="AV34" i="26" s="1"/>
  <c r="AV4" i="23"/>
  <c r="AV21" i="23" s="1"/>
  <c r="AV34" i="23" s="1"/>
  <c r="AU32" i="23"/>
  <c r="AV4" i="29"/>
  <c r="AV21" i="29" s="1"/>
  <c r="AV34" i="29" s="1"/>
  <c r="AU21" i="29" s="1"/>
  <c r="AU32" i="29"/>
  <c r="AV4" i="27"/>
  <c r="AV21" i="27" s="1"/>
  <c r="AV34" i="27" s="1"/>
  <c r="AU32" i="27"/>
  <c r="AV4" i="25"/>
  <c r="AV21" i="25" s="1"/>
  <c r="AV34" i="25" s="1"/>
  <c r="AU32" i="25"/>
  <c r="AV4" i="30"/>
  <c r="AV21" i="30" s="1"/>
  <c r="AV34" i="30" s="1"/>
  <c r="AU21" i="30" s="1"/>
  <c r="AU32" i="30"/>
  <c r="AV4" i="35"/>
  <c r="AV21" i="35" s="1"/>
  <c r="AV34" i="35" s="1"/>
  <c r="AU21" i="35" s="1"/>
  <c r="AU32" i="35"/>
  <c r="AV4" i="31"/>
  <c r="AV21" i="31" s="1"/>
  <c r="AV34" i="31" s="1"/>
  <c r="AU21" i="31" s="1"/>
  <c r="AU32" i="31"/>
  <c r="AV4" i="36"/>
  <c r="AV21" i="36" s="1"/>
  <c r="AV34" i="36" s="1"/>
  <c r="AU21" i="36" s="1"/>
  <c r="AU32" i="36"/>
  <c r="AV4" i="34"/>
  <c r="AV21" i="34" s="1"/>
  <c r="AV34" i="34" s="1"/>
  <c r="AU21" i="34" s="1"/>
  <c r="AU32" i="34"/>
  <c r="AV4" i="32"/>
  <c r="AV21" i="32" s="1"/>
  <c r="AV34" i="32" s="1"/>
  <c r="AU21" i="32" s="1"/>
  <c r="AU32" i="32"/>
  <c r="AV4" i="1"/>
  <c r="AV21" i="1" s="1"/>
  <c r="AV34" i="1" s="1"/>
  <c r="AU32" i="1"/>
  <c r="AV4" i="20"/>
  <c r="AV21" i="20" s="1"/>
  <c r="AV34" i="20" s="1"/>
  <c r="AU32" i="20"/>
  <c r="AV4" i="28"/>
  <c r="AV21" i="28" s="1"/>
  <c r="AV34" i="28" s="1"/>
  <c r="AU32" i="28"/>
  <c r="AV4" i="24"/>
  <c r="AV21" i="24" s="1"/>
  <c r="AV34" i="24" s="1"/>
  <c r="AU32" i="24"/>
  <c r="AV4" i="21"/>
  <c r="AV21" i="21" s="1"/>
  <c r="AV34" i="21" s="1"/>
  <c r="AU32" i="21"/>
  <c r="AV4" i="33"/>
  <c r="AV21" i="33" s="1"/>
  <c r="AV34" i="33" s="1"/>
  <c r="AU21" i="33" s="1"/>
  <c r="AU32" i="33"/>
  <c r="S55" i="28" l="1"/>
  <c r="S52" i="28" s="1"/>
  <c r="S21" i="28" s="1"/>
  <c r="P54" i="28"/>
  <c r="P55" i="28"/>
  <c r="P52" i="28" s="1"/>
  <c r="P21" i="28" s="1"/>
  <c r="AI24" i="31"/>
  <c r="AI37" i="31" s="1"/>
  <c r="V55" i="28"/>
  <c r="V52" i="28" s="1"/>
  <c r="V21" i="28" s="1"/>
  <c r="V54" i="28"/>
  <c r="V53" i="28"/>
  <c r="AN55" i="28"/>
  <c r="AN52" i="28" s="1"/>
  <c r="AN21" i="28" s="1"/>
  <c r="AN53" i="28"/>
  <c r="AE54" i="28"/>
  <c r="AE55" i="28"/>
  <c r="AE52" i="28" s="1"/>
  <c r="AE21" i="28" s="1"/>
  <c r="AE53" i="28"/>
  <c r="S54" i="28"/>
  <c r="AB55" i="28"/>
  <c r="AB52" i="28" s="1"/>
  <c r="AB21" i="28" s="1"/>
  <c r="AB54" i="28"/>
  <c r="AB53" i="28"/>
  <c r="J54" i="28"/>
  <c r="AH55" i="28"/>
  <c r="AH52" i="28" s="1"/>
  <c r="AH21" i="28" s="1"/>
  <c r="J53" i="28"/>
  <c r="M53" i="28"/>
  <c r="M55" i="28"/>
  <c r="M52" i="28" s="1"/>
  <c r="M21" i="28" s="1"/>
  <c r="M54" i="28"/>
  <c r="AH54" i="28"/>
  <c r="G54" i="28"/>
  <c r="G55" i="28"/>
  <c r="G52" i="28" s="1"/>
  <c r="G21" i="28" s="1"/>
  <c r="G53" i="28"/>
  <c r="V53" i="27"/>
  <c r="Y54" i="28"/>
  <c r="G45" i="28"/>
  <c r="B1" i="28" s="1"/>
  <c r="J21" i="28"/>
  <c r="AU21" i="28"/>
  <c r="Y21" i="28"/>
  <c r="Y53" i="28"/>
  <c r="AK55" i="28"/>
  <c r="AK52" i="28" s="1"/>
  <c r="AK21" i="28" s="1"/>
  <c r="AK53" i="28"/>
  <c r="AK54" i="28"/>
  <c r="AB54" i="27"/>
  <c r="AB53" i="27"/>
  <c r="V21" i="16"/>
  <c r="V22" i="16" s="1"/>
  <c r="W24" i="32"/>
  <c r="W37" i="32" s="1"/>
  <c r="W24" i="33"/>
  <c r="W37" i="33" s="1"/>
  <c r="H24" i="26"/>
  <c r="H37" i="26" s="1"/>
  <c r="W24" i="36"/>
  <c r="W37" i="36" s="1"/>
  <c r="W24" i="28"/>
  <c r="W37" i="28" s="1"/>
  <c r="W24" i="35"/>
  <c r="W37" i="35" s="1"/>
  <c r="W24" i="34"/>
  <c r="W37" i="34" s="1"/>
  <c r="W24" i="29"/>
  <c r="W37" i="29" s="1"/>
  <c r="W24" i="31"/>
  <c r="W37" i="31" s="1"/>
  <c r="W24" i="30"/>
  <c r="W37" i="30" s="1"/>
  <c r="M54" i="27"/>
  <c r="V55" i="27"/>
  <c r="V52" i="27" s="1"/>
  <c r="V21" i="27" s="1"/>
  <c r="AE54" i="27"/>
  <c r="AE55" i="27"/>
  <c r="AE52" i="27" s="1"/>
  <c r="AE21" i="27" s="1"/>
  <c r="AE53" i="27"/>
  <c r="M53" i="27"/>
  <c r="AN55" i="27"/>
  <c r="AN52" i="27" s="1"/>
  <c r="AN21" i="27" s="1"/>
  <c r="AN53" i="27"/>
  <c r="AN54" i="27"/>
  <c r="AK54" i="27"/>
  <c r="AK55" i="27"/>
  <c r="AK52" i="27" s="1"/>
  <c r="AK21" i="27" s="1"/>
  <c r="G54" i="27"/>
  <c r="G53" i="27"/>
  <c r="G55" i="27"/>
  <c r="G52" i="27" s="1"/>
  <c r="G21" i="27" s="1"/>
  <c r="P53" i="27"/>
  <c r="P54" i="27"/>
  <c r="S53" i="27"/>
  <c r="S55" i="27"/>
  <c r="S52" i="27" s="1"/>
  <c r="S21" i="27" s="1"/>
  <c r="S54" i="27"/>
  <c r="J53" i="27"/>
  <c r="J54" i="27"/>
  <c r="AH54" i="27"/>
  <c r="AH55" i="27"/>
  <c r="AH52" i="27" s="1"/>
  <c r="AH21" i="27" s="1"/>
  <c r="AH53" i="27"/>
  <c r="AB21" i="27"/>
  <c r="AU21" i="27"/>
  <c r="G45" i="27"/>
  <c r="B1" i="27" s="1"/>
  <c r="M21" i="27"/>
  <c r="J21" i="27"/>
  <c r="P21" i="27"/>
  <c r="Y53" i="27"/>
  <c r="Y54" i="27"/>
  <c r="Y55" i="27"/>
  <c r="Y52" i="27" s="1"/>
  <c r="Y21" i="27" s="1"/>
  <c r="P54" i="26"/>
  <c r="P53" i="26"/>
  <c r="J53" i="26"/>
  <c r="J55" i="26"/>
  <c r="J52" i="26" s="1"/>
  <c r="J21" i="26" s="1"/>
  <c r="M55" i="26"/>
  <c r="M52" i="26" s="1"/>
  <c r="M21" i="26" s="1"/>
  <c r="M54" i="26"/>
  <c r="AN53" i="26"/>
  <c r="AN54" i="26"/>
  <c r="AE53" i="26"/>
  <c r="AE55" i="26"/>
  <c r="AE52" i="26" s="1"/>
  <c r="AE21" i="26" s="1"/>
  <c r="AE54" i="26"/>
  <c r="S53" i="26"/>
  <c r="S54" i="26"/>
  <c r="V53" i="26"/>
  <c r="V54" i="26"/>
  <c r="V55" i="26"/>
  <c r="V52" i="26" s="1"/>
  <c r="V21" i="26" s="1"/>
  <c r="AH53" i="26"/>
  <c r="AH55" i="26"/>
  <c r="AH52" i="26" s="1"/>
  <c r="AH21" i="26" s="1"/>
  <c r="AH54" i="26"/>
  <c r="AK55" i="26"/>
  <c r="AK52" i="26" s="1"/>
  <c r="AK21" i="26" s="1"/>
  <c r="AK54" i="26"/>
  <c r="G55" i="26"/>
  <c r="G52" i="26" s="1"/>
  <c r="G21" i="26" s="1"/>
  <c r="G53" i="26"/>
  <c r="G54" i="26"/>
  <c r="AB53" i="26"/>
  <c r="AB55" i="26"/>
  <c r="AB52" i="26" s="1"/>
  <c r="AB21" i="26" s="1"/>
  <c r="AB54" i="26"/>
  <c r="AN21" i="26"/>
  <c r="S21" i="26"/>
  <c r="AU21" i="26"/>
  <c r="G45" i="26"/>
  <c r="B1" i="26" s="1"/>
  <c r="P21" i="26"/>
  <c r="Y53" i="26"/>
  <c r="Y54" i="26"/>
  <c r="Y55" i="26"/>
  <c r="Y52" i="26" s="1"/>
  <c r="Y21" i="26" s="1"/>
  <c r="AK54" i="25"/>
  <c r="M54" i="25"/>
  <c r="M53" i="25"/>
  <c r="AE53" i="25"/>
  <c r="AE54" i="25"/>
  <c r="AE55" i="25"/>
  <c r="AE52" i="25" s="1"/>
  <c r="AE21" i="25" s="1"/>
  <c r="P54" i="25"/>
  <c r="P53" i="25"/>
  <c r="AN54" i="25"/>
  <c r="AN53" i="25"/>
  <c r="AN55" i="25"/>
  <c r="AN52" i="25" s="1"/>
  <c r="AN21" i="25" s="1"/>
  <c r="AB53" i="25"/>
  <c r="AB54" i="25"/>
  <c r="S54" i="25"/>
  <c r="S53" i="25"/>
  <c r="S55" i="25"/>
  <c r="S52" i="25" s="1"/>
  <c r="S21" i="25" s="1"/>
  <c r="J55" i="25"/>
  <c r="J52" i="25" s="1"/>
  <c r="J21" i="25" s="1"/>
  <c r="BE15" i="25" s="1"/>
  <c r="J54" i="25"/>
  <c r="V54" i="25"/>
  <c r="V53" i="25"/>
  <c r="V55" i="25"/>
  <c r="V52" i="25" s="1"/>
  <c r="V21" i="25" s="1"/>
  <c r="AK53" i="25"/>
  <c r="AK21" i="25"/>
  <c r="G55" i="25"/>
  <c r="G52" i="25" s="1"/>
  <c r="G21" i="25" s="1"/>
  <c r="G53" i="25"/>
  <c r="G54" i="25"/>
  <c r="Y53" i="25"/>
  <c r="Y54" i="25"/>
  <c r="M21" i="25"/>
  <c r="AH54" i="25"/>
  <c r="AH55" i="25"/>
  <c r="AH52" i="25" s="1"/>
  <c r="AH21" i="25" s="1"/>
  <c r="AH53" i="25"/>
  <c r="AB21" i="25"/>
  <c r="AU21" i="25"/>
  <c r="P21" i="25"/>
  <c r="G45" i="25"/>
  <c r="B1" i="25" s="1"/>
  <c r="Y21" i="25"/>
  <c r="J53" i="24"/>
  <c r="Q24" i="27"/>
  <c r="Q37" i="27" s="1"/>
  <c r="J55" i="24"/>
  <c r="J52" i="24" s="1"/>
  <c r="J21" i="24" s="1"/>
  <c r="K24" i="36"/>
  <c r="K37" i="36" s="1"/>
  <c r="AK53" i="24"/>
  <c r="AK54" i="24"/>
  <c r="V54" i="24"/>
  <c r="V53" i="24"/>
  <c r="V55" i="24"/>
  <c r="V52" i="24" s="1"/>
  <c r="V21" i="24" s="1"/>
  <c r="AE53" i="24"/>
  <c r="AE55" i="24"/>
  <c r="AE52" i="24" s="1"/>
  <c r="AE21" i="24" s="1"/>
  <c r="AN55" i="24"/>
  <c r="AN52" i="24" s="1"/>
  <c r="AN21" i="24" s="1"/>
  <c r="AN53" i="24"/>
  <c r="AN54" i="24"/>
  <c r="P53" i="24"/>
  <c r="S55" i="24"/>
  <c r="S52" i="24" s="1"/>
  <c r="S21" i="24" s="1"/>
  <c r="S53" i="24"/>
  <c r="M54" i="24"/>
  <c r="M53" i="24"/>
  <c r="M55" i="24"/>
  <c r="M52" i="24" s="1"/>
  <c r="M21" i="24" s="1"/>
  <c r="G55" i="24"/>
  <c r="G52" i="24" s="1"/>
  <c r="G21" i="24" s="1"/>
  <c r="G54" i="24"/>
  <c r="G53" i="24"/>
  <c r="P54" i="24"/>
  <c r="Y54" i="24"/>
  <c r="Y55" i="24"/>
  <c r="Y52" i="24" s="1"/>
  <c r="Y21" i="24" s="1"/>
  <c r="Y53" i="24"/>
  <c r="AB54" i="24"/>
  <c r="AU21" i="24"/>
  <c r="AB53" i="24"/>
  <c r="AK21" i="24"/>
  <c r="G45" i="24"/>
  <c r="B1" i="24" s="1"/>
  <c r="P21" i="24"/>
  <c r="AB21" i="24"/>
  <c r="Q24" i="29"/>
  <c r="Q37" i="29" s="1"/>
  <c r="H24" i="29"/>
  <c r="H37" i="29" s="1"/>
  <c r="Q24" i="31"/>
  <c r="Q37" i="31" s="1"/>
  <c r="H24" i="36"/>
  <c r="H37" i="36" s="1"/>
  <c r="Q24" i="36"/>
  <c r="Q37" i="36" s="1"/>
  <c r="AH54" i="24"/>
  <c r="AH55" i="24"/>
  <c r="AH52" i="24" s="1"/>
  <c r="AH21" i="24" s="1"/>
  <c r="AH53" i="24"/>
  <c r="H24" i="32"/>
  <c r="H37" i="32" s="1"/>
  <c r="H24" i="23"/>
  <c r="H37" i="23" s="1"/>
  <c r="H24" i="30"/>
  <c r="H37" i="30" s="1"/>
  <c r="H24" i="33"/>
  <c r="H37" i="33" s="1"/>
  <c r="H24" i="27"/>
  <c r="H37" i="27" s="1"/>
  <c r="P21" i="16"/>
  <c r="BV21" i="16" s="1"/>
  <c r="Q24" i="32"/>
  <c r="Q37" i="32" s="1"/>
  <c r="Q24" i="35"/>
  <c r="Q37" i="35" s="1"/>
  <c r="Q24" i="30"/>
  <c r="Q37" i="30" s="1"/>
  <c r="G21" i="16"/>
  <c r="BM21" i="16" s="1"/>
  <c r="H24" i="35"/>
  <c r="H37" i="35" s="1"/>
  <c r="Q24" i="34"/>
  <c r="Q37" i="34" s="1"/>
  <c r="H24" i="34"/>
  <c r="H37" i="34" s="1"/>
  <c r="Q24" i="28"/>
  <c r="Q37" i="28" s="1"/>
  <c r="H24" i="25"/>
  <c r="H37" i="25" s="1"/>
  <c r="Q24" i="25"/>
  <c r="Q37" i="25" s="1"/>
  <c r="Q24" i="23"/>
  <c r="Q37" i="23" s="1"/>
  <c r="Q24" i="26"/>
  <c r="Q37" i="26" s="1"/>
  <c r="Q24" i="24"/>
  <c r="Q37" i="24" s="1"/>
  <c r="H24" i="24"/>
  <c r="H37" i="24" s="1"/>
  <c r="H24" i="31"/>
  <c r="H37" i="31" s="1"/>
  <c r="Q24" i="33"/>
  <c r="Q37" i="33" s="1"/>
  <c r="AC24" i="30"/>
  <c r="AC37" i="30" s="1"/>
  <c r="AC24" i="25"/>
  <c r="AC37" i="25" s="1"/>
  <c r="AC24" i="33"/>
  <c r="AC37" i="33" s="1"/>
  <c r="P55" i="23"/>
  <c r="P52" i="23" s="1"/>
  <c r="P21" i="23" s="1"/>
  <c r="G55" i="23"/>
  <c r="G52" i="23" s="1"/>
  <c r="G21" i="23" s="1"/>
  <c r="S54" i="23"/>
  <c r="P54" i="23"/>
  <c r="AN54" i="23"/>
  <c r="AN55" i="23"/>
  <c r="AN52" i="23" s="1"/>
  <c r="AN21" i="23" s="1"/>
  <c r="AN53" i="23"/>
  <c r="S55" i="23"/>
  <c r="S52" i="23" s="1"/>
  <c r="S21" i="23" s="1"/>
  <c r="M55" i="23"/>
  <c r="M52" i="23" s="1"/>
  <c r="M21" i="23" s="1"/>
  <c r="M54" i="23"/>
  <c r="M53" i="23"/>
  <c r="G53" i="23"/>
  <c r="AH54" i="23"/>
  <c r="AH55" i="23"/>
  <c r="AH52" i="23" s="1"/>
  <c r="AH21" i="23" s="1"/>
  <c r="AH53" i="23"/>
  <c r="AU21" i="23"/>
  <c r="AB55" i="23"/>
  <c r="AB52" i="23" s="1"/>
  <c r="AB21" i="23" s="1"/>
  <c r="AB54" i="23"/>
  <c r="J53" i="23"/>
  <c r="J54" i="23"/>
  <c r="J55" i="23"/>
  <c r="J52" i="23" s="1"/>
  <c r="J21" i="23" s="1"/>
  <c r="AK55" i="23"/>
  <c r="AK52" i="23" s="1"/>
  <c r="AK21" i="23" s="1"/>
  <c r="AK53" i="23"/>
  <c r="AE21" i="23"/>
  <c r="V21" i="23"/>
  <c r="BE15" i="23" s="1"/>
  <c r="G45" i="23"/>
  <c r="B1" i="23" s="1"/>
  <c r="Y53" i="23"/>
  <c r="Y54" i="23"/>
  <c r="Y55" i="23"/>
  <c r="Y52" i="23" s="1"/>
  <c r="Y21" i="23" s="1"/>
  <c r="Y55" i="21"/>
  <c r="Y52" i="21" s="1"/>
  <c r="Y21" i="21" s="1"/>
  <c r="W23" i="21"/>
  <c r="BL14" i="21" s="1"/>
  <c r="AF24" i="30"/>
  <c r="AF37" i="30" s="1"/>
  <c r="Z24" i="30"/>
  <c r="Z37" i="30" s="1"/>
  <c r="M53" i="21"/>
  <c r="AL24" i="30"/>
  <c r="AL37" i="30" s="1"/>
  <c r="Y54" i="21"/>
  <c r="W23" i="23"/>
  <c r="W36" i="23" s="1"/>
  <c r="W23" i="24"/>
  <c r="BL15" i="24" s="1"/>
  <c r="Q23" i="21"/>
  <c r="Q22" i="21" s="1"/>
  <c r="H23" i="28"/>
  <c r="H22" i="28" s="1"/>
  <c r="W23" i="25"/>
  <c r="W22" i="25" s="1"/>
  <c r="W23" i="27"/>
  <c r="W22" i="27" s="1"/>
  <c r="W23" i="26"/>
  <c r="W36" i="26" s="1"/>
  <c r="H23" i="21"/>
  <c r="BL9" i="21" s="1"/>
  <c r="AN54" i="21"/>
  <c r="AN55" i="21"/>
  <c r="AN52" i="21" s="1"/>
  <c r="AN21" i="21" s="1"/>
  <c r="V55" i="21"/>
  <c r="V52" i="21" s="1"/>
  <c r="V21" i="21" s="1"/>
  <c r="V54" i="21"/>
  <c r="V53" i="21"/>
  <c r="AE54" i="21"/>
  <c r="AE55" i="21"/>
  <c r="AE52" i="21" s="1"/>
  <c r="AE21" i="21" s="1"/>
  <c r="P53" i="21"/>
  <c r="P54" i="21"/>
  <c r="P55" i="21"/>
  <c r="P52" i="21" s="1"/>
  <c r="P21" i="21" s="1"/>
  <c r="S55" i="21"/>
  <c r="S52" i="21" s="1"/>
  <c r="S21" i="21" s="1"/>
  <c r="S53" i="21"/>
  <c r="AK54" i="21"/>
  <c r="AB54" i="21"/>
  <c r="AB55" i="21"/>
  <c r="AB52" i="21" s="1"/>
  <c r="AB21" i="21" s="1"/>
  <c r="AB53" i="21"/>
  <c r="M55" i="21"/>
  <c r="M52" i="21" s="1"/>
  <c r="M21" i="21" s="1"/>
  <c r="J55" i="21"/>
  <c r="J52" i="21" s="1"/>
  <c r="J21" i="21" s="1"/>
  <c r="J53" i="21"/>
  <c r="J54" i="21"/>
  <c r="AK53" i="21"/>
  <c r="G55" i="21"/>
  <c r="G52" i="21" s="1"/>
  <c r="G21" i="21" s="1"/>
  <c r="G54" i="21"/>
  <c r="G53" i="21"/>
  <c r="AL24" i="29"/>
  <c r="AL37" i="29" s="1"/>
  <c r="AL24" i="26"/>
  <c r="AL37" i="26" s="1"/>
  <c r="AL24" i="23"/>
  <c r="AL37" i="23" s="1"/>
  <c r="AL23" i="20"/>
  <c r="AL36" i="20" s="1"/>
  <c r="AL24" i="28"/>
  <c r="AU21" i="21"/>
  <c r="AL24" i="32"/>
  <c r="AL37" i="32" s="1"/>
  <c r="AL24" i="24"/>
  <c r="AL37" i="24" s="1"/>
  <c r="AK21" i="16"/>
  <c r="CQ21" i="16" s="1"/>
  <c r="G45" i="21"/>
  <c r="B1" i="21" s="1"/>
  <c r="AK21" i="21"/>
  <c r="AH53" i="21"/>
  <c r="AH54" i="21"/>
  <c r="AH55" i="21"/>
  <c r="AH52" i="21" s="1"/>
  <c r="AH21" i="21" s="1"/>
  <c r="AC24" i="23"/>
  <c r="AC37" i="23" s="1"/>
  <c r="AC23" i="20"/>
  <c r="AC36" i="20" s="1"/>
  <c r="AC24" i="31"/>
  <c r="AC37" i="31" s="1"/>
  <c r="AC24" i="36"/>
  <c r="AC37" i="36" s="1"/>
  <c r="N24" i="27"/>
  <c r="N37" i="27" s="1"/>
  <c r="AC24" i="26"/>
  <c r="AC37" i="26" s="1"/>
  <c r="AB21" i="16"/>
  <c r="AB22" i="16" s="1"/>
  <c r="AC24" i="21"/>
  <c r="AC37" i="21" s="1"/>
  <c r="AC24" i="35"/>
  <c r="AC37" i="35" s="1"/>
  <c r="AC24" i="28"/>
  <c r="AC37" i="28" s="1"/>
  <c r="G47" i="20"/>
  <c r="AC24" i="32"/>
  <c r="AC37" i="32" s="1"/>
  <c r="AL24" i="21"/>
  <c r="AL37" i="21" s="1"/>
  <c r="AC24" i="29"/>
  <c r="AC37" i="29" s="1"/>
  <c r="AL24" i="36"/>
  <c r="AL37" i="36" s="1"/>
  <c r="AL24" i="35"/>
  <c r="AL37" i="35" s="1"/>
  <c r="AL24" i="27"/>
  <c r="AL37" i="27" s="1"/>
  <c r="AC24" i="24"/>
  <c r="AC37" i="24" s="1"/>
  <c r="AL24" i="31"/>
  <c r="AL37" i="31" s="1"/>
  <c r="AL24" i="34"/>
  <c r="AL37" i="34" s="1"/>
  <c r="AC24" i="34"/>
  <c r="AC37" i="34" s="1"/>
  <c r="AL24" i="25"/>
  <c r="AL37" i="25" s="1"/>
  <c r="AC24" i="27"/>
  <c r="AC37" i="27" s="1"/>
  <c r="AL24" i="20"/>
  <c r="AL37" i="20" s="1"/>
  <c r="AC24" i="20"/>
  <c r="AC37" i="20" s="1"/>
  <c r="AL24" i="33"/>
  <c r="AL37" i="33" s="1"/>
  <c r="AO24" i="23"/>
  <c r="AO37" i="23" s="1"/>
  <c r="AO24" i="30"/>
  <c r="AO37" i="30" s="1"/>
  <c r="AF24" i="26"/>
  <c r="AF37" i="26" s="1"/>
  <c r="T24" i="25"/>
  <c r="T37" i="25" s="1"/>
  <c r="Z24" i="32"/>
  <c r="Z37" i="32" s="1"/>
  <c r="N24" i="35"/>
  <c r="N37" i="35" s="1"/>
  <c r="AO24" i="35"/>
  <c r="AO37" i="35" s="1"/>
  <c r="AN21" i="16"/>
  <c r="CT21" i="16" s="1"/>
  <c r="N24" i="31"/>
  <c r="N37" i="31" s="1"/>
  <c r="Z24" i="23"/>
  <c r="Z37" i="23" s="1"/>
  <c r="N24" i="26"/>
  <c r="N37" i="26" s="1"/>
  <c r="Z24" i="34"/>
  <c r="Z37" i="34" s="1"/>
  <c r="T24" i="34"/>
  <c r="T37" i="34" s="1"/>
  <c r="AI24" i="34"/>
  <c r="AI37" i="34" s="1"/>
  <c r="AI24" i="30"/>
  <c r="AI37" i="30" s="1"/>
  <c r="Z24" i="27"/>
  <c r="Z37" i="27" s="1"/>
  <c r="AI24" i="33"/>
  <c r="AI37" i="33" s="1"/>
  <c r="K24" i="33"/>
  <c r="K37" i="33" s="1"/>
  <c r="K24" i="23"/>
  <c r="K37" i="23" s="1"/>
  <c r="Z24" i="29"/>
  <c r="Z37" i="29" s="1"/>
  <c r="N24" i="29"/>
  <c r="N37" i="29" s="1"/>
  <c r="K24" i="24"/>
  <c r="K37" i="24" s="1"/>
  <c r="AI24" i="24"/>
  <c r="AI37" i="24" s="1"/>
  <c r="AF24" i="35"/>
  <c r="AF37" i="35" s="1"/>
  <c r="N24" i="28"/>
  <c r="N37" i="28" s="1"/>
  <c r="T24" i="20"/>
  <c r="T37" i="20" s="1"/>
  <c r="AI24" i="20"/>
  <c r="AI37" i="20" s="1"/>
  <c r="AI24" i="25"/>
  <c r="AI37" i="25" s="1"/>
  <c r="AI24" i="27"/>
  <c r="AI37" i="27" s="1"/>
  <c r="AF24" i="32"/>
  <c r="AF37" i="32" s="1"/>
  <c r="AI24" i="29"/>
  <c r="AI37" i="29" s="1"/>
  <c r="AF24" i="36"/>
  <c r="AF37" i="36" s="1"/>
  <c r="T24" i="30"/>
  <c r="T37" i="30" s="1"/>
  <c r="T24" i="27"/>
  <c r="T37" i="27" s="1"/>
  <c r="AI24" i="23"/>
  <c r="AI37" i="23" s="1"/>
  <c r="T24" i="23"/>
  <c r="T37" i="23" s="1"/>
  <c r="AF24" i="21"/>
  <c r="AF37" i="21" s="1"/>
  <c r="AI24" i="21"/>
  <c r="AI37" i="21" s="1"/>
  <c r="K24" i="21"/>
  <c r="K37" i="21" s="1"/>
  <c r="AO24" i="21"/>
  <c r="AO37" i="21" s="1"/>
  <c r="K24" i="29"/>
  <c r="K37" i="29" s="1"/>
  <c r="AI24" i="26"/>
  <c r="AI37" i="26" s="1"/>
  <c r="T24" i="26"/>
  <c r="T37" i="26" s="1"/>
  <c r="N24" i="24"/>
  <c r="N37" i="24" s="1"/>
  <c r="T24" i="24"/>
  <c r="T37" i="24" s="1"/>
  <c r="AF24" i="31"/>
  <c r="AF37" i="31" s="1"/>
  <c r="K24" i="35"/>
  <c r="K37" i="35" s="1"/>
  <c r="K24" i="34"/>
  <c r="K37" i="34" s="1"/>
  <c r="T24" i="28"/>
  <c r="T37" i="28" s="1"/>
  <c r="K24" i="28"/>
  <c r="K37" i="28" s="1"/>
  <c r="AO24" i="28"/>
  <c r="AO37" i="28" s="1"/>
  <c r="K24" i="20"/>
  <c r="K37" i="20" s="1"/>
  <c r="Z24" i="20"/>
  <c r="Z37" i="20" s="1"/>
  <c r="Z24" i="33"/>
  <c r="Z37" i="33" s="1"/>
  <c r="N24" i="25"/>
  <c r="N37" i="25" s="1"/>
  <c r="AF24" i="25"/>
  <c r="AF37" i="25" s="1"/>
  <c r="Z24" i="25"/>
  <c r="Z37" i="25" s="1"/>
  <c r="AO24" i="27"/>
  <c r="AO37" i="27" s="1"/>
  <c r="K24" i="27"/>
  <c r="K37" i="27" s="1"/>
  <c r="AF24" i="27"/>
  <c r="AF37" i="27" s="1"/>
  <c r="AO23" i="20"/>
  <c r="AO22" i="20" s="1"/>
  <c r="K24" i="32"/>
  <c r="K37" i="32" s="1"/>
  <c r="T24" i="32"/>
  <c r="T37" i="32" s="1"/>
  <c r="N24" i="21"/>
  <c r="N37" i="21" s="1"/>
  <c r="Z24" i="21"/>
  <c r="Z37" i="21" s="1"/>
  <c r="AO24" i="29"/>
  <c r="AO37" i="29" s="1"/>
  <c r="K24" i="26"/>
  <c r="K37" i="26" s="1"/>
  <c r="AO24" i="26"/>
  <c r="AO37" i="26" s="1"/>
  <c r="AO24" i="24"/>
  <c r="AO37" i="24" s="1"/>
  <c r="Z24" i="31"/>
  <c r="Z37" i="31" s="1"/>
  <c r="T24" i="31"/>
  <c r="T37" i="31" s="1"/>
  <c r="AI24" i="36"/>
  <c r="AI37" i="36" s="1"/>
  <c r="T24" i="36"/>
  <c r="T37" i="36" s="1"/>
  <c r="AO24" i="36"/>
  <c r="AO37" i="36" s="1"/>
  <c r="Z24" i="36"/>
  <c r="Z37" i="36" s="1"/>
  <c r="T24" i="35"/>
  <c r="T37" i="35" s="1"/>
  <c r="AI24" i="35"/>
  <c r="AI37" i="35" s="1"/>
  <c r="AO24" i="34"/>
  <c r="AO37" i="34" s="1"/>
  <c r="AF24" i="34"/>
  <c r="AF37" i="34" s="1"/>
  <c r="AI24" i="28"/>
  <c r="AI37" i="28" s="1"/>
  <c r="N24" i="20"/>
  <c r="N37" i="20" s="1"/>
  <c r="AO24" i="33"/>
  <c r="AO37" i="33" s="1"/>
  <c r="AF24" i="33"/>
  <c r="AF37" i="33" s="1"/>
  <c r="T24" i="33"/>
  <c r="T37" i="33" s="1"/>
  <c r="AO24" i="25"/>
  <c r="AO37" i="25" s="1"/>
  <c r="K24" i="25"/>
  <c r="K37" i="25" s="1"/>
  <c r="K24" i="30"/>
  <c r="K37" i="30" s="1"/>
  <c r="N24" i="30"/>
  <c r="N37" i="30" s="1"/>
  <c r="AF24" i="23"/>
  <c r="AF37" i="23" s="1"/>
  <c r="N24" i="23"/>
  <c r="N37" i="23" s="1"/>
  <c r="AI24" i="32"/>
  <c r="AI37" i="32" s="1"/>
  <c r="N24" i="32"/>
  <c r="N37" i="32" s="1"/>
  <c r="AO24" i="32"/>
  <c r="AO37" i="32" s="1"/>
  <c r="T24" i="21"/>
  <c r="T37" i="21" s="1"/>
  <c r="T24" i="29"/>
  <c r="T37" i="29" s="1"/>
  <c r="AF24" i="29"/>
  <c r="AF37" i="29" s="1"/>
  <c r="Z24" i="26"/>
  <c r="Z37" i="26" s="1"/>
  <c r="AF24" i="24"/>
  <c r="AF37" i="24" s="1"/>
  <c r="Z24" i="24"/>
  <c r="Z37" i="24" s="1"/>
  <c r="AO24" i="31"/>
  <c r="AO37" i="31" s="1"/>
  <c r="K24" i="31"/>
  <c r="K37" i="31" s="1"/>
  <c r="N24" i="36"/>
  <c r="N37" i="36" s="1"/>
  <c r="Z24" i="35"/>
  <c r="Z37" i="35" s="1"/>
  <c r="N24" i="34"/>
  <c r="N37" i="34" s="1"/>
  <c r="Z24" i="28"/>
  <c r="Z37" i="28" s="1"/>
  <c r="AF24" i="28"/>
  <c r="AF37" i="28" s="1"/>
  <c r="AF24" i="20"/>
  <c r="AF37" i="20" s="1"/>
  <c r="N24" i="33"/>
  <c r="N37" i="33" s="1"/>
  <c r="AU21" i="20"/>
  <c r="G45" i="20"/>
  <c r="M55" i="1"/>
  <c r="M52" i="1" s="1"/>
  <c r="M21" i="1" s="1"/>
  <c r="J55" i="1"/>
  <c r="J52" i="1" s="1"/>
  <c r="J21" i="1" s="1"/>
  <c r="Y54" i="1"/>
  <c r="Y53" i="1"/>
  <c r="S54" i="1"/>
  <c r="J54" i="1"/>
  <c r="AE21" i="16"/>
  <c r="AF23" i="20"/>
  <c r="AF23" i="1"/>
  <c r="AC22" i="1"/>
  <c r="AC36" i="1"/>
  <c r="BL14" i="1"/>
  <c r="AO22" i="1"/>
  <c r="BL6" i="1"/>
  <c r="AO36" i="1"/>
  <c r="Q36" i="20"/>
  <c r="BL8" i="20"/>
  <c r="Q22" i="20"/>
  <c r="Q22" i="1"/>
  <c r="BL12" i="1"/>
  <c r="Q36" i="1"/>
  <c r="W22" i="1"/>
  <c r="W36" i="1"/>
  <c r="BL11" i="1"/>
  <c r="Y21" i="16"/>
  <c r="Z23" i="1"/>
  <c r="Z23" i="20"/>
  <c r="J21" i="16"/>
  <c r="K23" i="1"/>
  <c r="K23" i="20"/>
  <c r="H36" i="1"/>
  <c r="H22" i="1"/>
  <c r="BL15" i="1"/>
  <c r="H36" i="20"/>
  <c r="H22" i="20"/>
  <c r="BL4" i="20"/>
  <c r="S21" i="16"/>
  <c r="T23" i="1"/>
  <c r="T23" i="20"/>
  <c r="AH21" i="16"/>
  <c r="AI23" i="1"/>
  <c r="AI23" i="20"/>
  <c r="W36" i="20"/>
  <c r="BL13" i="20"/>
  <c r="W22" i="20"/>
  <c r="M21" i="16"/>
  <c r="N23" i="1"/>
  <c r="N23" i="20"/>
  <c r="AL22" i="1"/>
  <c r="BL5" i="1"/>
  <c r="AL36" i="1"/>
  <c r="AN55" i="1"/>
  <c r="AN52" i="1" s="1"/>
  <c r="AN21" i="1" s="1"/>
  <c r="AN54" i="1"/>
  <c r="AN53" i="1"/>
  <c r="M53" i="1"/>
  <c r="AE55" i="1"/>
  <c r="AE52" i="1" s="1"/>
  <c r="AE21" i="1" s="1"/>
  <c r="AE53" i="1"/>
  <c r="V53" i="1"/>
  <c r="V54" i="1"/>
  <c r="V55" i="1"/>
  <c r="V52" i="1" s="1"/>
  <c r="V21" i="1" s="1"/>
  <c r="S53" i="1"/>
  <c r="AK54" i="1"/>
  <c r="AK53" i="1"/>
  <c r="AK55" i="1"/>
  <c r="AK52" i="1" s="1"/>
  <c r="AK21" i="1" s="1"/>
  <c r="AB55" i="1"/>
  <c r="AB52" i="1" s="1"/>
  <c r="AB21" i="1" s="1"/>
  <c r="AB54" i="1"/>
  <c r="AB53" i="1"/>
  <c r="S21" i="1"/>
  <c r="P53" i="1"/>
  <c r="P55" i="1"/>
  <c r="P52" i="1" s="1"/>
  <c r="P21" i="1" s="1"/>
  <c r="P54" i="1"/>
  <c r="AU21" i="1"/>
  <c r="AH53" i="1"/>
  <c r="Y21" i="1"/>
  <c r="AH55" i="1"/>
  <c r="AH52" i="1" s="1"/>
  <c r="AH21" i="1" s="1"/>
  <c r="G45" i="1"/>
  <c r="B1" i="1" s="1"/>
  <c r="G53" i="1"/>
  <c r="G55" i="1"/>
  <c r="G52" i="1" s="1"/>
  <c r="G21" i="1" s="1"/>
  <c r="G54" i="1"/>
  <c r="AI23" i="31" l="1"/>
  <c r="BE13" i="28"/>
  <c r="H12" i="16"/>
  <c r="BP12" i="16" s="1"/>
  <c r="BE7" i="28"/>
  <c r="W12" i="16"/>
  <c r="CE12" i="16" s="1"/>
  <c r="BE6" i="28"/>
  <c r="N12" i="16"/>
  <c r="BV12" i="16" s="1"/>
  <c r="BE8" i="28"/>
  <c r="AF12" i="16"/>
  <c r="CN12" i="16" s="1"/>
  <c r="BE14" i="28"/>
  <c r="Z12" i="16"/>
  <c r="CH12" i="16" s="1"/>
  <c r="BE12" i="28"/>
  <c r="E12" i="16"/>
  <c r="BM12" i="16" s="1"/>
  <c r="BE9" i="28"/>
  <c r="K12" i="16"/>
  <c r="BS12" i="16" s="1"/>
  <c r="BE15" i="28"/>
  <c r="T12" i="16"/>
  <c r="CB12" i="16" s="1"/>
  <c r="BE11" i="28"/>
  <c r="AC12" i="16"/>
  <c r="CK12" i="16" s="1"/>
  <c r="BE10" i="28"/>
  <c r="AI12" i="16"/>
  <c r="CQ12" i="16" s="1"/>
  <c r="BE5" i="28"/>
  <c r="Q12" i="16"/>
  <c r="BY12" i="16" s="1"/>
  <c r="BE4" i="28"/>
  <c r="AL12" i="16"/>
  <c r="CT12" i="16" s="1"/>
  <c r="CB21" i="16"/>
  <c r="G58" i="28"/>
  <c r="Y58" i="28"/>
  <c r="AN58" i="28"/>
  <c r="V58" i="28"/>
  <c r="M58" i="28"/>
  <c r="AE58" i="28"/>
  <c r="AB58" i="28"/>
  <c r="W23" i="29"/>
  <c r="W36" i="29" s="1"/>
  <c r="J58" i="28"/>
  <c r="S58" i="28"/>
  <c r="AK58" i="28"/>
  <c r="P58" i="28"/>
  <c r="AH58" i="28"/>
  <c r="W23" i="32"/>
  <c r="BL9" i="32" s="1"/>
  <c r="W23" i="36"/>
  <c r="W36" i="36" s="1"/>
  <c r="W23" i="28"/>
  <c r="BL13" i="28" s="1"/>
  <c r="W23" i="31"/>
  <c r="W36" i="31" s="1"/>
  <c r="W23" i="35"/>
  <c r="W36" i="35" s="1"/>
  <c r="W23" i="30"/>
  <c r="BL9" i="30" s="1"/>
  <c r="W23" i="33"/>
  <c r="W36" i="33" s="1"/>
  <c r="H23" i="26"/>
  <c r="H36" i="26" s="1"/>
  <c r="W23" i="34"/>
  <c r="W36" i="34" s="1"/>
  <c r="BE9" i="27"/>
  <c r="W11" i="16"/>
  <c r="CE11" i="16" s="1"/>
  <c r="BE15" i="27"/>
  <c r="Z11" i="16"/>
  <c r="CH11" i="16" s="1"/>
  <c r="BE7" i="27"/>
  <c r="K11" i="16"/>
  <c r="BS11" i="16" s="1"/>
  <c r="BE12" i="27"/>
  <c r="AC11" i="16"/>
  <c r="CK11" i="16" s="1"/>
  <c r="BE11" i="27"/>
  <c r="H11" i="16"/>
  <c r="BP11" i="16" s="1"/>
  <c r="BE14" i="27"/>
  <c r="AF11" i="16"/>
  <c r="CN11" i="16" s="1"/>
  <c r="BE8" i="27"/>
  <c r="AI11" i="16"/>
  <c r="CQ11" i="16" s="1"/>
  <c r="BE10" i="27"/>
  <c r="AL11" i="16"/>
  <c r="CT11" i="16" s="1"/>
  <c r="BE5" i="27"/>
  <c r="N11" i="16"/>
  <c r="BV11" i="16" s="1"/>
  <c r="BE13" i="27"/>
  <c r="Q11" i="16"/>
  <c r="BY11" i="16" s="1"/>
  <c r="BE6" i="27"/>
  <c r="E11" i="16"/>
  <c r="BM11" i="16" s="1"/>
  <c r="BE4" i="27"/>
  <c r="T11" i="16"/>
  <c r="CB11" i="16" s="1"/>
  <c r="G58" i="27"/>
  <c r="P58" i="27"/>
  <c r="AE58" i="27"/>
  <c r="AB58" i="27"/>
  <c r="AK58" i="27"/>
  <c r="V58" i="27"/>
  <c r="M58" i="27"/>
  <c r="J58" i="27"/>
  <c r="S58" i="27"/>
  <c r="Y58" i="27"/>
  <c r="AN58" i="27"/>
  <c r="AH58" i="27"/>
  <c r="BE5" i="26"/>
  <c r="Z10" i="16"/>
  <c r="CH10" i="16" s="1"/>
  <c r="BE8" i="26"/>
  <c r="W10" i="16"/>
  <c r="CE10" i="16" s="1"/>
  <c r="BE15" i="26"/>
  <c r="H10" i="16"/>
  <c r="BP10" i="16" s="1"/>
  <c r="BE12" i="26"/>
  <c r="AL10" i="16"/>
  <c r="CT10" i="16" s="1"/>
  <c r="BE10" i="26"/>
  <c r="N10" i="16"/>
  <c r="BV10" i="16" s="1"/>
  <c r="BE9" i="26"/>
  <c r="Q10" i="16"/>
  <c r="BY10" i="16" s="1"/>
  <c r="BE13" i="26"/>
  <c r="E10" i="16"/>
  <c r="BM10" i="16" s="1"/>
  <c r="BE11" i="26"/>
  <c r="AC10" i="16"/>
  <c r="CK10" i="16" s="1"/>
  <c r="BE7" i="26"/>
  <c r="K10" i="16"/>
  <c r="BS10" i="16" s="1"/>
  <c r="BE6" i="26"/>
  <c r="AI10" i="16"/>
  <c r="CQ10" i="16" s="1"/>
  <c r="BE4" i="26"/>
  <c r="T10" i="16"/>
  <c r="CB10" i="16" s="1"/>
  <c r="BE14" i="26"/>
  <c r="AF10" i="16"/>
  <c r="CN10" i="16" s="1"/>
  <c r="V58" i="26"/>
  <c r="AK58" i="26"/>
  <c r="J58" i="26"/>
  <c r="AB58" i="26"/>
  <c r="AE58" i="26"/>
  <c r="P58" i="26"/>
  <c r="M58" i="26"/>
  <c r="S58" i="26"/>
  <c r="AH58" i="26"/>
  <c r="AN58" i="26"/>
  <c r="G58" i="26"/>
  <c r="Y58" i="26"/>
  <c r="BE6" i="25"/>
  <c r="W9" i="16"/>
  <c r="CE9" i="16" s="1"/>
  <c r="BE12" i="25"/>
  <c r="E9" i="16"/>
  <c r="BM9" i="16" s="1"/>
  <c r="BE14" i="25"/>
  <c r="Q9" i="16"/>
  <c r="BY9" i="16" s="1"/>
  <c r="BE9" i="25"/>
  <c r="Z9" i="16"/>
  <c r="CH9" i="16" s="1"/>
  <c r="BE4" i="25"/>
  <c r="T9" i="16"/>
  <c r="CB9" i="16" s="1"/>
  <c r="BE8" i="25"/>
  <c r="N9" i="16"/>
  <c r="BV9" i="16" s="1"/>
  <c r="BE7" i="25"/>
  <c r="AF9" i="16"/>
  <c r="CN9" i="16" s="1"/>
  <c r="BE10" i="25"/>
  <c r="AI9" i="16"/>
  <c r="CQ9" i="16" s="1"/>
  <c r="BE13" i="25"/>
  <c r="AL9" i="16"/>
  <c r="CT9" i="16" s="1"/>
  <c r="BE11" i="25"/>
  <c r="K9" i="16"/>
  <c r="BS9" i="16" s="1"/>
  <c r="BE5" i="25"/>
  <c r="AC9" i="16"/>
  <c r="CK9" i="16" s="1"/>
  <c r="Y58" i="25"/>
  <c r="AB58" i="25"/>
  <c r="AE58" i="25"/>
  <c r="AK58" i="25"/>
  <c r="G58" i="25"/>
  <c r="P58" i="25"/>
  <c r="AN58" i="25"/>
  <c r="M58" i="25"/>
  <c r="S58" i="25"/>
  <c r="AH58" i="25"/>
  <c r="J58" i="25"/>
  <c r="V58" i="25"/>
  <c r="Q23" i="27"/>
  <c r="Q36" i="27" s="1"/>
  <c r="K23" i="36"/>
  <c r="K22" i="36" s="1"/>
  <c r="BE7" i="24"/>
  <c r="H8" i="16"/>
  <c r="BP8" i="16" s="1"/>
  <c r="BE13" i="24"/>
  <c r="T8" i="16"/>
  <c r="CB8" i="16" s="1"/>
  <c r="BE8" i="24"/>
  <c r="K8" i="16"/>
  <c r="BS8" i="16" s="1"/>
  <c r="BE12" i="24"/>
  <c r="Q8" i="16"/>
  <c r="BY8" i="16" s="1"/>
  <c r="BE14" i="24"/>
  <c r="AL8" i="16"/>
  <c r="CT8" i="16" s="1"/>
  <c r="BE10" i="24"/>
  <c r="E8" i="16"/>
  <c r="BM8" i="16" s="1"/>
  <c r="BE5" i="24"/>
  <c r="Z8" i="16"/>
  <c r="CH8" i="16" s="1"/>
  <c r="BE15" i="24"/>
  <c r="AI8" i="16"/>
  <c r="CQ8" i="16" s="1"/>
  <c r="BE9" i="24"/>
  <c r="AC8" i="16"/>
  <c r="CK8" i="16" s="1"/>
  <c r="BE6" i="24"/>
  <c r="AF8" i="16"/>
  <c r="CN8" i="16" s="1"/>
  <c r="BE11" i="24"/>
  <c r="N8" i="16"/>
  <c r="BV8" i="16" s="1"/>
  <c r="BE4" i="24"/>
  <c r="W8" i="16"/>
  <c r="CE8" i="16" s="1"/>
  <c r="Q23" i="31"/>
  <c r="BL7" i="31" s="1"/>
  <c r="AC23" i="33"/>
  <c r="BL11" i="33" s="1"/>
  <c r="Q23" i="29"/>
  <c r="Q36" i="29" s="1"/>
  <c r="AC23" i="25"/>
  <c r="AC36" i="25" s="1"/>
  <c r="Q23" i="30"/>
  <c r="BL7" i="30" s="1"/>
  <c r="Q23" i="25"/>
  <c r="BL10" i="25" s="1"/>
  <c r="H23" i="33"/>
  <c r="BL4" i="33" s="1"/>
  <c r="G22" i="16"/>
  <c r="H23" i="34"/>
  <c r="BL4" i="34" s="1"/>
  <c r="H23" i="29"/>
  <c r="H22" i="29" s="1"/>
  <c r="H35" i="29" s="1"/>
  <c r="Q23" i="36"/>
  <c r="Q22" i="36" s="1"/>
  <c r="Q35" i="36" s="1"/>
  <c r="AN58" i="24"/>
  <c r="H23" i="32"/>
  <c r="H22" i="32" s="1"/>
  <c r="H35" i="32" s="1"/>
  <c r="H23" i="23"/>
  <c r="H36" i="23" s="1"/>
  <c r="Q23" i="34"/>
  <c r="BL7" i="34" s="1"/>
  <c r="H23" i="24"/>
  <c r="H22" i="24" s="1"/>
  <c r="BK9" i="24" s="1"/>
  <c r="Q23" i="35"/>
  <c r="Q36" i="35" s="1"/>
  <c r="AH58" i="24"/>
  <c r="AL23" i="30"/>
  <c r="BL14" i="30" s="1"/>
  <c r="Q23" i="23"/>
  <c r="Q22" i="23" s="1"/>
  <c r="BK10" i="23" s="1"/>
  <c r="AC23" i="30"/>
  <c r="AC22" i="30" s="1"/>
  <c r="AC35" i="30" s="1"/>
  <c r="H23" i="30"/>
  <c r="BL4" i="30" s="1"/>
  <c r="AE58" i="24"/>
  <c r="Q23" i="33"/>
  <c r="BL7" i="33" s="1"/>
  <c r="P58" i="24"/>
  <c r="M58" i="24"/>
  <c r="G58" i="24"/>
  <c r="Y58" i="24"/>
  <c r="H23" i="25"/>
  <c r="BL8" i="25" s="1"/>
  <c r="H23" i="36"/>
  <c r="H36" i="36" s="1"/>
  <c r="Q23" i="32"/>
  <c r="Q22" i="32" s="1"/>
  <c r="BK7" i="32" s="1"/>
  <c r="Q23" i="24"/>
  <c r="Q22" i="24" s="1"/>
  <c r="Q35" i="24" s="1"/>
  <c r="J58" i="24"/>
  <c r="AK58" i="24"/>
  <c r="V58" i="24"/>
  <c r="H23" i="35"/>
  <c r="BL4" i="35" s="1"/>
  <c r="S58" i="24"/>
  <c r="AB58" i="24"/>
  <c r="P22" i="16"/>
  <c r="Q23" i="26"/>
  <c r="Q22" i="26" s="1"/>
  <c r="BK11" i="26" s="1"/>
  <c r="H23" i="31"/>
  <c r="BL4" i="31" s="1"/>
  <c r="Q23" i="28"/>
  <c r="BL9" i="28" s="1"/>
  <c r="H23" i="27"/>
  <c r="BL11" i="27" s="1"/>
  <c r="AO23" i="23"/>
  <c r="BL4" i="23" s="1"/>
  <c r="BE13" i="23"/>
  <c r="AI7" i="16"/>
  <c r="CQ7" i="16" s="1"/>
  <c r="BE4" i="23"/>
  <c r="AL7" i="16"/>
  <c r="CT7" i="16" s="1"/>
  <c r="BE12" i="23"/>
  <c r="W7" i="16"/>
  <c r="CE7" i="16" s="1"/>
  <c r="BE9" i="23"/>
  <c r="H7" i="16"/>
  <c r="BP7" i="16" s="1"/>
  <c r="BE11" i="23"/>
  <c r="Z7" i="16"/>
  <c r="CH7" i="16" s="1"/>
  <c r="BE6" i="23"/>
  <c r="K7" i="16"/>
  <c r="BS7" i="16" s="1"/>
  <c r="BE8" i="23"/>
  <c r="N7" i="16"/>
  <c r="BV7" i="16" s="1"/>
  <c r="BE10" i="23"/>
  <c r="AF7" i="16"/>
  <c r="CN7" i="16" s="1"/>
  <c r="BE7" i="23"/>
  <c r="AC7" i="16"/>
  <c r="CK7" i="16" s="1"/>
  <c r="BE14" i="23"/>
  <c r="Q7" i="16"/>
  <c r="BY7" i="16" s="1"/>
  <c r="BE5" i="23"/>
  <c r="E7" i="16"/>
  <c r="BM7" i="16" s="1"/>
  <c r="J58" i="23"/>
  <c r="AK58" i="23"/>
  <c r="AB58" i="23"/>
  <c r="AE58" i="23"/>
  <c r="P58" i="23"/>
  <c r="G58" i="23"/>
  <c r="W22" i="21"/>
  <c r="BK14" i="21" s="1"/>
  <c r="Y58" i="23"/>
  <c r="W36" i="21"/>
  <c r="S58" i="23"/>
  <c r="V58" i="23"/>
  <c r="AH58" i="23"/>
  <c r="M58" i="23"/>
  <c r="AN58" i="23"/>
  <c r="W36" i="24"/>
  <c r="W22" i="24"/>
  <c r="W35" i="24" s="1"/>
  <c r="BL13" i="25"/>
  <c r="W22" i="23"/>
  <c r="BK14" i="23" s="1"/>
  <c r="BL10" i="21"/>
  <c r="W36" i="25"/>
  <c r="Q36" i="21"/>
  <c r="W36" i="27"/>
  <c r="BL14" i="23"/>
  <c r="W22" i="29"/>
  <c r="W35" i="29" s="1"/>
  <c r="BL9" i="27"/>
  <c r="AF23" i="30"/>
  <c r="AF36" i="30" s="1"/>
  <c r="H36" i="28"/>
  <c r="Z23" i="30"/>
  <c r="BL10" i="30" s="1"/>
  <c r="BL11" i="28"/>
  <c r="T23" i="34"/>
  <c r="T36" i="34" s="1"/>
  <c r="Z23" i="35"/>
  <c r="Z22" i="35" s="1"/>
  <c r="AF23" i="36"/>
  <c r="AF22" i="36" s="1"/>
  <c r="AC23" i="26"/>
  <c r="BL8" i="26" s="1"/>
  <c r="AI23" i="33"/>
  <c r="AI22" i="33" s="1"/>
  <c r="K23" i="28"/>
  <c r="K22" i="28" s="1"/>
  <c r="T23" i="30"/>
  <c r="T36" i="30" s="1"/>
  <c r="T23" i="33"/>
  <c r="T22" i="33" s="1"/>
  <c r="Z23" i="21"/>
  <c r="Z36" i="21" s="1"/>
  <c r="AF23" i="32"/>
  <c r="BL12" i="32" s="1"/>
  <c r="N23" i="28"/>
  <c r="N36" i="28" s="1"/>
  <c r="AI23" i="27"/>
  <c r="AI22" i="27" s="1"/>
  <c r="N23" i="32"/>
  <c r="BL6" i="32" s="1"/>
  <c r="Z23" i="33"/>
  <c r="Z36" i="33" s="1"/>
  <c r="AO23" i="25"/>
  <c r="AO22" i="25" s="1"/>
  <c r="AO35" i="25" s="1"/>
  <c r="AI23" i="35"/>
  <c r="AI22" i="35" s="1"/>
  <c r="AF23" i="31"/>
  <c r="AF36" i="31" s="1"/>
  <c r="N23" i="34"/>
  <c r="N36" i="34" s="1"/>
  <c r="N23" i="33"/>
  <c r="N22" i="33" s="1"/>
  <c r="AI23" i="26"/>
  <c r="AI22" i="26" s="1"/>
  <c r="T23" i="36"/>
  <c r="T22" i="36" s="1"/>
  <c r="AI23" i="21"/>
  <c r="BL5" i="21" s="1"/>
  <c r="Z23" i="29"/>
  <c r="BL10" i="29" s="1"/>
  <c r="Z23" i="27"/>
  <c r="Z22" i="27" s="1"/>
  <c r="AF23" i="34"/>
  <c r="AF36" i="34" s="1"/>
  <c r="T23" i="21"/>
  <c r="T22" i="21" s="1"/>
  <c r="Z23" i="34"/>
  <c r="BL10" i="34" s="1"/>
  <c r="AF23" i="35"/>
  <c r="AF36" i="35" s="1"/>
  <c r="T23" i="31"/>
  <c r="T36" i="31" s="1"/>
  <c r="W22" i="26"/>
  <c r="BK12" i="26" s="1"/>
  <c r="K23" i="30"/>
  <c r="K36" i="30" s="1"/>
  <c r="AF23" i="28"/>
  <c r="AF22" i="28" s="1"/>
  <c r="N23" i="23"/>
  <c r="BL7" i="23" s="1"/>
  <c r="AI23" i="25"/>
  <c r="BL5" i="25" s="1"/>
  <c r="BL12" i="26"/>
  <c r="N23" i="30"/>
  <c r="BL6" i="30" s="1"/>
  <c r="T23" i="35"/>
  <c r="T22" i="35" s="1"/>
  <c r="K23" i="27"/>
  <c r="BL15" i="27" s="1"/>
  <c r="Z23" i="32"/>
  <c r="BL10" i="32" s="1"/>
  <c r="AF23" i="21"/>
  <c r="AF22" i="21" s="1"/>
  <c r="AL23" i="24"/>
  <c r="AL36" i="24" s="1"/>
  <c r="N23" i="29"/>
  <c r="N22" i="29" s="1"/>
  <c r="N23" i="31"/>
  <c r="N22" i="31" s="1"/>
  <c r="AI23" i="28"/>
  <c r="AI22" i="28" s="1"/>
  <c r="AI23" i="32"/>
  <c r="AI22" i="32" s="1"/>
  <c r="AI23" i="36"/>
  <c r="BL13" i="36" s="1"/>
  <c r="K23" i="31"/>
  <c r="K22" i="31" s="1"/>
  <c r="K23" i="23"/>
  <c r="K22" i="23" s="1"/>
  <c r="N23" i="27"/>
  <c r="N36" i="27" s="1"/>
  <c r="H22" i="21"/>
  <c r="H35" i="21" s="1"/>
  <c r="AF23" i="29"/>
  <c r="AF22" i="29" s="1"/>
  <c r="AF23" i="26"/>
  <c r="AF22" i="26" s="1"/>
  <c r="AL23" i="26"/>
  <c r="AL36" i="26" s="1"/>
  <c r="N23" i="26"/>
  <c r="N36" i="26" s="1"/>
  <c r="K23" i="35"/>
  <c r="K22" i="35" s="1"/>
  <c r="Z23" i="28"/>
  <c r="BL4" i="28" s="1"/>
  <c r="AC23" i="27"/>
  <c r="AC22" i="27" s="1"/>
  <c r="AC35" i="27" s="1"/>
  <c r="N23" i="36"/>
  <c r="BL6" i="36" s="1"/>
  <c r="H36" i="21"/>
  <c r="AI23" i="34"/>
  <c r="AI22" i="34" s="1"/>
  <c r="T23" i="23"/>
  <c r="T22" i="23" s="1"/>
  <c r="K23" i="26"/>
  <c r="BL15" i="26" s="1"/>
  <c r="Z23" i="36"/>
  <c r="Z36" i="36" s="1"/>
  <c r="AF23" i="33"/>
  <c r="AF36" i="33" s="1"/>
  <c r="AF23" i="27"/>
  <c r="BL5" i="27" s="1"/>
  <c r="AF23" i="25"/>
  <c r="AF36" i="25" s="1"/>
  <c r="AO23" i="27"/>
  <c r="BL12" i="27" s="1"/>
  <c r="AC23" i="28"/>
  <c r="AC36" i="28" s="1"/>
  <c r="AC23" i="31"/>
  <c r="AC22" i="31" s="1"/>
  <c r="BK11" i="31" s="1"/>
  <c r="AL23" i="31"/>
  <c r="BL14" i="31" s="1"/>
  <c r="AL23" i="35"/>
  <c r="AL22" i="35" s="1"/>
  <c r="AL35" i="35" s="1"/>
  <c r="AC23" i="34"/>
  <c r="BL11" i="34" s="1"/>
  <c r="N23" i="24"/>
  <c r="N36" i="24" s="1"/>
  <c r="T23" i="32"/>
  <c r="BL8" i="32" s="1"/>
  <c r="K23" i="34"/>
  <c r="K36" i="34" s="1"/>
  <c r="K23" i="33"/>
  <c r="K22" i="33" s="1"/>
  <c r="Z23" i="23"/>
  <c r="Z36" i="23" s="1"/>
  <c r="AF23" i="24"/>
  <c r="BL5" i="24" s="1"/>
  <c r="AO23" i="24"/>
  <c r="BL7" i="24" s="1"/>
  <c r="AL23" i="34"/>
  <c r="AL36" i="34" s="1"/>
  <c r="N23" i="35"/>
  <c r="BL6" i="35" s="1"/>
  <c r="T23" i="27"/>
  <c r="T36" i="27" s="1"/>
  <c r="K23" i="24"/>
  <c r="K22" i="24" s="1"/>
  <c r="AO23" i="21"/>
  <c r="AO36" i="21" s="1"/>
  <c r="AL23" i="29"/>
  <c r="AL22" i="29" s="1"/>
  <c r="AL35" i="29" s="1"/>
  <c r="AC23" i="24"/>
  <c r="AC36" i="24" s="1"/>
  <c r="BE4" i="21"/>
  <c r="W6" i="16"/>
  <c r="CE6" i="16" s="1"/>
  <c r="BE9" i="21"/>
  <c r="K6" i="16"/>
  <c r="BS6" i="16" s="1"/>
  <c r="AI23" i="30"/>
  <c r="AI22" i="30" s="1"/>
  <c r="AI23" i="29"/>
  <c r="BL13" i="29" s="1"/>
  <c r="AI23" i="23"/>
  <c r="AI36" i="23" s="1"/>
  <c r="AI23" i="24"/>
  <c r="AI36" i="24" s="1"/>
  <c r="T23" i="26"/>
  <c r="T36" i="26" s="1"/>
  <c r="T23" i="29"/>
  <c r="BL8" i="29" s="1"/>
  <c r="T23" i="24"/>
  <c r="BL13" i="24" s="1"/>
  <c r="K23" i="21"/>
  <c r="K36" i="21" s="1"/>
  <c r="K23" i="25"/>
  <c r="BL15" i="25" s="1"/>
  <c r="Z23" i="31"/>
  <c r="Z22" i="31" s="1"/>
  <c r="AO23" i="36"/>
  <c r="AO36" i="36" s="1"/>
  <c r="AO23" i="34"/>
  <c r="AO36" i="34" s="1"/>
  <c r="AO23" i="33"/>
  <c r="AO22" i="33" s="1"/>
  <c r="AO35" i="33" s="1"/>
  <c r="AO23" i="32"/>
  <c r="BL15" i="32" s="1"/>
  <c r="AO23" i="31"/>
  <c r="AO22" i="31" s="1"/>
  <c r="BK15" i="31" s="1"/>
  <c r="AO23" i="28"/>
  <c r="BL8" i="28" s="1"/>
  <c r="AL23" i="32"/>
  <c r="AL22" i="32" s="1"/>
  <c r="BK14" i="32" s="1"/>
  <c r="AC23" i="35"/>
  <c r="AC36" i="35" s="1"/>
  <c r="AC23" i="29"/>
  <c r="AC36" i="29" s="1"/>
  <c r="AC23" i="23"/>
  <c r="BL12" i="23" s="1"/>
  <c r="BE15" i="21"/>
  <c r="AL6" i="16"/>
  <c r="CT6" i="16" s="1"/>
  <c r="AL23" i="25"/>
  <c r="AL36" i="25" s="1"/>
  <c r="AL23" i="27"/>
  <c r="AL36" i="27" s="1"/>
  <c r="AO23" i="29"/>
  <c r="AO36" i="29" s="1"/>
  <c r="AC23" i="36"/>
  <c r="BL11" i="36" s="1"/>
  <c r="BE10" i="21"/>
  <c r="AF6" i="16"/>
  <c r="CN6" i="16" s="1"/>
  <c r="BE7" i="21"/>
  <c r="AC6" i="16"/>
  <c r="CK6" i="16" s="1"/>
  <c r="BE6" i="21"/>
  <c r="T6" i="16"/>
  <c r="CB6" i="16" s="1"/>
  <c r="AL37" i="28"/>
  <c r="AL23" i="28"/>
  <c r="BE11" i="21"/>
  <c r="Z6" i="16"/>
  <c r="CH6" i="16" s="1"/>
  <c r="BE14" i="21"/>
  <c r="Q6" i="16"/>
  <c r="BY6" i="16" s="1"/>
  <c r="K23" i="32"/>
  <c r="K22" i="32" s="1"/>
  <c r="Z23" i="25"/>
  <c r="Z22" i="25" s="1"/>
  <c r="AF23" i="23"/>
  <c r="AF22" i="23" s="1"/>
  <c r="N23" i="21"/>
  <c r="N22" i="21" s="1"/>
  <c r="N23" i="25"/>
  <c r="N36" i="25" s="1"/>
  <c r="T23" i="28"/>
  <c r="T36" i="28" s="1"/>
  <c r="T23" i="25"/>
  <c r="T36" i="25" s="1"/>
  <c r="K23" i="29"/>
  <c r="K22" i="29" s="1"/>
  <c r="Z23" i="24"/>
  <c r="Z36" i="24" s="1"/>
  <c r="Z23" i="26"/>
  <c r="Z36" i="26" s="1"/>
  <c r="AO23" i="30"/>
  <c r="AO22" i="30" s="1"/>
  <c r="AO35" i="30" s="1"/>
  <c r="AO23" i="35"/>
  <c r="BL15" i="35" s="1"/>
  <c r="AO23" i="26"/>
  <c r="AO22" i="26" s="1"/>
  <c r="AO35" i="26" s="1"/>
  <c r="AL23" i="33"/>
  <c r="AL22" i="33" s="1"/>
  <c r="BK14" i="33" s="1"/>
  <c r="AL23" i="21"/>
  <c r="AL36" i="21" s="1"/>
  <c r="AC23" i="21"/>
  <c r="BL12" i="21" s="1"/>
  <c r="AC23" i="32"/>
  <c r="AC22" i="32" s="1"/>
  <c r="BK11" i="32" s="1"/>
  <c r="BE13" i="21"/>
  <c r="AI6" i="16"/>
  <c r="CQ6" i="16" s="1"/>
  <c r="AL23" i="23"/>
  <c r="BL8" i="23" s="1"/>
  <c r="AL23" i="36"/>
  <c r="AL36" i="36" s="1"/>
  <c r="BE8" i="21"/>
  <c r="E6" i="16"/>
  <c r="BM6" i="16" s="1"/>
  <c r="BE12" i="21"/>
  <c r="H6" i="16"/>
  <c r="BP6" i="16" s="1"/>
  <c r="BE5" i="21"/>
  <c r="N6" i="16"/>
  <c r="BV6" i="16" s="1"/>
  <c r="AK22" i="16"/>
  <c r="BL7" i="20"/>
  <c r="AL22" i="20"/>
  <c r="BK7" i="20" s="1"/>
  <c r="V58" i="21"/>
  <c r="AB58" i="21"/>
  <c r="AK58" i="21"/>
  <c r="M58" i="21"/>
  <c r="AE58" i="21"/>
  <c r="G58" i="21"/>
  <c r="J58" i="21"/>
  <c r="S58" i="21"/>
  <c r="AH58" i="21"/>
  <c r="Y58" i="21"/>
  <c r="AN58" i="21"/>
  <c r="AC22" i="20"/>
  <c r="BK12" i="20" s="1"/>
  <c r="CH21" i="16"/>
  <c r="BL12" i="20"/>
  <c r="P58" i="21"/>
  <c r="G48" i="20"/>
  <c r="J56" i="20"/>
  <c r="V56" i="20"/>
  <c r="AK56" i="20"/>
  <c r="P56" i="20"/>
  <c r="AN56" i="20"/>
  <c r="AE56" i="20"/>
  <c r="AH56" i="20"/>
  <c r="Y56" i="20"/>
  <c r="G56" i="20"/>
  <c r="S56" i="20"/>
  <c r="M56" i="20"/>
  <c r="AB56" i="20"/>
  <c r="AN22" i="16"/>
  <c r="AO36" i="20"/>
  <c r="BL11" i="20"/>
  <c r="BE10" i="1"/>
  <c r="K4" i="16"/>
  <c r="AO35" i="20"/>
  <c r="BK11" i="20"/>
  <c r="N22" i="1"/>
  <c r="BL10" i="1"/>
  <c r="N36" i="1"/>
  <c r="BS21" i="16"/>
  <c r="M22" i="16"/>
  <c r="T36" i="20"/>
  <c r="BL10" i="20"/>
  <c r="T22" i="20"/>
  <c r="BK15" i="1"/>
  <c r="H35" i="1"/>
  <c r="Z22" i="1"/>
  <c r="Z36" i="1"/>
  <c r="BL7" i="1"/>
  <c r="BK8" i="20"/>
  <c r="Q35" i="20"/>
  <c r="BK6" i="1"/>
  <c r="AO35" i="1"/>
  <c r="H35" i="28"/>
  <c r="BK11" i="28"/>
  <c r="AF22" i="1"/>
  <c r="AF36" i="1"/>
  <c r="BL9" i="1"/>
  <c r="BL5" i="20"/>
  <c r="AF22" i="20"/>
  <c r="AF36" i="20"/>
  <c r="BE8" i="1"/>
  <c r="AF4" i="16"/>
  <c r="BE12" i="1"/>
  <c r="N4" i="16"/>
  <c r="W35" i="25"/>
  <c r="BK13" i="25"/>
  <c r="BK4" i="20"/>
  <c r="H35" i="20"/>
  <c r="K36" i="20"/>
  <c r="K22" i="20"/>
  <c r="BL15" i="20"/>
  <c r="CE21" i="16"/>
  <c r="Y22" i="16"/>
  <c r="W35" i="1"/>
  <c r="BK11" i="1"/>
  <c r="BE15" i="1"/>
  <c r="E4" i="16"/>
  <c r="BE4" i="1"/>
  <c r="H4" i="16"/>
  <c r="BE14" i="1"/>
  <c r="Z4" i="16"/>
  <c r="BK13" i="20"/>
  <c r="W35" i="20"/>
  <c r="AI22" i="31"/>
  <c r="BL13" i="31"/>
  <c r="AI36" i="31"/>
  <c r="CN21" i="16"/>
  <c r="AH22" i="16"/>
  <c r="T22" i="1"/>
  <c r="BL13" i="1"/>
  <c r="T36" i="1"/>
  <c r="BY21" i="16"/>
  <c r="S22" i="16"/>
  <c r="BK9" i="27"/>
  <c r="W35" i="27"/>
  <c r="K22" i="1"/>
  <c r="BL4" i="1"/>
  <c r="K36" i="1"/>
  <c r="BP21" i="16"/>
  <c r="J22" i="16"/>
  <c r="Z22" i="20"/>
  <c r="BL14" i="20"/>
  <c r="Z36" i="20"/>
  <c r="AC35" i="1"/>
  <c r="BK14" i="1"/>
  <c r="BE7" i="1"/>
  <c r="W4" i="16"/>
  <c r="BE6" i="1"/>
  <c r="AL4" i="16"/>
  <c r="BE13" i="1"/>
  <c r="Q4" i="16"/>
  <c r="BE5" i="1"/>
  <c r="AI4" i="16"/>
  <c r="BE11" i="1"/>
  <c r="T4" i="16"/>
  <c r="BE9" i="1"/>
  <c r="AC4" i="16"/>
  <c r="BK10" i="21"/>
  <c r="Q35" i="21"/>
  <c r="AL35" i="1"/>
  <c r="BK5" i="1"/>
  <c r="N36" i="20"/>
  <c r="N22" i="20"/>
  <c r="BL6" i="20"/>
  <c r="BL9" i="20"/>
  <c r="AI36" i="20"/>
  <c r="AI22" i="20"/>
  <c r="BL8" i="1"/>
  <c r="AI36" i="1"/>
  <c r="AI22" i="1"/>
  <c r="BK12" i="1"/>
  <c r="Q35" i="1"/>
  <c r="CK21" i="16"/>
  <c r="AE22" i="16"/>
  <c r="V58" i="1"/>
  <c r="AB58" i="1"/>
  <c r="AE58" i="1"/>
  <c r="P58" i="1"/>
  <c r="AN58" i="1"/>
  <c r="AK58" i="1"/>
  <c r="S58" i="1"/>
  <c r="M58" i="1"/>
  <c r="G58" i="1"/>
  <c r="Y58" i="1"/>
  <c r="AH58" i="1"/>
  <c r="J58" i="1"/>
  <c r="CR12" i="16" l="1"/>
  <c r="CO12" i="16"/>
  <c r="BK12" i="16"/>
  <c r="CL12" i="16"/>
  <c r="BW12" i="16"/>
  <c r="CI12" i="16"/>
  <c r="BQ12" i="16"/>
  <c r="CF12" i="16"/>
  <c r="BT12" i="16"/>
  <c r="BN12" i="16"/>
  <c r="BZ12" i="16"/>
  <c r="CC12" i="16"/>
  <c r="W36" i="30"/>
  <c r="BL9" i="29"/>
  <c r="W22" i="28"/>
  <c r="BK13" i="28" s="1"/>
  <c r="BL9" i="35"/>
  <c r="W22" i="32"/>
  <c r="W35" i="32" s="1"/>
  <c r="W22" i="34"/>
  <c r="BK9" i="34" s="1"/>
  <c r="W22" i="35"/>
  <c r="W35" i="35" s="1"/>
  <c r="BL9" i="36"/>
  <c r="W22" i="30"/>
  <c r="W35" i="30" s="1"/>
  <c r="W22" i="36"/>
  <c r="W35" i="36" s="1"/>
  <c r="W36" i="32"/>
  <c r="BL9" i="31"/>
  <c r="W36" i="28"/>
  <c r="W22" i="31"/>
  <c r="BK9" i="31" s="1"/>
  <c r="BL9" i="33"/>
  <c r="W22" i="33"/>
  <c r="BK9" i="33" s="1"/>
  <c r="H22" i="26"/>
  <c r="H35" i="26" s="1"/>
  <c r="BL10" i="26"/>
  <c r="BL9" i="34"/>
  <c r="BZ11" i="16"/>
  <c r="BW11" i="16"/>
  <c r="CR11" i="16"/>
  <c r="CL11" i="16"/>
  <c r="CI11" i="16"/>
  <c r="CF11" i="16"/>
  <c r="BK11" i="16"/>
  <c r="BT11" i="16"/>
  <c r="CO11" i="16"/>
  <c r="BN11" i="16"/>
  <c r="BQ11" i="16"/>
  <c r="CC11" i="16"/>
  <c r="CL10" i="16"/>
  <c r="CI10" i="16"/>
  <c r="CC10" i="16"/>
  <c r="CO10" i="16"/>
  <c r="BW10" i="16"/>
  <c r="CR10" i="16"/>
  <c r="BZ10" i="16"/>
  <c r="BQ10" i="16"/>
  <c r="BK10" i="16"/>
  <c r="BT10" i="16"/>
  <c r="BN10" i="16"/>
  <c r="CF10" i="16"/>
  <c r="BQ9" i="16"/>
  <c r="CO9" i="16"/>
  <c r="BN9" i="16"/>
  <c r="BK9" i="16"/>
  <c r="BT9" i="16"/>
  <c r="CF9" i="16"/>
  <c r="CI9" i="16"/>
  <c r="CR9" i="16"/>
  <c r="CL9" i="16"/>
  <c r="BZ9" i="16"/>
  <c r="BW9" i="16"/>
  <c r="CC9" i="16"/>
  <c r="K36" i="36"/>
  <c r="AC36" i="33"/>
  <c r="BL5" i="36"/>
  <c r="BL10" i="27"/>
  <c r="Q22" i="27"/>
  <c r="Q35" i="27" s="1"/>
  <c r="BK4" i="32"/>
  <c r="CC8" i="16"/>
  <c r="CL8" i="16"/>
  <c r="CO8" i="16"/>
  <c r="BZ8" i="16"/>
  <c r="BK8" i="16"/>
  <c r="BW8" i="16"/>
  <c r="BT8" i="16"/>
  <c r="CI8" i="16"/>
  <c r="CF8" i="16"/>
  <c r="CR8" i="16"/>
  <c r="BQ8" i="16"/>
  <c r="BN8" i="16"/>
  <c r="BL7" i="29"/>
  <c r="AC22" i="33"/>
  <c r="AC35" i="33" s="1"/>
  <c r="H36" i="33"/>
  <c r="Q36" i="31"/>
  <c r="H22" i="34"/>
  <c r="BK4" i="34" s="1"/>
  <c r="Q22" i="30"/>
  <c r="BK7" i="30" s="1"/>
  <c r="Q22" i="31"/>
  <c r="BK7" i="31" s="1"/>
  <c r="Q36" i="30"/>
  <c r="H36" i="34"/>
  <c r="H22" i="33"/>
  <c r="BK4" i="33" s="1"/>
  <c r="Q22" i="29"/>
  <c r="BK7" i="29" s="1"/>
  <c r="AC22" i="25"/>
  <c r="BK11" i="25" s="1"/>
  <c r="BL9" i="24"/>
  <c r="BL11" i="25"/>
  <c r="H35" i="24"/>
  <c r="Q36" i="25"/>
  <c r="Q22" i="25"/>
  <c r="Q35" i="25" s="1"/>
  <c r="H22" i="23"/>
  <c r="BK9" i="23" s="1"/>
  <c r="BK4" i="29"/>
  <c r="H36" i="29"/>
  <c r="Q35" i="32"/>
  <c r="BL4" i="29"/>
  <c r="BL9" i="23"/>
  <c r="AL22" i="30"/>
  <c r="AL35" i="30" s="1"/>
  <c r="Q22" i="34"/>
  <c r="Q35" i="34" s="1"/>
  <c r="BL7" i="36"/>
  <c r="BK7" i="36"/>
  <c r="H22" i="27"/>
  <c r="H35" i="27" s="1"/>
  <c r="Q35" i="23"/>
  <c r="AL36" i="30"/>
  <c r="Q36" i="34"/>
  <c r="Q36" i="23"/>
  <c r="BL10" i="23"/>
  <c r="Q36" i="32"/>
  <c r="H36" i="24"/>
  <c r="Q36" i="36"/>
  <c r="BK11" i="30"/>
  <c r="AC36" i="30"/>
  <c r="Q36" i="26"/>
  <c r="BL4" i="32"/>
  <c r="BL11" i="30"/>
  <c r="H36" i="32"/>
  <c r="BL7" i="35"/>
  <c r="Q22" i="35"/>
  <c r="BK7" i="35" s="1"/>
  <c r="H36" i="27"/>
  <c r="AO36" i="23"/>
  <c r="AO22" i="23"/>
  <c r="BK4" i="23" s="1"/>
  <c r="H22" i="35"/>
  <c r="H35" i="35" s="1"/>
  <c r="BL11" i="26"/>
  <c r="BK11" i="24"/>
  <c r="Q35" i="26"/>
  <c r="H36" i="35"/>
  <c r="Q36" i="24"/>
  <c r="W35" i="21"/>
  <c r="H22" i="30"/>
  <c r="H35" i="30" s="1"/>
  <c r="BL11" i="24"/>
  <c r="H36" i="30"/>
  <c r="Q36" i="33"/>
  <c r="Q22" i="33"/>
  <c r="BK7" i="33" s="1"/>
  <c r="H36" i="25"/>
  <c r="H22" i="25"/>
  <c r="H35" i="25" s="1"/>
  <c r="H22" i="36"/>
  <c r="BK4" i="36" s="1"/>
  <c r="BL4" i="36"/>
  <c r="BL7" i="32"/>
  <c r="Q36" i="28"/>
  <c r="Q22" i="28"/>
  <c r="Q35" i="28" s="1"/>
  <c r="H22" i="31"/>
  <c r="H35" i="31" s="1"/>
  <c r="H36" i="31"/>
  <c r="BW7" i="16"/>
  <c r="CL7" i="16"/>
  <c r="BN7" i="16"/>
  <c r="BQ7" i="16"/>
  <c r="BK7" i="16"/>
  <c r="BZ7" i="16"/>
  <c r="CI7" i="16"/>
  <c r="BT7" i="16"/>
  <c r="CF7" i="16"/>
  <c r="CC7" i="16"/>
  <c r="CO7" i="16"/>
  <c r="CR7" i="16"/>
  <c r="AF22" i="32"/>
  <c r="BK12" i="32" s="1"/>
  <c r="W35" i="23"/>
  <c r="BL10" i="35"/>
  <c r="AL22" i="24"/>
  <c r="BK12" i="24" s="1"/>
  <c r="BK15" i="24"/>
  <c r="AC36" i="26"/>
  <c r="AI36" i="33"/>
  <c r="BL4" i="26"/>
  <c r="AL22" i="25"/>
  <c r="AL35" i="25" s="1"/>
  <c r="AF22" i="30"/>
  <c r="BK12" i="30" s="1"/>
  <c r="Z36" i="29"/>
  <c r="Z22" i="29"/>
  <c r="BK10" i="29" s="1"/>
  <c r="T36" i="36"/>
  <c r="BL12" i="30"/>
  <c r="Z22" i="33"/>
  <c r="Z35" i="33" s="1"/>
  <c r="AF36" i="21"/>
  <c r="BL10" i="33"/>
  <c r="T36" i="33"/>
  <c r="T22" i="31"/>
  <c r="T35" i="31" s="1"/>
  <c r="BL8" i="33"/>
  <c r="K36" i="35"/>
  <c r="BL11" i="29"/>
  <c r="BL12" i="36"/>
  <c r="BL12" i="31"/>
  <c r="AF36" i="36"/>
  <c r="K36" i="31"/>
  <c r="AF36" i="32"/>
  <c r="BK9" i="29"/>
  <c r="Z36" i="32"/>
  <c r="AC22" i="26"/>
  <c r="AC35" i="26" s="1"/>
  <c r="N36" i="36"/>
  <c r="Z22" i="30"/>
  <c r="BK10" i="30" s="1"/>
  <c r="N22" i="34"/>
  <c r="BK6" i="34" s="1"/>
  <c r="K36" i="33"/>
  <c r="AF36" i="28"/>
  <c r="BL8" i="34"/>
  <c r="Z36" i="30"/>
  <c r="BL6" i="34"/>
  <c r="T22" i="34"/>
  <c r="T35" i="34" s="1"/>
  <c r="BL13" i="33"/>
  <c r="BL7" i="21"/>
  <c r="Z22" i="21"/>
  <c r="Z35" i="21" s="1"/>
  <c r="BL15" i="28"/>
  <c r="AI36" i="27"/>
  <c r="Z36" i="35"/>
  <c r="K36" i="28"/>
  <c r="T36" i="21"/>
  <c r="AI36" i="32"/>
  <c r="BL6" i="27"/>
  <c r="AF36" i="27"/>
  <c r="BL7" i="26"/>
  <c r="AI36" i="26"/>
  <c r="BL8" i="30"/>
  <c r="N36" i="32"/>
  <c r="T22" i="30"/>
  <c r="BK8" i="30" s="1"/>
  <c r="BL7" i="25"/>
  <c r="AF22" i="31"/>
  <c r="BK12" i="31" s="1"/>
  <c r="K36" i="27"/>
  <c r="N22" i="32"/>
  <c r="BK6" i="32" s="1"/>
  <c r="BL5" i="34"/>
  <c r="AF22" i="34"/>
  <c r="BK12" i="34" s="1"/>
  <c r="AI36" i="36"/>
  <c r="AO35" i="31"/>
  <c r="N36" i="29"/>
  <c r="BL15" i="23"/>
  <c r="BL7" i="28"/>
  <c r="AF36" i="26"/>
  <c r="BL11" i="21"/>
  <c r="AO36" i="25"/>
  <c r="AF22" i="27"/>
  <c r="BK5" i="27" s="1"/>
  <c r="BL5" i="33"/>
  <c r="AC35" i="31"/>
  <c r="N36" i="23"/>
  <c r="BL7" i="27"/>
  <c r="N22" i="27"/>
  <c r="BK6" i="27" s="1"/>
  <c r="BK9" i="25"/>
  <c r="K36" i="23"/>
  <c r="T36" i="35"/>
  <c r="BL6" i="33"/>
  <c r="AI36" i="35"/>
  <c r="N22" i="28"/>
  <c r="N35" i="28" s="1"/>
  <c r="Z36" i="28"/>
  <c r="W35" i="26"/>
  <c r="BL8" i="36"/>
  <c r="AI36" i="21"/>
  <c r="N22" i="23"/>
  <c r="BK7" i="23" s="1"/>
  <c r="N22" i="24"/>
  <c r="BK6" i="24" s="1"/>
  <c r="N36" i="30"/>
  <c r="BL14" i="29"/>
  <c r="BL4" i="27"/>
  <c r="BL8" i="35"/>
  <c r="BL13" i="32"/>
  <c r="BL5" i="28"/>
  <c r="Z22" i="28"/>
  <c r="Z35" i="28" s="1"/>
  <c r="BK8" i="27"/>
  <c r="AL35" i="32"/>
  <c r="AI22" i="21"/>
  <c r="BK5" i="21" s="1"/>
  <c r="BL12" i="35"/>
  <c r="AI36" i="28"/>
  <c r="N22" i="30"/>
  <c r="N35" i="30" s="1"/>
  <c r="BL9" i="25"/>
  <c r="AL22" i="26"/>
  <c r="AL35" i="26" s="1"/>
  <c r="BL13" i="21"/>
  <c r="N36" i="33"/>
  <c r="BL4" i="25"/>
  <c r="BL13" i="35"/>
  <c r="Z22" i="23"/>
  <c r="Z35" i="23" s="1"/>
  <c r="AF22" i="35"/>
  <c r="BK12" i="35" s="1"/>
  <c r="Z36" i="27"/>
  <c r="BL15" i="33"/>
  <c r="BL13" i="26"/>
  <c r="AC36" i="27"/>
  <c r="BL12" i="24"/>
  <c r="BL8" i="27"/>
  <c r="AI36" i="25"/>
  <c r="BL12" i="34"/>
  <c r="K22" i="26"/>
  <c r="K35" i="26" s="1"/>
  <c r="BL14" i="26"/>
  <c r="BL6" i="28"/>
  <c r="BL11" i="35"/>
  <c r="K36" i="29"/>
  <c r="AF22" i="24"/>
  <c r="BK5" i="24" s="1"/>
  <c r="K22" i="30"/>
  <c r="K35" i="30" s="1"/>
  <c r="AO22" i="21"/>
  <c r="BK6" i="21" s="1"/>
  <c r="BL10" i="24"/>
  <c r="K36" i="24"/>
  <c r="BL8" i="31"/>
  <c r="N22" i="36"/>
  <c r="N35" i="36" s="1"/>
  <c r="Z22" i="34"/>
  <c r="BK10" i="34" s="1"/>
  <c r="BL5" i="35"/>
  <c r="K22" i="21"/>
  <c r="K35" i="21" s="1"/>
  <c r="AO22" i="24"/>
  <c r="BK7" i="24" s="1"/>
  <c r="AO22" i="36"/>
  <c r="BK15" i="36" s="1"/>
  <c r="BL12" i="28"/>
  <c r="AF36" i="29"/>
  <c r="BL14" i="24"/>
  <c r="AF22" i="33"/>
  <c r="BK12" i="33" s="1"/>
  <c r="Z36" i="34"/>
  <c r="BL5" i="32"/>
  <c r="BL15" i="21"/>
  <c r="AC22" i="29"/>
  <c r="AC35" i="29" s="1"/>
  <c r="BL5" i="31"/>
  <c r="BL12" i="33"/>
  <c r="BL6" i="31"/>
  <c r="K36" i="32"/>
  <c r="AI22" i="24"/>
  <c r="AI35" i="24" s="1"/>
  <c r="N22" i="25"/>
  <c r="BK7" i="25" s="1"/>
  <c r="BL11" i="32"/>
  <c r="AC36" i="32"/>
  <c r="K22" i="27"/>
  <c r="BK15" i="27" s="1"/>
  <c r="AI22" i="25"/>
  <c r="AI35" i="25" s="1"/>
  <c r="BL6" i="29"/>
  <c r="BL5" i="30"/>
  <c r="AI22" i="36"/>
  <c r="AI35" i="36" s="1"/>
  <c r="AO22" i="32"/>
  <c r="AO35" i="32" s="1"/>
  <c r="AC36" i="21"/>
  <c r="BL14" i="27"/>
  <c r="AO36" i="35"/>
  <c r="AC36" i="36"/>
  <c r="BL14" i="36"/>
  <c r="T36" i="32"/>
  <c r="N22" i="26"/>
  <c r="BK6" i="26" s="1"/>
  <c r="T36" i="23"/>
  <c r="BL6" i="23"/>
  <c r="AL35" i="33"/>
  <c r="BL12" i="29"/>
  <c r="AC35" i="32"/>
  <c r="K22" i="34"/>
  <c r="K35" i="34" s="1"/>
  <c r="BL14" i="28"/>
  <c r="N36" i="31"/>
  <c r="Z22" i="32"/>
  <c r="BK10" i="32" s="1"/>
  <c r="BL4" i="24"/>
  <c r="BL13" i="30"/>
  <c r="BL5" i="26"/>
  <c r="BK9" i="26"/>
  <c r="BL9" i="26"/>
  <c r="AO36" i="31"/>
  <c r="BL15" i="36"/>
  <c r="AO36" i="26"/>
  <c r="AC36" i="34"/>
  <c r="BL12" i="25"/>
  <c r="Z22" i="26"/>
  <c r="BK5" i="26" s="1"/>
  <c r="BL6" i="25"/>
  <c r="T22" i="28"/>
  <c r="T35" i="28" s="1"/>
  <c r="AI36" i="30"/>
  <c r="BL8" i="24"/>
  <c r="K22" i="25"/>
  <c r="K35" i="25" s="1"/>
  <c r="BL15" i="31"/>
  <c r="BL15" i="34"/>
  <c r="BL6" i="21"/>
  <c r="AO36" i="28"/>
  <c r="AO36" i="24"/>
  <c r="AC22" i="34"/>
  <c r="AC35" i="34" s="1"/>
  <c r="AC22" i="28"/>
  <c r="BK12" i="28" s="1"/>
  <c r="AL22" i="27"/>
  <c r="AL35" i="27" s="1"/>
  <c r="T22" i="32"/>
  <c r="T35" i="32" s="1"/>
  <c r="BL5" i="29"/>
  <c r="BK9" i="21"/>
  <c r="BL6" i="26"/>
  <c r="BL13" i="23"/>
  <c r="AI22" i="23"/>
  <c r="BK6" i="23" s="1"/>
  <c r="BL8" i="21"/>
  <c r="AF36" i="24"/>
  <c r="T22" i="24"/>
  <c r="T35" i="24" s="1"/>
  <c r="AO22" i="35"/>
  <c r="AO35" i="35" s="1"/>
  <c r="AO22" i="27"/>
  <c r="AO35" i="27" s="1"/>
  <c r="AC22" i="36"/>
  <c r="AC35" i="36" s="1"/>
  <c r="AC22" i="21"/>
  <c r="BK12" i="21" s="1"/>
  <c r="AL36" i="35"/>
  <c r="BT6" i="16"/>
  <c r="T22" i="27"/>
  <c r="BK14" i="27" s="1"/>
  <c r="N36" i="21"/>
  <c r="BK14" i="35"/>
  <c r="AL35" i="20"/>
  <c r="T36" i="24"/>
  <c r="AO36" i="27"/>
  <c r="AO36" i="32"/>
  <c r="AC22" i="24"/>
  <c r="AC35" i="24" s="1"/>
  <c r="BL14" i="35"/>
  <c r="AC22" i="35"/>
  <c r="AC35" i="35" s="1"/>
  <c r="AL36" i="23"/>
  <c r="N36" i="35"/>
  <c r="AL36" i="31"/>
  <c r="AI36" i="34"/>
  <c r="AF22" i="25"/>
  <c r="BK4" i="25" s="1"/>
  <c r="BL10" i="36"/>
  <c r="AI36" i="29"/>
  <c r="Z36" i="25"/>
  <c r="BL13" i="34"/>
  <c r="Z22" i="36"/>
  <c r="Z35" i="36" s="1"/>
  <c r="BL11" i="23"/>
  <c r="K36" i="26"/>
  <c r="BK14" i="29"/>
  <c r="AI22" i="29"/>
  <c r="AI35" i="29" s="1"/>
  <c r="N22" i="35"/>
  <c r="N35" i="35" s="1"/>
  <c r="K36" i="25"/>
  <c r="T22" i="29"/>
  <c r="BK8" i="29" s="1"/>
  <c r="T22" i="26"/>
  <c r="BK14" i="26" s="1"/>
  <c r="BL6" i="24"/>
  <c r="BK15" i="30"/>
  <c r="BL15" i="29"/>
  <c r="AO36" i="33"/>
  <c r="AC36" i="23"/>
  <c r="AC36" i="31"/>
  <c r="BL11" i="31"/>
  <c r="AL36" i="33"/>
  <c r="BL14" i="33"/>
  <c r="BL14" i="34"/>
  <c r="BL13" i="27"/>
  <c r="AL36" i="29"/>
  <c r="Z36" i="31"/>
  <c r="T22" i="25"/>
  <c r="BK14" i="25" s="1"/>
  <c r="AF36" i="23"/>
  <c r="BK15" i="33"/>
  <c r="AO22" i="34"/>
  <c r="BK15" i="34" s="1"/>
  <c r="AO22" i="28"/>
  <c r="BK8" i="28" s="1"/>
  <c r="AC22" i="23"/>
  <c r="AC35" i="23" s="1"/>
  <c r="AL22" i="34"/>
  <c r="BK14" i="34" s="1"/>
  <c r="AL22" i="31"/>
  <c r="AL35" i="31" s="1"/>
  <c r="BK6" i="16"/>
  <c r="CO6" i="16"/>
  <c r="BL10" i="31"/>
  <c r="BL14" i="25"/>
  <c r="BL5" i="23"/>
  <c r="Z22" i="24"/>
  <c r="Z35" i="24" s="1"/>
  <c r="T36" i="29"/>
  <c r="AO36" i="30"/>
  <c r="BL4" i="21"/>
  <c r="AL22" i="23"/>
  <c r="AL35" i="23" s="1"/>
  <c r="CF6" i="16"/>
  <c r="BZ6" i="16"/>
  <c r="CL6" i="16"/>
  <c r="CC6" i="16"/>
  <c r="BL15" i="30"/>
  <c r="BN6" i="16"/>
  <c r="AO22" i="29"/>
  <c r="BK15" i="29" s="1"/>
  <c r="AL36" i="32"/>
  <c r="AL22" i="21"/>
  <c r="AL35" i="21" s="1"/>
  <c r="BL14" i="32"/>
  <c r="AL22" i="36"/>
  <c r="AL35" i="36" s="1"/>
  <c r="BW6" i="16"/>
  <c r="AL22" i="28"/>
  <c r="AL36" i="28"/>
  <c r="BL10" i="28"/>
  <c r="CI6" i="16"/>
  <c r="CR6" i="16"/>
  <c r="BQ6" i="16"/>
  <c r="AC35" i="20"/>
  <c r="G54" i="20"/>
  <c r="G53" i="20" s="1"/>
  <c r="AB53" i="20"/>
  <c r="AB55" i="20"/>
  <c r="AB52" i="20" s="1"/>
  <c r="AB21" i="20" s="1"/>
  <c r="AB54" i="20"/>
  <c r="Y55" i="20"/>
  <c r="Y52" i="20" s="1"/>
  <c r="Y21" i="20" s="1"/>
  <c r="Y54" i="20"/>
  <c r="Y53" i="20"/>
  <c r="P53" i="20"/>
  <c r="P54" i="20"/>
  <c r="P55" i="20"/>
  <c r="P52" i="20" s="1"/>
  <c r="P21" i="20" s="1"/>
  <c r="AN54" i="20"/>
  <c r="AN53" i="20"/>
  <c r="AN55" i="20"/>
  <c r="AN52" i="20" s="1"/>
  <c r="AN21" i="20" s="1"/>
  <c r="M55" i="20"/>
  <c r="M52" i="20" s="1"/>
  <c r="M21" i="20" s="1"/>
  <c r="M54" i="20"/>
  <c r="M53" i="20"/>
  <c r="AH55" i="20"/>
  <c r="AH52" i="20" s="1"/>
  <c r="AH21" i="20" s="1"/>
  <c r="AH54" i="20"/>
  <c r="AH53" i="20"/>
  <c r="AK53" i="20"/>
  <c r="AK55" i="20"/>
  <c r="AK52" i="20" s="1"/>
  <c r="AK21" i="20" s="1"/>
  <c r="AK54" i="20"/>
  <c r="J54" i="20"/>
  <c r="J53" i="20"/>
  <c r="J55" i="20"/>
  <c r="J52" i="20" s="1"/>
  <c r="J21" i="20" s="1"/>
  <c r="BE15" i="20" s="1"/>
  <c r="S54" i="20"/>
  <c r="S55" i="20"/>
  <c r="S52" i="20" s="1"/>
  <c r="S21" i="20" s="1"/>
  <c r="S53" i="20"/>
  <c r="AE54" i="20"/>
  <c r="AE53" i="20" s="1"/>
  <c r="V53" i="20"/>
  <c r="V55" i="20"/>
  <c r="V52" i="20" s="1"/>
  <c r="V21" i="20" s="1"/>
  <c r="V54" i="20"/>
  <c r="AC21" i="16"/>
  <c r="AY38" i="16" s="1"/>
  <c r="Z21" i="16"/>
  <c r="AY42" i="16" s="1"/>
  <c r="BK13" i="34"/>
  <c r="AI35" i="34"/>
  <c r="CK4" i="16"/>
  <c r="BR14" i="1"/>
  <c r="BS14" i="1" s="1"/>
  <c r="BK5" i="36"/>
  <c r="K35" i="36"/>
  <c r="T35" i="20"/>
  <c r="BK10" i="20"/>
  <c r="BK13" i="33"/>
  <c r="AI35" i="33"/>
  <c r="AI35" i="27"/>
  <c r="BK7" i="27"/>
  <c r="BS4" i="16"/>
  <c r="BR8" i="1"/>
  <c r="BS8" i="1" s="1"/>
  <c r="AF35" i="29"/>
  <c r="BK12" i="29"/>
  <c r="BK9" i="20"/>
  <c r="AI35" i="20"/>
  <c r="BK6" i="33"/>
  <c r="N35" i="33"/>
  <c r="CQ4" i="16"/>
  <c r="BR5" i="1"/>
  <c r="BS5" i="1" s="1"/>
  <c r="CT4" i="16"/>
  <c r="BR6" i="1"/>
  <c r="BS6" i="1" s="1"/>
  <c r="Z35" i="31"/>
  <c r="BK10" i="31"/>
  <c r="E21" i="16"/>
  <c r="AI21" i="16"/>
  <c r="N21" i="16"/>
  <c r="AL21" i="16"/>
  <c r="K21" i="16"/>
  <c r="Q21" i="16"/>
  <c r="BK5" i="29"/>
  <c r="K35" i="29"/>
  <c r="BK6" i="31"/>
  <c r="N35" i="31"/>
  <c r="T21" i="16"/>
  <c r="AF35" i="26"/>
  <c r="BK4" i="26"/>
  <c r="W21" i="16"/>
  <c r="BK5" i="32"/>
  <c r="K35" i="32"/>
  <c r="T35" i="23"/>
  <c r="BK13" i="23"/>
  <c r="BK8" i="21"/>
  <c r="N35" i="21"/>
  <c r="BK7" i="21"/>
  <c r="AF35" i="21"/>
  <c r="BK7" i="26"/>
  <c r="AI35" i="26"/>
  <c r="BK14" i="20"/>
  <c r="Z35" i="20"/>
  <c r="H21" i="16"/>
  <c r="BK5" i="33"/>
  <c r="K35" i="33"/>
  <c r="AF21" i="16"/>
  <c r="BK13" i="32"/>
  <c r="AI35" i="32"/>
  <c r="BP4" i="16"/>
  <c r="H27" i="16"/>
  <c r="BR4" i="1"/>
  <c r="BS4" i="1" s="1"/>
  <c r="BR5" i="33"/>
  <c r="BS5" i="33" s="1"/>
  <c r="BR8" i="28"/>
  <c r="BS8" i="28" s="1"/>
  <c r="BR5" i="30"/>
  <c r="BS5" i="30" s="1"/>
  <c r="BR5" i="31"/>
  <c r="BS5" i="31" s="1"/>
  <c r="BR5" i="32"/>
  <c r="BS5" i="32" s="1"/>
  <c r="BR5" i="35"/>
  <c r="BS5" i="35" s="1"/>
  <c r="BR5" i="20"/>
  <c r="BS5" i="20" s="1"/>
  <c r="BR6" i="23"/>
  <c r="BS6" i="23" s="1"/>
  <c r="BR6" i="24"/>
  <c r="BS6" i="24" s="1"/>
  <c r="BR5" i="29"/>
  <c r="BS5" i="29" s="1"/>
  <c r="H22" i="16"/>
  <c r="BN42" i="16" s="1"/>
  <c r="H23" i="16"/>
  <c r="AW37" i="16" s="1"/>
  <c r="AX37" i="16" s="1"/>
  <c r="H24" i="16"/>
  <c r="BR5" i="21"/>
  <c r="BS5" i="21" s="1"/>
  <c r="BR7" i="26"/>
  <c r="BS7" i="26" s="1"/>
  <c r="BR7" i="27"/>
  <c r="BS7" i="27" s="1"/>
  <c r="BR5" i="34"/>
  <c r="BS5" i="34" s="1"/>
  <c r="BR6" i="25"/>
  <c r="BS6" i="25" s="1"/>
  <c r="H25" i="16"/>
  <c r="BR5" i="36"/>
  <c r="BS5" i="36" s="1"/>
  <c r="AF35" i="36"/>
  <c r="BK12" i="36"/>
  <c r="AF35" i="23"/>
  <c r="BK5" i="23"/>
  <c r="K35" i="28"/>
  <c r="BK15" i="28"/>
  <c r="AI35" i="30"/>
  <c r="BK13" i="30"/>
  <c r="CN4" i="16"/>
  <c r="BR15" i="1"/>
  <c r="BS15" i="1" s="1"/>
  <c r="BK7" i="1"/>
  <c r="Z35" i="1"/>
  <c r="AI35" i="28"/>
  <c r="BK6" i="28"/>
  <c r="K35" i="24"/>
  <c r="BK14" i="24"/>
  <c r="BK13" i="21"/>
  <c r="T35" i="21"/>
  <c r="AI35" i="1"/>
  <c r="BK8" i="1"/>
  <c r="BK4" i="1"/>
  <c r="K35" i="1"/>
  <c r="T35" i="1"/>
  <c r="BK13" i="1"/>
  <c r="AI35" i="35"/>
  <c r="BK13" i="35"/>
  <c r="BK5" i="28"/>
  <c r="AF35" i="28"/>
  <c r="AF35" i="20"/>
  <c r="BK5" i="20"/>
  <c r="BK9" i="1"/>
  <c r="AF35" i="1"/>
  <c r="Z35" i="27"/>
  <c r="BK4" i="27"/>
  <c r="N35" i="1"/>
  <c r="BK10" i="1"/>
  <c r="Z35" i="25"/>
  <c r="BK6" i="25"/>
  <c r="K35" i="31"/>
  <c r="BK5" i="31"/>
  <c r="BK15" i="23"/>
  <c r="K35" i="23"/>
  <c r="T35" i="35"/>
  <c r="BK8" i="35"/>
  <c r="N35" i="20"/>
  <c r="BK6" i="20"/>
  <c r="CB4" i="16"/>
  <c r="BR11" i="1"/>
  <c r="BS11" i="1" s="1"/>
  <c r="BY4" i="16"/>
  <c r="BR10" i="1"/>
  <c r="BS10" i="1" s="1"/>
  <c r="CE4" i="16"/>
  <c r="BR12" i="1"/>
  <c r="BS12" i="1" s="1"/>
  <c r="BK13" i="31"/>
  <c r="AI35" i="31"/>
  <c r="BK6" i="29"/>
  <c r="N35" i="29"/>
  <c r="CH4" i="16"/>
  <c r="BR13" i="1"/>
  <c r="BS13" i="1" s="1"/>
  <c r="BM4" i="16"/>
  <c r="BR7" i="1"/>
  <c r="BS7" i="1" s="1"/>
  <c r="BK10" i="35"/>
  <c r="Z35" i="35"/>
  <c r="K35" i="35"/>
  <c r="BK5" i="35"/>
  <c r="BK15" i="20"/>
  <c r="K35" i="20"/>
  <c r="T35" i="33"/>
  <c r="BK8" i="33"/>
  <c r="T35" i="36"/>
  <c r="BK8" i="36"/>
  <c r="BV4" i="16"/>
  <c r="BR9" i="1"/>
  <c r="BS9" i="1" s="1"/>
  <c r="W35" i="28" l="1"/>
  <c r="BK9" i="35"/>
  <c r="W35" i="31"/>
  <c r="W35" i="33"/>
  <c r="BK9" i="32"/>
  <c r="W35" i="34"/>
  <c r="BK9" i="36"/>
  <c r="BK9" i="30"/>
  <c r="BK10" i="26"/>
  <c r="Q35" i="31"/>
  <c r="BK10" i="27"/>
  <c r="H35" i="34"/>
  <c r="BK7" i="34"/>
  <c r="BK11" i="33"/>
  <c r="H35" i="33"/>
  <c r="Q35" i="30"/>
  <c r="H35" i="23"/>
  <c r="Q35" i="29"/>
  <c r="AC35" i="25"/>
  <c r="BK14" i="30"/>
  <c r="BK8" i="25"/>
  <c r="BK9" i="28"/>
  <c r="BK10" i="25"/>
  <c r="BK11" i="27"/>
  <c r="AO35" i="23"/>
  <c r="Q35" i="35"/>
  <c r="BK4" i="35"/>
  <c r="BK4" i="30"/>
  <c r="Q35" i="33"/>
  <c r="H35" i="36"/>
  <c r="BK4" i="31"/>
  <c r="AF35" i="32"/>
  <c r="Z35" i="30"/>
  <c r="AL35" i="24"/>
  <c r="BK8" i="31"/>
  <c r="AF35" i="35"/>
  <c r="T35" i="30"/>
  <c r="BK13" i="27"/>
  <c r="BK11" i="36"/>
  <c r="BK8" i="26"/>
  <c r="BK11" i="34"/>
  <c r="BK11" i="21"/>
  <c r="BK12" i="25"/>
  <c r="AF35" i="30"/>
  <c r="AF35" i="34"/>
  <c r="Z35" i="29"/>
  <c r="BK10" i="33"/>
  <c r="N35" i="34"/>
  <c r="N35" i="27"/>
  <c r="AF35" i="27"/>
  <c r="BK13" i="36"/>
  <c r="BK15" i="26"/>
  <c r="BK8" i="34"/>
  <c r="Z35" i="32"/>
  <c r="BK7" i="28"/>
  <c r="BK6" i="30"/>
  <c r="K35" i="27"/>
  <c r="T35" i="25"/>
  <c r="N35" i="25"/>
  <c r="BK5" i="25"/>
  <c r="AF35" i="31"/>
  <c r="BK4" i="28"/>
  <c r="AO35" i="29"/>
  <c r="N35" i="32"/>
  <c r="BK5" i="30"/>
  <c r="BK4" i="24"/>
  <c r="BK15" i="21"/>
  <c r="BK5" i="34"/>
  <c r="BK8" i="32"/>
  <c r="BK13" i="24"/>
  <c r="AI35" i="21"/>
  <c r="BK6" i="36"/>
  <c r="AO35" i="21"/>
  <c r="BK11" i="35"/>
  <c r="AO35" i="24"/>
  <c r="BK11" i="23"/>
  <c r="N35" i="24"/>
  <c r="AF35" i="24"/>
  <c r="N35" i="23"/>
  <c r="BK11" i="29"/>
  <c r="BK13" i="26"/>
  <c r="Z35" i="26"/>
  <c r="Z35" i="34"/>
  <c r="BK15" i="35"/>
  <c r="BK15" i="32"/>
  <c r="T35" i="29"/>
  <c r="AI35" i="23"/>
  <c r="AF35" i="33"/>
  <c r="N35" i="26"/>
  <c r="AO35" i="36"/>
  <c r="AB22" i="36" s="1"/>
  <c r="AC35" i="28"/>
  <c r="BK12" i="23"/>
  <c r="BK8" i="24"/>
  <c r="AF35" i="25"/>
  <c r="BK12" i="27"/>
  <c r="T35" i="26"/>
  <c r="BK13" i="29"/>
  <c r="BK15" i="25"/>
  <c r="BK10" i="36"/>
  <c r="BK6" i="35"/>
  <c r="T35" i="27"/>
  <c r="BK14" i="28"/>
  <c r="AO35" i="34"/>
  <c r="BK14" i="31"/>
  <c r="AL35" i="34"/>
  <c r="AC35" i="21"/>
  <c r="BK4" i="21"/>
  <c r="BK10" i="24"/>
  <c r="AO35" i="28"/>
  <c r="BK14" i="36"/>
  <c r="AL35" i="28"/>
  <c r="BK10" i="28"/>
  <c r="BK8" i="23"/>
  <c r="AE55" i="20"/>
  <c r="AE52" i="20" s="1"/>
  <c r="AE21" i="20" s="1"/>
  <c r="J58" i="20"/>
  <c r="G55" i="20"/>
  <c r="G52" i="20" s="1"/>
  <c r="G21" i="20" s="1"/>
  <c r="AH58" i="20"/>
  <c r="T5" i="16"/>
  <c r="BE13" i="20"/>
  <c r="BE6" i="20"/>
  <c r="K5" i="16"/>
  <c r="Y58" i="20"/>
  <c r="BE12" i="20"/>
  <c r="Z5" i="16"/>
  <c r="AN58" i="20"/>
  <c r="V58" i="20"/>
  <c r="S58" i="20"/>
  <c r="BE7" i="20"/>
  <c r="AI5" i="16"/>
  <c r="BE9" i="20"/>
  <c r="AF5" i="16"/>
  <c r="N5" i="16"/>
  <c r="BE8" i="20"/>
  <c r="AB58" i="20"/>
  <c r="P58" i="20"/>
  <c r="BE10" i="20"/>
  <c r="Q5" i="16"/>
  <c r="AK58" i="20"/>
  <c r="M58" i="20"/>
  <c r="BE11" i="20"/>
  <c r="AL5" i="16"/>
  <c r="W5" i="16"/>
  <c r="BE14" i="20"/>
  <c r="BA38" i="16"/>
  <c r="BA42" i="16"/>
  <c r="BI8" i="20"/>
  <c r="BW4" i="16"/>
  <c r="BI5" i="20"/>
  <c r="AN22" i="1"/>
  <c r="AN40" i="1" s="1"/>
  <c r="BI13" i="1"/>
  <c r="BI12" i="1"/>
  <c r="BI5" i="1"/>
  <c r="BI14" i="1"/>
  <c r="BI15" i="1"/>
  <c r="BI8" i="1"/>
  <c r="BI7" i="1"/>
  <c r="BT4" i="16"/>
  <c r="BK4" i="16"/>
  <c r="BI6" i="20"/>
  <c r="BI13" i="20"/>
  <c r="M22" i="1"/>
  <c r="V22" i="1"/>
  <c r="G22" i="1"/>
  <c r="AE22" i="20"/>
  <c r="AH22" i="1"/>
  <c r="P22" i="1"/>
  <c r="BI14" i="20"/>
  <c r="J22" i="20"/>
  <c r="V22" i="20"/>
  <c r="AB22" i="20"/>
  <c r="AN22" i="20"/>
  <c r="G22" i="20"/>
  <c r="P22" i="20"/>
  <c r="AK22" i="20"/>
  <c r="CC4" i="16"/>
  <c r="M22" i="20"/>
  <c r="BI11" i="1"/>
  <c r="CL4" i="16"/>
  <c r="BA34" i="16"/>
  <c r="AY34" i="16"/>
  <c r="BA33" i="16"/>
  <c r="BB33" i="16" s="1"/>
  <c r="AY33" i="16"/>
  <c r="BN4" i="16"/>
  <c r="AK22" i="1"/>
  <c r="AH22" i="20"/>
  <c r="S22" i="20"/>
  <c r="BI15" i="20"/>
  <c r="AE22" i="1"/>
  <c r="S22" i="1"/>
  <c r="J22" i="1"/>
  <c r="AB22" i="1"/>
  <c r="BI4" i="20"/>
  <c r="BA41" i="16"/>
  <c r="BB41" i="16" s="1"/>
  <c r="AY41" i="16"/>
  <c r="BA44" i="16"/>
  <c r="AY44" i="16"/>
  <c r="BI9" i="20"/>
  <c r="BQ4" i="16"/>
  <c r="CI4" i="16"/>
  <c r="AY40" i="16"/>
  <c r="BA40" i="16"/>
  <c r="BB40" i="16" s="1"/>
  <c r="CF4" i="16"/>
  <c r="BZ4" i="16"/>
  <c r="BI10" i="1"/>
  <c r="BI9" i="1"/>
  <c r="BI4" i="1"/>
  <c r="Y22" i="1"/>
  <c r="BI7" i="20"/>
  <c r="AY43" i="16"/>
  <c r="BA43" i="16"/>
  <c r="BA37" i="16"/>
  <c r="AY37" i="16"/>
  <c r="AY39" i="16"/>
  <c r="BA39" i="16"/>
  <c r="BA36" i="16"/>
  <c r="AY36" i="16"/>
  <c r="CO4" i="16"/>
  <c r="BI11" i="20"/>
  <c r="BI6" i="1"/>
  <c r="Y22" i="20"/>
  <c r="BA35" i="16"/>
  <c r="AY35" i="16"/>
  <c r="CR4" i="16"/>
  <c r="BI12" i="20"/>
  <c r="BI10" i="20"/>
  <c r="BB39" i="16" l="1"/>
  <c r="V22" i="31"/>
  <c r="BV9" i="31" s="1"/>
  <c r="BW9" i="31" s="1"/>
  <c r="BI11" i="32"/>
  <c r="BI4" i="33"/>
  <c r="AH22" i="23"/>
  <c r="BT14" i="23" s="1"/>
  <c r="V22" i="35"/>
  <c r="V40" i="35" s="1"/>
  <c r="AK22" i="33"/>
  <c r="AK40" i="33" s="1"/>
  <c r="BI7" i="31"/>
  <c r="AK22" i="35"/>
  <c r="AK40" i="35" s="1"/>
  <c r="P22" i="35"/>
  <c r="P40" i="35" s="1"/>
  <c r="M22" i="35"/>
  <c r="BV6" i="35" s="1"/>
  <c r="AN22" i="35"/>
  <c r="BT15" i="35" s="1"/>
  <c r="S22" i="35"/>
  <c r="BV8" i="35" s="1"/>
  <c r="BW8" i="35" s="1"/>
  <c r="AE22" i="35"/>
  <c r="BV12" i="35" s="1"/>
  <c r="G22" i="35"/>
  <c r="BV4" i="35" s="1"/>
  <c r="Y22" i="30"/>
  <c r="BV10" i="30" s="1"/>
  <c r="AK22" i="30"/>
  <c r="BT14" i="30" s="1"/>
  <c r="AB22" i="35"/>
  <c r="BT11" i="35" s="1"/>
  <c r="J22" i="35"/>
  <c r="BV5" i="35" s="1"/>
  <c r="M22" i="30"/>
  <c r="M40" i="30" s="1"/>
  <c r="Y22" i="35"/>
  <c r="BT10" i="35" s="1"/>
  <c r="AH22" i="35"/>
  <c r="BT13" i="35" s="1"/>
  <c r="AN22" i="30"/>
  <c r="AN40" i="30" s="1"/>
  <c r="BI11" i="27"/>
  <c r="V22" i="30"/>
  <c r="BT9" i="30" s="1"/>
  <c r="AB22" i="30"/>
  <c r="BV11" i="30" s="1"/>
  <c r="BI9" i="21"/>
  <c r="AH22" i="30"/>
  <c r="BV13" i="30" s="1"/>
  <c r="S22" i="30"/>
  <c r="BT8" i="30" s="1"/>
  <c r="P22" i="30"/>
  <c r="P40" i="30" s="1"/>
  <c r="J22" i="30"/>
  <c r="BT5" i="30" s="1"/>
  <c r="G22" i="30"/>
  <c r="BV4" i="30" s="1"/>
  <c r="AE22" i="30"/>
  <c r="AE40" i="30" s="1"/>
  <c r="BI8" i="33"/>
  <c r="BI11" i="33"/>
  <c r="BI12" i="33"/>
  <c r="BI13" i="33"/>
  <c r="BI7" i="33"/>
  <c r="BI14" i="33"/>
  <c r="BI9" i="33"/>
  <c r="BI6" i="33"/>
  <c r="BI10" i="33"/>
  <c r="BI5" i="33"/>
  <c r="BI15" i="33"/>
  <c r="AE22" i="27"/>
  <c r="AE40" i="27" s="1"/>
  <c r="BI9" i="26"/>
  <c r="BI6" i="30"/>
  <c r="M22" i="31"/>
  <c r="BV6" i="31" s="1"/>
  <c r="Y22" i="31"/>
  <c r="Y40" i="31" s="1"/>
  <c r="AB22" i="31"/>
  <c r="AB40" i="31" s="1"/>
  <c r="AN22" i="31"/>
  <c r="BT15" i="31" s="1"/>
  <c r="BI14" i="30"/>
  <c r="AK22" i="32"/>
  <c r="AK40" i="32" s="1"/>
  <c r="BI7" i="26"/>
  <c r="BI10" i="26"/>
  <c r="AH22" i="31"/>
  <c r="AH40" i="31" s="1"/>
  <c r="BI15" i="26"/>
  <c r="J22" i="31"/>
  <c r="J40" i="31" s="1"/>
  <c r="AB22" i="32"/>
  <c r="BT11" i="32" s="1"/>
  <c r="BI12" i="26"/>
  <c r="BI5" i="26"/>
  <c r="Y22" i="32"/>
  <c r="BV10" i="32" s="1"/>
  <c r="BI11" i="26"/>
  <c r="G22" i="31"/>
  <c r="G40" i="31" s="1"/>
  <c r="AK22" i="31"/>
  <c r="AK40" i="31" s="1"/>
  <c r="BI7" i="34"/>
  <c r="G22" i="32"/>
  <c r="G40" i="32" s="1"/>
  <c r="BI11" i="30"/>
  <c r="S22" i="32"/>
  <c r="BT8" i="32" s="1"/>
  <c r="S22" i="31"/>
  <c r="BV8" i="31" s="1"/>
  <c r="BW8" i="31" s="1"/>
  <c r="BI4" i="26"/>
  <c r="AE22" i="31"/>
  <c r="AE40" i="31" s="1"/>
  <c r="P22" i="31"/>
  <c r="BV7" i="31" s="1"/>
  <c r="BW7" i="31" s="1"/>
  <c r="AH22" i="25"/>
  <c r="AH40" i="25" s="1"/>
  <c r="V22" i="32"/>
  <c r="BV9" i="32" s="1"/>
  <c r="BW9" i="32" s="1"/>
  <c r="BI10" i="30"/>
  <c r="BI14" i="31"/>
  <c r="BI12" i="31"/>
  <c r="BI5" i="31"/>
  <c r="AN22" i="33"/>
  <c r="AN40" i="33" s="1"/>
  <c r="BI15" i="25"/>
  <c r="J22" i="29"/>
  <c r="BT5" i="29" s="1"/>
  <c r="AK22" i="24"/>
  <c r="BT15" i="24" s="1"/>
  <c r="BI10" i="35"/>
  <c r="J22" i="25"/>
  <c r="J40" i="25" s="1"/>
  <c r="BI14" i="34"/>
  <c r="BI7" i="30"/>
  <c r="AH22" i="33"/>
  <c r="BV13" i="33" s="1"/>
  <c r="BI12" i="30"/>
  <c r="BI5" i="34"/>
  <c r="BI8" i="30"/>
  <c r="BI13" i="30"/>
  <c r="AH22" i="32"/>
  <c r="AH40" i="32" s="1"/>
  <c r="BI4" i="30"/>
  <c r="BI15" i="30"/>
  <c r="S22" i="29"/>
  <c r="BT8" i="29" s="1"/>
  <c r="V22" i="25"/>
  <c r="BV7" i="25" s="1"/>
  <c r="BW7" i="25" s="1"/>
  <c r="M22" i="36"/>
  <c r="BT6" i="36" s="1"/>
  <c r="BI9" i="30"/>
  <c r="BI5" i="30"/>
  <c r="G22" i="29"/>
  <c r="BV4" i="29" s="1"/>
  <c r="P22" i="29"/>
  <c r="BT7" i="29" s="1"/>
  <c r="AN22" i="36"/>
  <c r="BV15" i="36" s="1"/>
  <c r="BI4" i="35"/>
  <c r="AK22" i="25"/>
  <c r="BT15" i="25" s="1"/>
  <c r="M22" i="29"/>
  <c r="BT6" i="29" s="1"/>
  <c r="BI4" i="31"/>
  <c r="AB22" i="33"/>
  <c r="BT11" i="33" s="1"/>
  <c r="BI9" i="31"/>
  <c r="BI8" i="31"/>
  <c r="BI13" i="35"/>
  <c r="BI11" i="35"/>
  <c r="BI6" i="28"/>
  <c r="BI9" i="23"/>
  <c r="M22" i="24"/>
  <c r="M40" i="24" s="1"/>
  <c r="BI5" i="35"/>
  <c r="V22" i="33"/>
  <c r="BV9" i="33" s="1"/>
  <c r="BW9" i="33" s="1"/>
  <c r="BI11" i="36"/>
  <c r="AB22" i="23"/>
  <c r="AB40" i="23" s="1"/>
  <c r="BI10" i="31"/>
  <c r="M22" i="33"/>
  <c r="M40" i="33" s="1"/>
  <c r="BI12" i="35"/>
  <c r="M22" i="32"/>
  <c r="BV6" i="32" s="1"/>
  <c r="BI8" i="35"/>
  <c r="BI7" i="35"/>
  <c r="BI12" i="34"/>
  <c r="P22" i="33"/>
  <c r="BV7" i="33" s="1"/>
  <c r="BW7" i="33" s="1"/>
  <c r="Y22" i="33"/>
  <c r="BV10" i="33" s="1"/>
  <c r="AE22" i="33"/>
  <c r="BT12" i="33" s="1"/>
  <c r="BI13" i="34"/>
  <c r="BI4" i="34"/>
  <c r="P22" i="32"/>
  <c r="P40" i="32" s="1"/>
  <c r="BI15" i="31"/>
  <c r="BI8" i="34"/>
  <c r="S22" i="33"/>
  <c r="BT8" i="33" s="1"/>
  <c r="BI11" i="31"/>
  <c r="BI6" i="35"/>
  <c r="BI11" i="34"/>
  <c r="G22" i="33"/>
  <c r="BT4" i="33" s="1"/>
  <c r="J22" i="33"/>
  <c r="BV5" i="33" s="1"/>
  <c r="BI12" i="28"/>
  <c r="J22" i="26"/>
  <c r="BT7" i="26" s="1"/>
  <c r="BI14" i="35"/>
  <c r="BI6" i="31"/>
  <c r="BI10" i="34"/>
  <c r="BI6" i="34"/>
  <c r="BI9" i="35"/>
  <c r="BI13" i="31"/>
  <c r="AE22" i="32"/>
  <c r="BV12" i="32" s="1"/>
  <c r="J22" i="32"/>
  <c r="J40" i="32" s="1"/>
  <c r="BI15" i="34"/>
  <c r="AN22" i="32"/>
  <c r="BV15" i="32" s="1"/>
  <c r="BI9" i="34"/>
  <c r="BI14" i="23"/>
  <c r="BI11" i="29"/>
  <c r="V22" i="21"/>
  <c r="BV13" i="21" s="1"/>
  <c r="BW13" i="21" s="1"/>
  <c r="AH22" i="29"/>
  <c r="BT13" i="29" s="1"/>
  <c r="AB22" i="29"/>
  <c r="AB40" i="29" s="1"/>
  <c r="BI15" i="35"/>
  <c r="AE22" i="29"/>
  <c r="BT12" i="29" s="1"/>
  <c r="V22" i="29"/>
  <c r="V40" i="29" s="1"/>
  <c r="BI6" i="24"/>
  <c r="AB22" i="24"/>
  <c r="AB40" i="24" s="1"/>
  <c r="AN22" i="21"/>
  <c r="AN40" i="21" s="1"/>
  <c r="M22" i="23"/>
  <c r="M40" i="23" s="1"/>
  <c r="AH22" i="36"/>
  <c r="BV13" i="36" s="1"/>
  <c r="S22" i="36"/>
  <c r="BV8" i="36" s="1"/>
  <c r="BW8" i="36" s="1"/>
  <c r="G22" i="36"/>
  <c r="BT4" i="36" s="1"/>
  <c r="P22" i="25"/>
  <c r="P40" i="25" s="1"/>
  <c r="BI13" i="26"/>
  <c r="Y22" i="24"/>
  <c r="BV4" i="24" s="1"/>
  <c r="BI8" i="26"/>
  <c r="AE22" i="24"/>
  <c r="AE40" i="24" s="1"/>
  <c r="V22" i="24"/>
  <c r="BV13" i="24" s="1"/>
  <c r="BW13" i="24" s="1"/>
  <c r="G22" i="24"/>
  <c r="BT5" i="24" s="1"/>
  <c r="BI6" i="26"/>
  <c r="BI15" i="29"/>
  <c r="BI14" i="26"/>
  <c r="BI11" i="25"/>
  <c r="BI6" i="36"/>
  <c r="G22" i="23"/>
  <c r="G40" i="23" s="1"/>
  <c r="G22" i="21"/>
  <c r="BV4" i="21" s="1"/>
  <c r="Y22" i="26"/>
  <c r="Y40" i="26" s="1"/>
  <c r="AN22" i="24"/>
  <c r="BV7" i="24" s="1"/>
  <c r="AK22" i="23"/>
  <c r="BT15" i="23" s="1"/>
  <c r="M22" i="25"/>
  <c r="BT11" i="25" s="1"/>
  <c r="BI10" i="21"/>
  <c r="AE22" i="36"/>
  <c r="BT12" i="36" s="1"/>
  <c r="Y22" i="23"/>
  <c r="BT7" i="23" s="1"/>
  <c r="Y22" i="25"/>
  <c r="BT4" i="25" s="1"/>
  <c r="AK22" i="36"/>
  <c r="BT14" i="36" s="1"/>
  <c r="V22" i="23"/>
  <c r="BV12" i="23" s="1"/>
  <c r="BW12" i="23" s="1"/>
  <c r="S22" i="23"/>
  <c r="S40" i="23" s="1"/>
  <c r="BI8" i="27"/>
  <c r="AN22" i="23"/>
  <c r="AN40" i="23" s="1"/>
  <c r="P22" i="24"/>
  <c r="BV11" i="24" s="1"/>
  <c r="BW11" i="24" s="1"/>
  <c r="J22" i="24"/>
  <c r="J40" i="24" s="1"/>
  <c r="V22" i="36"/>
  <c r="BT9" i="36" s="1"/>
  <c r="AH22" i="24"/>
  <c r="AH40" i="24" s="1"/>
  <c r="AK22" i="29"/>
  <c r="AK40" i="29" s="1"/>
  <c r="P22" i="36"/>
  <c r="BV7" i="36" s="1"/>
  <c r="BW7" i="36" s="1"/>
  <c r="AB22" i="34"/>
  <c r="BT11" i="34" s="1"/>
  <c r="AB22" i="26"/>
  <c r="BT13" i="26" s="1"/>
  <c r="AE22" i="23"/>
  <c r="AE40" i="23" s="1"/>
  <c r="BI4" i="27"/>
  <c r="AN22" i="29"/>
  <c r="BV15" i="29" s="1"/>
  <c r="J22" i="36"/>
  <c r="J40" i="36" s="1"/>
  <c r="Y22" i="29"/>
  <c r="Y40" i="29" s="1"/>
  <c r="AE22" i="25"/>
  <c r="BV9" i="25" s="1"/>
  <c r="S22" i="25"/>
  <c r="S40" i="25" s="1"/>
  <c r="AB22" i="25"/>
  <c r="BT14" i="25" s="1"/>
  <c r="G22" i="25"/>
  <c r="BV5" i="25" s="1"/>
  <c r="Y22" i="36"/>
  <c r="BV10" i="36" s="1"/>
  <c r="AH22" i="21"/>
  <c r="AH40" i="21" s="1"/>
  <c r="P22" i="23"/>
  <c r="BV10" i="23" s="1"/>
  <c r="BW10" i="23" s="1"/>
  <c r="J22" i="23"/>
  <c r="J40" i="23" s="1"/>
  <c r="AN22" i="25"/>
  <c r="BT8" i="25" s="1"/>
  <c r="BI13" i="28"/>
  <c r="S22" i="24"/>
  <c r="S40" i="24" s="1"/>
  <c r="BI9" i="27"/>
  <c r="BI12" i="25"/>
  <c r="AN22" i="27"/>
  <c r="BV8" i="27" s="1"/>
  <c r="BI9" i="32"/>
  <c r="BI10" i="24"/>
  <c r="BI5" i="32"/>
  <c r="Y22" i="27"/>
  <c r="BT5" i="27" s="1"/>
  <c r="P22" i="26"/>
  <c r="BV11" i="26" s="1"/>
  <c r="BW11" i="26" s="1"/>
  <c r="G22" i="27"/>
  <c r="BV6" i="27" s="1"/>
  <c r="BB43" i="16"/>
  <c r="BI6" i="23"/>
  <c r="BI15" i="24"/>
  <c r="BI5" i="23"/>
  <c r="AH22" i="26"/>
  <c r="BT14" i="26" s="1"/>
  <c r="BI15" i="32"/>
  <c r="BI4" i="29"/>
  <c r="BI14" i="29"/>
  <c r="BI11" i="23"/>
  <c r="BI7" i="32"/>
  <c r="BI11" i="24"/>
  <c r="AH22" i="27"/>
  <c r="AH40" i="27" s="1"/>
  <c r="AE22" i="26"/>
  <c r="BV9" i="26" s="1"/>
  <c r="BI8" i="29"/>
  <c r="BI15" i="23"/>
  <c r="BI5" i="24"/>
  <c r="S22" i="26"/>
  <c r="BV12" i="26" s="1"/>
  <c r="BW12" i="26" s="1"/>
  <c r="M22" i="27"/>
  <c r="BT10" i="27" s="1"/>
  <c r="BI13" i="23"/>
  <c r="AH22" i="34"/>
  <c r="BV13" i="34" s="1"/>
  <c r="G22" i="26"/>
  <c r="BV6" i="26" s="1"/>
  <c r="AK22" i="27"/>
  <c r="AK40" i="27" s="1"/>
  <c r="BI6" i="32"/>
  <c r="BI14" i="24"/>
  <c r="BI10" i="32"/>
  <c r="BI12" i="32"/>
  <c r="BI13" i="32"/>
  <c r="J22" i="27"/>
  <c r="BT7" i="27" s="1"/>
  <c r="BI4" i="32"/>
  <c r="BI8" i="24"/>
  <c r="AN22" i="26"/>
  <c r="BT8" i="26" s="1"/>
  <c r="BI6" i="29"/>
  <c r="Y22" i="28"/>
  <c r="BT5" i="28" s="1"/>
  <c r="AE22" i="34"/>
  <c r="AE40" i="34" s="1"/>
  <c r="BI12" i="36"/>
  <c r="AH22" i="28"/>
  <c r="AH40" i="28" s="1"/>
  <c r="BI12" i="29"/>
  <c r="BI13" i="29"/>
  <c r="BI5" i="29"/>
  <c r="BI7" i="23"/>
  <c r="S22" i="27"/>
  <c r="BT12" i="27" s="1"/>
  <c r="BI4" i="23"/>
  <c r="BI10" i="29"/>
  <c r="M22" i="26"/>
  <c r="BV10" i="26" s="1"/>
  <c r="BW10" i="26" s="1"/>
  <c r="BI14" i="32"/>
  <c r="BI7" i="24"/>
  <c r="P22" i="27"/>
  <c r="BT11" i="27" s="1"/>
  <c r="BI9" i="29"/>
  <c r="AK22" i="26"/>
  <c r="BV15" i="26" s="1"/>
  <c r="BI12" i="24"/>
  <c r="BI8" i="32"/>
  <c r="V22" i="26"/>
  <c r="BT5" i="26" s="1"/>
  <c r="BI5" i="28"/>
  <c r="BI7" i="27"/>
  <c r="BI6" i="21"/>
  <c r="BI15" i="27"/>
  <c r="BI8" i="23"/>
  <c r="BI8" i="36"/>
  <c r="BI7" i="29"/>
  <c r="V22" i="27"/>
  <c r="BT4" i="27" s="1"/>
  <c r="BI10" i="23"/>
  <c r="BI9" i="24"/>
  <c r="AB22" i="27"/>
  <c r="BV13" i="27" s="1"/>
  <c r="BI14" i="27"/>
  <c r="BI13" i="27"/>
  <c r="BI10" i="36"/>
  <c r="BI6" i="27"/>
  <c r="BI9" i="36"/>
  <c r="BI7" i="36"/>
  <c r="BI14" i="36"/>
  <c r="BI5" i="27"/>
  <c r="BI4" i="24"/>
  <c r="BI12" i="27"/>
  <c r="BI10" i="27"/>
  <c r="BI12" i="23"/>
  <c r="BI13" i="24"/>
  <c r="BI8" i="28"/>
  <c r="BI10" i="25"/>
  <c r="BI9" i="25"/>
  <c r="BI7" i="25"/>
  <c r="BI6" i="25"/>
  <c r="AK22" i="21"/>
  <c r="BV7" i="21" s="1"/>
  <c r="J22" i="21"/>
  <c r="BV5" i="21" s="1"/>
  <c r="BI9" i="28"/>
  <c r="BI14" i="25"/>
  <c r="P22" i="21"/>
  <c r="BT11" i="21" s="1"/>
  <c r="M22" i="21"/>
  <c r="M40" i="21" s="1"/>
  <c r="BI13" i="25"/>
  <c r="AE22" i="21"/>
  <c r="BV15" i="21" s="1"/>
  <c r="BI15" i="28"/>
  <c r="Y22" i="21"/>
  <c r="Y40" i="21" s="1"/>
  <c r="BI8" i="25"/>
  <c r="BI5" i="25"/>
  <c r="S22" i="21"/>
  <c r="BT12" i="21" s="1"/>
  <c r="AB22" i="21"/>
  <c r="BT14" i="21" s="1"/>
  <c r="BI10" i="28"/>
  <c r="BI5" i="36"/>
  <c r="BI4" i="25"/>
  <c r="BI14" i="28"/>
  <c r="BI4" i="36"/>
  <c r="BI15" i="36"/>
  <c r="BI13" i="36"/>
  <c r="BI7" i="28"/>
  <c r="BI12" i="21"/>
  <c r="BI15" i="21"/>
  <c r="BI11" i="21"/>
  <c r="J22" i="34"/>
  <c r="J40" i="34" s="1"/>
  <c r="V22" i="28"/>
  <c r="V40" i="28" s="1"/>
  <c r="BI7" i="21"/>
  <c r="BI13" i="21"/>
  <c r="P22" i="34"/>
  <c r="BV7" i="34" s="1"/>
  <c r="BW7" i="34" s="1"/>
  <c r="Y22" i="34"/>
  <c r="BV10" i="34" s="1"/>
  <c r="M22" i="34"/>
  <c r="BT6" i="34" s="1"/>
  <c r="BI14" i="21"/>
  <c r="BI8" i="21"/>
  <c r="S22" i="34"/>
  <c r="BV8" i="34" s="1"/>
  <c r="BW8" i="34" s="1"/>
  <c r="BI4" i="21"/>
  <c r="AK22" i="34"/>
  <c r="BT14" i="34" s="1"/>
  <c r="BI5" i="21"/>
  <c r="AN22" i="34"/>
  <c r="AN40" i="34" s="1"/>
  <c r="AN22" i="28"/>
  <c r="BT6" i="28" s="1"/>
  <c r="V22" i="34"/>
  <c r="BT9" i="34" s="1"/>
  <c r="AE22" i="28"/>
  <c r="BT9" i="28" s="1"/>
  <c r="G22" i="34"/>
  <c r="G40" i="34" s="1"/>
  <c r="BI11" i="28"/>
  <c r="BB36" i="16"/>
  <c r="AK22" i="28"/>
  <c r="AK40" i="28" s="1"/>
  <c r="G22" i="28"/>
  <c r="BV7" i="28" s="1"/>
  <c r="M22" i="28"/>
  <c r="M40" i="28" s="1"/>
  <c r="P22" i="28"/>
  <c r="BV11" i="28" s="1"/>
  <c r="BW11" i="28" s="1"/>
  <c r="S22" i="28"/>
  <c r="BT12" i="28" s="1"/>
  <c r="J22" i="28"/>
  <c r="BV8" i="28" s="1"/>
  <c r="AB22" i="28"/>
  <c r="BV13" i="28" s="1"/>
  <c r="BI4" i="28"/>
  <c r="CN5" i="16"/>
  <c r="BR13" i="35"/>
  <c r="BS13" i="35" s="1"/>
  <c r="BR13" i="20"/>
  <c r="BS13" i="20" s="1"/>
  <c r="AF24" i="16"/>
  <c r="BR14" i="27"/>
  <c r="BS14" i="27" s="1"/>
  <c r="AF25" i="16"/>
  <c r="BR13" i="29"/>
  <c r="BS13" i="29" s="1"/>
  <c r="AF23" i="16"/>
  <c r="AW43" i="16" s="1"/>
  <c r="AX43" i="16" s="1"/>
  <c r="BR14" i="26"/>
  <c r="BS14" i="26" s="1"/>
  <c r="BR10" i="25"/>
  <c r="BS10" i="25" s="1"/>
  <c r="BR8" i="24"/>
  <c r="BS8" i="24" s="1"/>
  <c r="BR13" i="32"/>
  <c r="BS13" i="32" s="1"/>
  <c r="BR13" i="31"/>
  <c r="BS13" i="31" s="1"/>
  <c r="BR8" i="21"/>
  <c r="BS8" i="21" s="1"/>
  <c r="BR13" i="30"/>
  <c r="BS13" i="30" s="1"/>
  <c r="BR14" i="23"/>
  <c r="BS14" i="23" s="1"/>
  <c r="BR13" i="36"/>
  <c r="BS13" i="36" s="1"/>
  <c r="AF27" i="16"/>
  <c r="BR13" i="33"/>
  <c r="BS13" i="33" s="1"/>
  <c r="AF22" i="16"/>
  <c r="CL42" i="16" s="1"/>
  <c r="BR14" i="28"/>
  <c r="BS14" i="28" s="1"/>
  <c r="BR13" i="34"/>
  <c r="BS13" i="34" s="1"/>
  <c r="CE5" i="16"/>
  <c r="BR4" i="25"/>
  <c r="BS4" i="25" s="1"/>
  <c r="BR5" i="28"/>
  <c r="BS5" i="28" s="1"/>
  <c r="BR10" i="32"/>
  <c r="BS10" i="32" s="1"/>
  <c r="BR6" i="21"/>
  <c r="BS6" i="21" s="1"/>
  <c r="W23" i="16"/>
  <c r="AW34" i="16" s="1"/>
  <c r="AX34" i="16" s="1"/>
  <c r="BR10" i="34"/>
  <c r="BS10" i="34" s="1"/>
  <c r="BR7" i="23"/>
  <c r="BS7" i="23" s="1"/>
  <c r="BR10" i="30"/>
  <c r="BS10" i="30" s="1"/>
  <c r="BR10" i="33"/>
  <c r="BS10" i="33" s="1"/>
  <c r="W25" i="16"/>
  <c r="BR11" i="20"/>
  <c r="BS11" i="20" s="1"/>
  <c r="W22" i="16"/>
  <c r="CC42" i="16" s="1"/>
  <c r="W27" i="16"/>
  <c r="BR10" i="29"/>
  <c r="BS10" i="29" s="1"/>
  <c r="BR10" i="35"/>
  <c r="BS10" i="35" s="1"/>
  <c r="BR10" i="31"/>
  <c r="BS10" i="31" s="1"/>
  <c r="BR4" i="26"/>
  <c r="BS4" i="26" s="1"/>
  <c r="BR4" i="24"/>
  <c r="BS4" i="24" s="1"/>
  <c r="BR5" i="27"/>
  <c r="BS5" i="27" s="1"/>
  <c r="BR10" i="36"/>
  <c r="BS10" i="36" s="1"/>
  <c r="W24" i="16"/>
  <c r="CB5" i="16"/>
  <c r="BR10" i="20"/>
  <c r="BS10" i="20" s="1"/>
  <c r="BR4" i="27"/>
  <c r="BS4" i="27" s="1"/>
  <c r="BR9" i="36"/>
  <c r="BS9" i="36" s="1"/>
  <c r="BR7" i="25"/>
  <c r="BS7" i="25" s="1"/>
  <c r="T23" i="16"/>
  <c r="AW33" i="16" s="1"/>
  <c r="AX33" i="16" s="1"/>
  <c r="T27" i="16"/>
  <c r="BR4" i="28"/>
  <c r="BS4" i="28" s="1"/>
  <c r="BR9" i="35"/>
  <c r="BS9" i="35" s="1"/>
  <c r="BR9" i="34"/>
  <c r="BS9" i="34" s="1"/>
  <c r="BR9" i="33"/>
  <c r="BS9" i="33" s="1"/>
  <c r="T25" i="16"/>
  <c r="BR13" i="24"/>
  <c r="BS13" i="24" s="1"/>
  <c r="BR12" i="23"/>
  <c r="BS12" i="23" s="1"/>
  <c r="T22" i="16"/>
  <c r="BZ42" i="16" s="1"/>
  <c r="BR9" i="32"/>
  <c r="BS9" i="32" s="1"/>
  <c r="BR9" i="29"/>
  <c r="BS9" i="29" s="1"/>
  <c r="BR9" i="30"/>
  <c r="BS9" i="30" s="1"/>
  <c r="T24" i="16"/>
  <c r="BR9" i="31"/>
  <c r="BS9" i="31" s="1"/>
  <c r="BR5" i="26"/>
  <c r="BS5" i="26" s="1"/>
  <c r="BR13" i="21"/>
  <c r="BS13" i="21" s="1"/>
  <c r="CT5" i="16"/>
  <c r="BR8" i="27"/>
  <c r="BS8" i="27" s="1"/>
  <c r="AL23" i="16"/>
  <c r="AW35" i="16" s="1"/>
  <c r="AX35" i="16" s="1"/>
  <c r="BR8" i="25"/>
  <c r="BS8" i="25" s="1"/>
  <c r="AL24" i="16"/>
  <c r="AL22" i="16"/>
  <c r="CR42" i="16" s="1"/>
  <c r="BR4" i="23"/>
  <c r="BS4" i="23" s="1"/>
  <c r="AL27" i="16"/>
  <c r="BR8" i="26"/>
  <c r="BS8" i="26" s="1"/>
  <c r="BR15" i="35"/>
  <c r="BS15" i="35" s="1"/>
  <c r="BR7" i="24"/>
  <c r="BS7" i="24" s="1"/>
  <c r="BR6" i="28"/>
  <c r="BS6" i="28" s="1"/>
  <c r="BR15" i="30"/>
  <c r="BS15" i="30" s="1"/>
  <c r="BR15" i="36"/>
  <c r="BS15" i="36" s="1"/>
  <c r="BR15" i="33"/>
  <c r="BS15" i="33" s="1"/>
  <c r="BR15" i="29"/>
  <c r="BS15" i="29" s="1"/>
  <c r="BR15" i="34"/>
  <c r="BS15" i="34" s="1"/>
  <c r="BR15" i="31"/>
  <c r="BS15" i="31" s="1"/>
  <c r="BR9" i="21"/>
  <c r="BS9" i="21" s="1"/>
  <c r="AL25" i="16"/>
  <c r="BR15" i="20"/>
  <c r="BS15" i="20" s="1"/>
  <c r="BR15" i="32"/>
  <c r="BS15" i="32" s="1"/>
  <c r="BY5" i="16"/>
  <c r="Q25" i="16"/>
  <c r="BR8" i="33"/>
  <c r="BS8" i="33" s="1"/>
  <c r="Q24" i="16"/>
  <c r="BR8" i="36"/>
  <c r="BS8" i="36" s="1"/>
  <c r="BR8" i="34"/>
  <c r="BS8" i="34" s="1"/>
  <c r="BR9" i="20"/>
  <c r="BS9" i="20" s="1"/>
  <c r="BR8" i="35"/>
  <c r="BS8" i="35" s="1"/>
  <c r="BR12" i="26"/>
  <c r="BS12" i="26" s="1"/>
  <c r="Q23" i="16"/>
  <c r="AW41" i="16" s="1"/>
  <c r="AX41" i="16" s="1"/>
  <c r="BR8" i="29"/>
  <c r="BS8" i="29" s="1"/>
  <c r="BR8" i="31"/>
  <c r="BS8" i="31" s="1"/>
  <c r="BR12" i="21"/>
  <c r="BS12" i="21" s="1"/>
  <c r="BR12" i="27"/>
  <c r="BS12" i="27" s="1"/>
  <c r="BR12" i="24"/>
  <c r="BS12" i="24" s="1"/>
  <c r="BR8" i="30"/>
  <c r="BS8" i="30" s="1"/>
  <c r="BR8" i="32"/>
  <c r="BS8" i="32" s="1"/>
  <c r="BR13" i="25"/>
  <c r="BS13" i="25" s="1"/>
  <c r="BR12" i="28"/>
  <c r="BS12" i="28" s="1"/>
  <c r="BR11" i="23"/>
  <c r="BS11" i="23" s="1"/>
  <c r="Q27" i="16"/>
  <c r="Q22" i="16"/>
  <c r="BW42" i="16" s="1"/>
  <c r="CQ5" i="16"/>
  <c r="BR7" i="21"/>
  <c r="BS7" i="21" s="1"/>
  <c r="BR15" i="23"/>
  <c r="BS15" i="23" s="1"/>
  <c r="BR14" i="29"/>
  <c r="BS14" i="29" s="1"/>
  <c r="BR14" i="20"/>
  <c r="BS14" i="20" s="1"/>
  <c r="BR14" i="31"/>
  <c r="BS14" i="31" s="1"/>
  <c r="BR15" i="24"/>
  <c r="BS15" i="24" s="1"/>
  <c r="BR14" i="36"/>
  <c r="BS14" i="36" s="1"/>
  <c r="BR15" i="26"/>
  <c r="BS15" i="26" s="1"/>
  <c r="BR15" i="27"/>
  <c r="BS15" i="27" s="1"/>
  <c r="BR14" i="34"/>
  <c r="BS14" i="34" s="1"/>
  <c r="AI23" i="16"/>
  <c r="AW44" i="16" s="1"/>
  <c r="AX44" i="16" s="1"/>
  <c r="BR14" i="35"/>
  <c r="BS14" i="35" s="1"/>
  <c r="AI27" i="16"/>
  <c r="AI25" i="16"/>
  <c r="BR14" i="32"/>
  <c r="BS14" i="32" s="1"/>
  <c r="BR15" i="28"/>
  <c r="BS15" i="28" s="1"/>
  <c r="BR14" i="30"/>
  <c r="BS14" i="30" s="1"/>
  <c r="AI22" i="16"/>
  <c r="CO42" i="16" s="1"/>
  <c r="BR14" i="33"/>
  <c r="BS14" i="33" s="1"/>
  <c r="AI24" i="16"/>
  <c r="BR15" i="25"/>
  <c r="BS15" i="25" s="1"/>
  <c r="BS5" i="16"/>
  <c r="K27" i="16"/>
  <c r="BR6" i="30"/>
  <c r="BS6" i="30" s="1"/>
  <c r="BR10" i="26"/>
  <c r="BS10" i="26" s="1"/>
  <c r="BR6" i="32"/>
  <c r="BS6" i="32" s="1"/>
  <c r="K22" i="16"/>
  <c r="BQ42" i="16" s="1"/>
  <c r="BR6" i="35"/>
  <c r="BS6" i="35" s="1"/>
  <c r="BR10" i="28"/>
  <c r="BS10" i="28" s="1"/>
  <c r="K24" i="16"/>
  <c r="BR6" i="33"/>
  <c r="BS6" i="33" s="1"/>
  <c r="BR7" i="20"/>
  <c r="BS7" i="20" s="1"/>
  <c r="BR10" i="27"/>
  <c r="BS10" i="27" s="1"/>
  <c r="BR6" i="29"/>
  <c r="BS6" i="29" s="1"/>
  <c r="K23" i="16"/>
  <c r="AW39" i="16" s="1"/>
  <c r="AX39" i="16" s="1"/>
  <c r="BR10" i="21"/>
  <c r="BS10" i="21" s="1"/>
  <c r="BR6" i="36"/>
  <c r="BS6" i="36" s="1"/>
  <c r="K25" i="16"/>
  <c r="BR10" i="24"/>
  <c r="BS10" i="24" s="1"/>
  <c r="BR6" i="31"/>
  <c r="BS6" i="31" s="1"/>
  <c r="BR11" i="25"/>
  <c r="BS11" i="25" s="1"/>
  <c r="BR9" i="23"/>
  <c r="BS9" i="23" s="1"/>
  <c r="BR6" i="34"/>
  <c r="BS6" i="34" s="1"/>
  <c r="BE5" i="20"/>
  <c r="AC5" i="16"/>
  <c r="E5" i="16"/>
  <c r="BE4" i="20"/>
  <c r="BV5" i="16"/>
  <c r="BR10" i="23"/>
  <c r="BS10" i="23" s="1"/>
  <c r="BR7" i="29"/>
  <c r="BS7" i="29" s="1"/>
  <c r="BR7" i="36"/>
  <c r="BS7" i="36" s="1"/>
  <c r="N24" i="16"/>
  <c r="BR7" i="35"/>
  <c r="BS7" i="35" s="1"/>
  <c r="BR8" i="20"/>
  <c r="BS8" i="20" s="1"/>
  <c r="N22" i="16"/>
  <c r="BT42" i="16" s="1"/>
  <c r="BR7" i="34"/>
  <c r="BS7" i="34" s="1"/>
  <c r="BR12" i="25"/>
  <c r="BS12" i="25" s="1"/>
  <c r="BR11" i="27"/>
  <c r="BS11" i="27" s="1"/>
  <c r="BR11" i="28"/>
  <c r="BS11" i="28" s="1"/>
  <c r="N23" i="16"/>
  <c r="AW40" i="16" s="1"/>
  <c r="AX40" i="16" s="1"/>
  <c r="BR7" i="32"/>
  <c r="BS7" i="32" s="1"/>
  <c r="N27" i="16"/>
  <c r="BR7" i="31"/>
  <c r="BS7" i="31" s="1"/>
  <c r="BR11" i="24"/>
  <c r="BS11" i="24" s="1"/>
  <c r="BR7" i="30"/>
  <c r="BS7" i="30" s="1"/>
  <c r="BR11" i="26"/>
  <c r="BS11" i="26" s="1"/>
  <c r="BR7" i="33"/>
  <c r="BS7" i="33" s="1"/>
  <c r="BR11" i="21"/>
  <c r="BS11" i="21" s="1"/>
  <c r="N25" i="16"/>
  <c r="CH5" i="16"/>
  <c r="BR14" i="25"/>
  <c r="BS14" i="25" s="1"/>
  <c r="BR14" i="24"/>
  <c r="BS14" i="24" s="1"/>
  <c r="BR11" i="33"/>
  <c r="BS11" i="33" s="1"/>
  <c r="BR11" i="35"/>
  <c r="BS11" i="35" s="1"/>
  <c r="BR11" i="36"/>
  <c r="BS11" i="36" s="1"/>
  <c r="BR13" i="23"/>
  <c r="BS13" i="23" s="1"/>
  <c r="BR11" i="32"/>
  <c r="BS11" i="32" s="1"/>
  <c r="Z27" i="16"/>
  <c r="BR13" i="27"/>
  <c r="BS13" i="27" s="1"/>
  <c r="BR11" i="30"/>
  <c r="BS11" i="30" s="1"/>
  <c r="Z22" i="16"/>
  <c r="CF42" i="16" s="1"/>
  <c r="BR11" i="31"/>
  <c r="BS11" i="31" s="1"/>
  <c r="BR11" i="34"/>
  <c r="BS11" i="34" s="1"/>
  <c r="BR12" i="20"/>
  <c r="BS12" i="20" s="1"/>
  <c r="BR13" i="28"/>
  <c r="BS13" i="28" s="1"/>
  <c r="Z23" i="16"/>
  <c r="AW42" i="16" s="1"/>
  <c r="AX42" i="16" s="1"/>
  <c r="BR11" i="29"/>
  <c r="BS11" i="29" s="1"/>
  <c r="Z24" i="16"/>
  <c r="BR14" i="21"/>
  <c r="BS14" i="21" s="1"/>
  <c r="Z25" i="16"/>
  <c r="BR13" i="26"/>
  <c r="BS13" i="26" s="1"/>
  <c r="G58" i="20"/>
  <c r="AE58" i="20"/>
  <c r="BT13" i="27"/>
  <c r="BV5" i="26"/>
  <c r="BW5" i="26" s="1"/>
  <c r="BB44" i="16"/>
  <c r="BB35" i="16"/>
  <c r="BV6" i="1"/>
  <c r="BB37" i="16"/>
  <c r="BT6" i="1"/>
  <c r="BB34" i="16"/>
  <c r="BB38" i="16"/>
  <c r="BB42" i="16"/>
  <c r="AZ42" i="16"/>
  <c r="AZ44" i="16"/>
  <c r="BV11" i="20"/>
  <c r="BT11" i="20"/>
  <c r="Y40" i="20"/>
  <c r="AB40" i="1"/>
  <c r="BT13" i="1"/>
  <c r="BV13" i="1"/>
  <c r="AE40" i="1"/>
  <c r="BV14" i="1"/>
  <c r="BT14" i="1"/>
  <c r="AZ33" i="16"/>
  <c r="G40" i="20"/>
  <c r="BV4" i="20"/>
  <c r="BW4" i="20" s="1"/>
  <c r="BT4" i="20"/>
  <c r="J40" i="20"/>
  <c r="BV5" i="20"/>
  <c r="BT5" i="20"/>
  <c r="BT9" i="1"/>
  <c r="P40" i="1"/>
  <c r="BV9" i="1"/>
  <c r="BW9" i="1" s="1"/>
  <c r="BV15" i="1"/>
  <c r="BW15" i="1" s="1"/>
  <c r="BT15" i="1"/>
  <c r="AH40" i="1"/>
  <c r="G40" i="1"/>
  <c r="BT7" i="1"/>
  <c r="BV7" i="1"/>
  <c r="BW7" i="1" s="1"/>
  <c r="AZ35" i="16"/>
  <c r="AZ39" i="16"/>
  <c r="AZ37" i="16"/>
  <c r="AZ43" i="16"/>
  <c r="S40" i="20"/>
  <c r="BT9" i="20"/>
  <c r="BV9" i="20"/>
  <c r="BW9" i="20" s="1"/>
  <c r="AK40" i="1"/>
  <c r="BV5" i="1"/>
  <c r="BT5" i="1"/>
  <c r="BV7" i="20"/>
  <c r="BW7" i="20" s="1"/>
  <c r="BT7" i="20"/>
  <c r="M40" i="20"/>
  <c r="BT15" i="20"/>
  <c r="AN40" i="20"/>
  <c r="BV15" i="20"/>
  <c r="AE40" i="20"/>
  <c r="BV6" i="20"/>
  <c r="BT6" i="20"/>
  <c r="BV11" i="1"/>
  <c r="BW11" i="1" s="1"/>
  <c r="BT11" i="1"/>
  <c r="V40" i="1"/>
  <c r="AZ41" i="16"/>
  <c r="BT4" i="1"/>
  <c r="BV4" i="1"/>
  <c r="BW4" i="1" s="1"/>
  <c r="J40" i="1"/>
  <c r="AZ34" i="16"/>
  <c r="AK40" i="20"/>
  <c r="BV14" i="20"/>
  <c r="BT14" i="20"/>
  <c r="BT12" i="20"/>
  <c r="BV12" i="20"/>
  <c r="AB40" i="20"/>
  <c r="BT8" i="1"/>
  <c r="BV8" i="1"/>
  <c r="BW8" i="1" s="1"/>
  <c r="M40" i="1"/>
  <c r="AZ36" i="16"/>
  <c r="BV12" i="1"/>
  <c r="Y40" i="1"/>
  <c r="BT12" i="1"/>
  <c r="AZ38" i="16"/>
  <c r="AZ40" i="16"/>
  <c r="S40" i="1"/>
  <c r="BT10" i="1"/>
  <c r="BV10" i="1"/>
  <c r="BW10" i="1" s="1"/>
  <c r="AH40" i="20"/>
  <c r="BV13" i="20"/>
  <c r="BW13" i="20" s="1"/>
  <c r="BT13" i="20"/>
  <c r="BT11" i="36"/>
  <c r="AB40" i="36"/>
  <c r="BV11" i="36"/>
  <c r="BW11" i="36" s="1"/>
  <c r="BV8" i="20"/>
  <c r="BW8" i="20" s="1"/>
  <c r="P40" i="20"/>
  <c r="BT8" i="20"/>
  <c r="V40" i="20"/>
  <c r="BV10" i="20"/>
  <c r="BW10" i="20" s="1"/>
  <c r="BT10" i="20"/>
  <c r="BT9" i="31" l="1"/>
  <c r="BU9" i="31" s="1"/>
  <c r="BP9" i="31" s="1"/>
  <c r="V40" i="31"/>
  <c r="BV14" i="23"/>
  <c r="AH40" i="23"/>
  <c r="BV9" i="35"/>
  <c r="BW9" i="35" s="1"/>
  <c r="BT9" i="35"/>
  <c r="BU9" i="35" s="1"/>
  <c r="BT14" i="33"/>
  <c r="BV14" i="33"/>
  <c r="BV12" i="30"/>
  <c r="V40" i="30"/>
  <c r="Y40" i="35"/>
  <c r="BV8" i="30"/>
  <c r="BW8" i="30" s="1"/>
  <c r="BV14" i="35"/>
  <c r="BV14" i="30"/>
  <c r="S40" i="35"/>
  <c r="S40" i="30"/>
  <c r="BT14" i="35"/>
  <c r="BT12" i="30"/>
  <c r="BT8" i="35"/>
  <c r="BU8" i="35" s="1"/>
  <c r="BP8" i="35" s="1"/>
  <c r="BV9" i="30"/>
  <c r="BW9" i="30" s="1"/>
  <c r="BV10" i="35"/>
  <c r="BV9" i="27"/>
  <c r="AK40" i="30"/>
  <c r="BT7" i="35"/>
  <c r="BU7" i="35" s="1"/>
  <c r="BV7" i="35"/>
  <c r="BW7" i="35" s="1"/>
  <c r="AE40" i="35"/>
  <c r="BV11" i="35"/>
  <c r="BW11" i="35" s="1"/>
  <c r="AH40" i="35"/>
  <c r="AB40" i="30"/>
  <c r="BT4" i="35"/>
  <c r="BU4" i="35" s="1"/>
  <c r="M40" i="35"/>
  <c r="G40" i="35"/>
  <c r="BT6" i="35"/>
  <c r="BU6" i="35" s="1"/>
  <c r="BV15" i="35"/>
  <c r="Y40" i="30"/>
  <c r="BT10" i="30"/>
  <c r="AN40" i="35"/>
  <c r="AB40" i="35"/>
  <c r="BV13" i="35"/>
  <c r="BT11" i="30"/>
  <c r="BU11" i="30" s="1"/>
  <c r="BT12" i="35"/>
  <c r="BT5" i="31"/>
  <c r="BU5" i="31" s="1"/>
  <c r="BT5" i="35"/>
  <c r="BT15" i="30"/>
  <c r="BV5" i="30"/>
  <c r="BW5" i="30" s="1"/>
  <c r="BV6" i="30"/>
  <c r="AH40" i="30"/>
  <c r="BV15" i="30"/>
  <c r="BT4" i="30"/>
  <c r="BU4" i="30" s="1"/>
  <c r="BT13" i="30"/>
  <c r="BV9" i="21"/>
  <c r="BT6" i="30"/>
  <c r="BU6" i="30" s="1"/>
  <c r="J40" i="35"/>
  <c r="BV12" i="31"/>
  <c r="G40" i="30"/>
  <c r="Y40" i="32"/>
  <c r="BT10" i="25"/>
  <c r="BT7" i="30"/>
  <c r="BU7" i="30" s="1"/>
  <c r="BV5" i="31"/>
  <c r="BW5" i="31" s="1"/>
  <c r="BT11" i="31"/>
  <c r="BU11" i="31" s="1"/>
  <c r="BT8" i="31"/>
  <c r="BU8" i="31" s="1"/>
  <c r="BP8" i="31" s="1"/>
  <c r="BV7" i="30"/>
  <c r="BW7" i="30" s="1"/>
  <c r="BV11" i="31"/>
  <c r="BW11" i="31" s="1"/>
  <c r="J40" i="30"/>
  <c r="BT8" i="27"/>
  <c r="BT4" i="29"/>
  <c r="BU4" i="29" s="1"/>
  <c r="BT9" i="27"/>
  <c r="BV14" i="32"/>
  <c r="BT12" i="25"/>
  <c r="BU12" i="25" s="1"/>
  <c r="BT10" i="31"/>
  <c r="BV4" i="36"/>
  <c r="BW4" i="36" s="1"/>
  <c r="BT13" i="31"/>
  <c r="BT10" i="33"/>
  <c r="BV8" i="29"/>
  <c r="BW8" i="29" s="1"/>
  <c r="BV13" i="31"/>
  <c r="BT7" i="24"/>
  <c r="BV11" i="33"/>
  <c r="BW11" i="33" s="1"/>
  <c r="BT7" i="32"/>
  <c r="BU7" i="32" s="1"/>
  <c r="BT15" i="32"/>
  <c r="J40" i="33"/>
  <c r="BT15" i="33"/>
  <c r="BT4" i="31"/>
  <c r="BU4" i="31" s="1"/>
  <c r="M40" i="31"/>
  <c r="AH40" i="33"/>
  <c r="AB40" i="33"/>
  <c r="V40" i="23"/>
  <c r="BT5" i="33"/>
  <c r="BU5" i="33" s="1"/>
  <c r="BV7" i="27"/>
  <c r="BW7" i="27" s="1"/>
  <c r="AN40" i="24"/>
  <c r="BT14" i="28"/>
  <c r="AH40" i="34"/>
  <c r="BV14" i="27"/>
  <c r="BT9" i="21"/>
  <c r="BU9" i="21" s="1"/>
  <c r="AN40" i="32"/>
  <c r="BV4" i="31"/>
  <c r="BW4" i="31" s="1"/>
  <c r="BT15" i="34"/>
  <c r="S40" i="29"/>
  <c r="Y40" i="33"/>
  <c r="BT12" i="31"/>
  <c r="BT6" i="31"/>
  <c r="BU6" i="31" s="1"/>
  <c r="BT13" i="33"/>
  <c r="AE40" i="29"/>
  <c r="BT13" i="21"/>
  <c r="BU13" i="21" s="1"/>
  <c r="BP13" i="21" s="1"/>
  <c r="BV15" i="33"/>
  <c r="BV7" i="32"/>
  <c r="BW7" i="32" s="1"/>
  <c r="G40" i="36"/>
  <c r="BV12" i="36"/>
  <c r="V40" i="21"/>
  <c r="BT14" i="29"/>
  <c r="BV8" i="23"/>
  <c r="V40" i="27"/>
  <c r="BT10" i="26"/>
  <c r="BU10" i="26" s="1"/>
  <c r="BP10" i="26" s="1"/>
  <c r="BT6" i="23"/>
  <c r="BU6" i="23" s="1"/>
  <c r="BV12" i="29"/>
  <c r="BV10" i="31"/>
  <c r="BT13" i="32"/>
  <c r="AH40" i="29"/>
  <c r="BV11" i="32"/>
  <c r="BW11" i="32" s="1"/>
  <c r="BV15" i="31"/>
  <c r="AB40" i="25"/>
  <c r="V40" i="32"/>
  <c r="AN40" i="31"/>
  <c r="S40" i="33"/>
  <c r="BT7" i="28"/>
  <c r="BV4" i="28"/>
  <c r="BW4" i="28" s="1"/>
  <c r="BT4" i="32"/>
  <c r="BU4" i="32" s="1"/>
  <c r="P40" i="31"/>
  <c r="BT14" i="32"/>
  <c r="BT9" i="26"/>
  <c r="BT4" i="26"/>
  <c r="BU4" i="26" s="1"/>
  <c r="BT9" i="32"/>
  <c r="BU9" i="32" s="1"/>
  <c r="BP9" i="32" s="1"/>
  <c r="BV4" i="32"/>
  <c r="BW4" i="32" s="1"/>
  <c r="BV10" i="24"/>
  <c r="BW10" i="24" s="1"/>
  <c r="AB40" i="32"/>
  <c r="AK40" i="24"/>
  <c r="BV13" i="23"/>
  <c r="BW13" i="23" s="1"/>
  <c r="BT10" i="23"/>
  <c r="BU10" i="23" s="1"/>
  <c r="BP10" i="23" s="1"/>
  <c r="Y40" i="24"/>
  <c r="BV15" i="24"/>
  <c r="M40" i="32"/>
  <c r="G40" i="33"/>
  <c r="BT7" i="33"/>
  <c r="BU7" i="33" s="1"/>
  <c r="BP7" i="33" s="1"/>
  <c r="BT9" i="29"/>
  <c r="BU9" i="29" s="1"/>
  <c r="AE40" i="32"/>
  <c r="BT10" i="36"/>
  <c r="BV12" i="33"/>
  <c r="AE40" i="33"/>
  <c r="BV12" i="25"/>
  <c r="BW12" i="25" s="1"/>
  <c r="BT6" i="33"/>
  <c r="V40" i="33"/>
  <c r="BV15" i="25"/>
  <c r="BT14" i="31"/>
  <c r="BV8" i="32"/>
  <c r="BW8" i="32" s="1"/>
  <c r="BV9" i="29"/>
  <c r="BW9" i="29" s="1"/>
  <c r="BV9" i="23"/>
  <c r="BW9" i="23" s="1"/>
  <c r="BV6" i="25"/>
  <c r="BW6" i="25" s="1"/>
  <c r="BV14" i="31"/>
  <c r="BT6" i="25"/>
  <c r="BT7" i="31"/>
  <c r="BU7" i="31" s="1"/>
  <c r="BP7" i="31" s="1"/>
  <c r="BT7" i="25"/>
  <c r="BU7" i="25" s="1"/>
  <c r="BP7" i="25" s="1"/>
  <c r="BV6" i="33"/>
  <c r="BV10" i="25"/>
  <c r="BT15" i="27"/>
  <c r="BT11" i="28"/>
  <c r="BU11" i="28" s="1"/>
  <c r="BP11" i="28" s="1"/>
  <c r="S40" i="31"/>
  <c r="BV9" i="36"/>
  <c r="BW9" i="36" s="1"/>
  <c r="BV9" i="24"/>
  <c r="BT10" i="32"/>
  <c r="BT9" i="23"/>
  <c r="BU9" i="23" s="1"/>
  <c r="BT12" i="32"/>
  <c r="BT4" i="21"/>
  <c r="BU4" i="21" s="1"/>
  <c r="BT13" i="28"/>
  <c r="BU13" i="28" s="1"/>
  <c r="G40" i="29"/>
  <c r="S40" i="32"/>
  <c r="BT13" i="24"/>
  <c r="BU13" i="24" s="1"/>
  <c r="BP13" i="24" s="1"/>
  <c r="BT9" i="33"/>
  <c r="BU9" i="33" s="1"/>
  <c r="BP9" i="33" s="1"/>
  <c r="AH40" i="36"/>
  <c r="J40" i="29"/>
  <c r="BT15" i="29"/>
  <c r="BV5" i="32"/>
  <c r="BW5" i="32" s="1"/>
  <c r="P40" i="36"/>
  <c r="Y40" i="27"/>
  <c r="P40" i="29"/>
  <c r="M40" i="29"/>
  <c r="BV13" i="25"/>
  <c r="BW13" i="25" s="1"/>
  <c r="BV11" i="25"/>
  <c r="BW11" i="25" s="1"/>
  <c r="BV13" i="32"/>
  <c r="V40" i="25"/>
  <c r="BV13" i="29"/>
  <c r="BT11" i="29"/>
  <c r="BU11" i="29" s="1"/>
  <c r="BV6" i="24"/>
  <c r="BW6" i="24" s="1"/>
  <c r="BV12" i="34"/>
  <c r="S40" i="21"/>
  <c r="AB40" i="34"/>
  <c r="BT8" i="21"/>
  <c r="BU8" i="21" s="1"/>
  <c r="BV10" i="27"/>
  <c r="AK40" i="25"/>
  <c r="AK40" i="21"/>
  <c r="BV5" i="27"/>
  <c r="BV11" i="29"/>
  <c r="BW11" i="29" s="1"/>
  <c r="Y40" i="25"/>
  <c r="BV15" i="27"/>
  <c r="BT12" i="34"/>
  <c r="G40" i="21"/>
  <c r="BV8" i="21"/>
  <c r="BV6" i="29"/>
  <c r="AN40" i="27"/>
  <c r="BV9" i="34"/>
  <c r="BW9" i="34" s="1"/>
  <c r="P40" i="28"/>
  <c r="BV6" i="36"/>
  <c r="BT13" i="36"/>
  <c r="BV7" i="26"/>
  <c r="BW7" i="26" s="1"/>
  <c r="BV5" i="29"/>
  <c r="BW5" i="29" s="1"/>
  <c r="BT5" i="32"/>
  <c r="BU5" i="32" s="1"/>
  <c r="M40" i="27"/>
  <c r="BV14" i="34"/>
  <c r="BT7" i="21"/>
  <c r="BV4" i="25"/>
  <c r="BW4" i="25" s="1"/>
  <c r="BV7" i="29"/>
  <c r="BW7" i="29" s="1"/>
  <c r="BV12" i="21"/>
  <c r="BW12" i="21" s="1"/>
  <c r="BV11" i="34"/>
  <c r="BW11" i="34" s="1"/>
  <c r="BT13" i="25"/>
  <c r="BU13" i="25" s="1"/>
  <c r="M40" i="25"/>
  <c r="V40" i="34"/>
  <c r="V40" i="24"/>
  <c r="M40" i="36"/>
  <c r="J40" i="26"/>
  <c r="AN40" i="29"/>
  <c r="AK40" i="34"/>
  <c r="V40" i="36"/>
  <c r="BV11" i="21"/>
  <c r="BW11" i="21" s="1"/>
  <c r="P40" i="21"/>
  <c r="BT10" i="24"/>
  <c r="BU10" i="24" s="1"/>
  <c r="BP10" i="24" s="1"/>
  <c r="BT8" i="36"/>
  <c r="BU8" i="36" s="1"/>
  <c r="BP8" i="36" s="1"/>
  <c r="BV5" i="24"/>
  <c r="BW5" i="24" s="1"/>
  <c r="BV4" i="33"/>
  <c r="BW4" i="33" s="1"/>
  <c r="BT13" i="23"/>
  <c r="BU13" i="23" s="1"/>
  <c r="BT14" i="24"/>
  <c r="BU14" i="24" s="1"/>
  <c r="AB40" i="26"/>
  <c r="AN40" i="36"/>
  <c r="BT15" i="36"/>
  <c r="P40" i="33"/>
  <c r="Y40" i="36"/>
  <c r="BT12" i="26"/>
  <c r="BU12" i="26" s="1"/>
  <c r="BP12" i="26" s="1"/>
  <c r="BV6" i="34"/>
  <c r="BV14" i="26"/>
  <c r="AK40" i="23"/>
  <c r="BV11" i="23"/>
  <c r="BW11" i="23" s="1"/>
  <c r="BT15" i="26"/>
  <c r="BV5" i="23"/>
  <c r="BW5" i="23" s="1"/>
  <c r="BT11" i="23"/>
  <c r="BU11" i="23" s="1"/>
  <c r="BT7" i="36"/>
  <c r="BU7" i="36" s="1"/>
  <c r="BP7" i="36" s="1"/>
  <c r="BT5" i="23"/>
  <c r="BV6" i="28"/>
  <c r="AN40" i="25"/>
  <c r="BV15" i="23"/>
  <c r="BT10" i="28"/>
  <c r="BU10" i="28" s="1"/>
  <c r="AU43" i="16"/>
  <c r="BT9" i="25"/>
  <c r="AB40" i="28"/>
  <c r="Y40" i="23"/>
  <c r="BV12" i="24"/>
  <c r="BW12" i="24" s="1"/>
  <c r="BT6" i="32"/>
  <c r="BU6" i="32" s="1"/>
  <c r="BV14" i="25"/>
  <c r="BW14" i="25" s="1"/>
  <c r="BV12" i="28"/>
  <c r="BW12" i="28" s="1"/>
  <c r="BT11" i="26"/>
  <c r="BU11" i="26" s="1"/>
  <c r="BP11" i="26" s="1"/>
  <c r="BV14" i="36"/>
  <c r="BV8" i="33"/>
  <c r="BW8" i="33" s="1"/>
  <c r="BV5" i="36"/>
  <c r="BW5" i="36" s="1"/>
  <c r="BT4" i="24"/>
  <c r="BU4" i="24" s="1"/>
  <c r="G40" i="24"/>
  <c r="BV4" i="26"/>
  <c r="BV4" i="23"/>
  <c r="S40" i="36"/>
  <c r="BV14" i="24"/>
  <c r="BW14" i="24" s="1"/>
  <c r="BV13" i="26"/>
  <c r="BV5" i="34"/>
  <c r="BW5" i="34" s="1"/>
  <c r="BT10" i="21"/>
  <c r="BU10" i="21" s="1"/>
  <c r="P40" i="34"/>
  <c r="BT4" i="23"/>
  <c r="BV11" i="27"/>
  <c r="BW11" i="27" s="1"/>
  <c r="AK40" i="36"/>
  <c r="BV8" i="24"/>
  <c r="AB40" i="27"/>
  <c r="BT9" i="24"/>
  <c r="AH40" i="26"/>
  <c r="BV12" i="27"/>
  <c r="BW12" i="27" s="1"/>
  <c r="BT6" i="24"/>
  <c r="BU6" i="24" s="1"/>
  <c r="BV8" i="25"/>
  <c r="BV7" i="23"/>
  <c r="BW7" i="23" s="1"/>
  <c r="AE40" i="25"/>
  <c r="S40" i="26"/>
  <c r="BT6" i="26"/>
  <c r="BU6" i="26" s="1"/>
  <c r="BV5" i="28"/>
  <c r="G40" i="27"/>
  <c r="BV14" i="29"/>
  <c r="BT12" i="24"/>
  <c r="BU12" i="24" s="1"/>
  <c r="BT5" i="21"/>
  <c r="BU5" i="21" s="1"/>
  <c r="BT14" i="27"/>
  <c r="M40" i="26"/>
  <c r="BT4" i="34"/>
  <c r="J40" i="27"/>
  <c r="BT6" i="27"/>
  <c r="BU6" i="27" s="1"/>
  <c r="G40" i="25"/>
  <c r="BV6" i="23"/>
  <c r="BW6" i="23" s="1"/>
  <c r="P40" i="23"/>
  <c r="AE40" i="36"/>
  <c r="BT5" i="36"/>
  <c r="BT8" i="24"/>
  <c r="BT12" i="23"/>
  <c r="BU12" i="23" s="1"/>
  <c r="BP12" i="23" s="1"/>
  <c r="BT10" i="29"/>
  <c r="BT13" i="34"/>
  <c r="BT8" i="23"/>
  <c r="BV4" i="27"/>
  <c r="BW4" i="27" s="1"/>
  <c r="BT11" i="24"/>
  <c r="BU11" i="24" s="1"/>
  <c r="BP11" i="24" s="1"/>
  <c r="BT5" i="25"/>
  <c r="BV14" i="28"/>
  <c r="BV10" i="29"/>
  <c r="BW4" i="29" s="1"/>
  <c r="P40" i="24"/>
  <c r="P40" i="26"/>
  <c r="AB40" i="21"/>
  <c r="BV8" i="26"/>
  <c r="J40" i="28"/>
  <c r="P40" i="27"/>
  <c r="BV14" i="21"/>
  <c r="BW14" i="21" s="1"/>
  <c r="BT6" i="21"/>
  <c r="BU6" i="21" s="1"/>
  <c r="V40" i="26"/>
  <c r="AK40" i="26"/>
  <c r="AE40" i="26"/>
  <c r="G40" i="26"/>
  <c r="Y40" i="28"/>
  <c r="S40" i="27"/>
  <c r="AN40" i="28"/>
  <c r="J40" i="21"/>
  <c r="AN40" i="26"/>
  <c r="BV10" i="21"/>
  <c r="BW10" i="21" s="1"/>
  <c r="BV15" i="28"/>
  <c r="BV9" i="28"/>
  <c r="BT5" i="34"/>
  <c r="BU5" i="34" s="1"/>
  <c r="BV6" i="21"/>
  <c r="BW6" i="21" s="1"/>
  <c r="S40" i="28"/>
  <c r="BT7" i="34"/>
  <c r="BU7" i="34" s="1"/>
  <c r="BP7" i="34" s="1"/>
  <c r="M40" i="34"/>
  <c r="BV10" i="28"/>
  <c r="AE40" i="21"/>
  <c r="BT15" i="21"/>
  <c r="AU37" i="16"/>
  <c r="BV4" i="34"/>
  <c r="G40" i="28"/>
  <c r="AU33" i="16"/>
  <c r="BT8" i="28"/>
  <c r="BU8" i="28" s="1"/>
  <c r="Y40" i="34"/>
  <c r="BV15" i="34"/>
  <c r="BT4" i="28"/>
  <c r="BU4" i="28" s="1"/>
  <c r="S40" i="34"/>
  <c r="BT10" i="34"/>
  <c r="BT8" i="34"/>
  <c r="BU8" i="34" s="1"/>
  <c r="BP8" i="34" s="1"/>
  <c r="BW4" i="30"/>
  <c r="BT15" i="28"/>
  <c r="AE40" i="28"/>
  <c r="BW6" i="27"/>
  <c r="BW4" i="35"/>
  <c r="BW4" i="21"/>
  <c r="BW5" i="25"/>
  <c r="AU41" i="16"/>
  <c r="AU39" i="16"/>
  <c r="AU40" i="16"/>
  <c r="G49" i="20"/>
  <c r="B1" i="20" s="1"/>
  <c r="CK5" i="16"/>
  <c r="AC27" i="16"/>
  <c r="BR12" i="36"/>
  <c r="BS12" i="36" s="1"/>
  <c r="BR9" i="27"/>
  <c r="BS9" i="27" s="1"/>
  <c r="BR15" i="21"/>
  <c r="BS15" i="21" s="1"/>
  <c r="AC22" i="16"/>
  <c r="CI42" i="16" s="1"/>
  <c r="BR12" i="35"/>
  <c r="BS12" i="35" s="1"/>
  <c r="BR9" i="24"/>
  <c r="BS9" i="24" s="1"/>
  <c r="BR12" i="31"/>
  <c r="BS12" i="31" s="1"/>
  <c r="BR9" i="25"/>
  <c r="BS9" i="25" s="1"/>
  <c r="AC23" i="16"/>
  <c r="AW38" i="16" s="1"/>
  <c r="AX38" i="16" s="1"/>
  <c r="AU38" i="16" s="1"/>
  <c r="BR9" i="26"/>
  <c r="BS9" i="26" s="1"/>
  <c r="AC25" i="16"/>
  <c r="BR12" i="34"/>
  <c r="BS12" i="34" s="1"/>
  <c r="BR12" i="30"/>
  <c r="BS12" i="30" s="1"/>
  <c r="BR12" i="33"/>
  <c r="BS12" i="33" s="1"/>
  <c r="BR6" i="20"/>
  <c r="BS6" i="20" s="1"/>
  <c r="BR12" i="32"/>
  <c r="BS12" i="32" s="1"/>
  <c r="BR12" i="29"/>
  <c r="BS12" i="29" s="1"/>
  <c r="AC24" i="16"/>
  <c r="BR9" i="28"/>
  <c r="BS9" i="28" s="1"/>
  <c r="BR8" i="23"/>
  <c r="BS8" i="23" s="1"/>
  <c r="BM5" i="16"/>
  <c r="E22" i="16"/>
  <c r="BK42" i="16" s="1"/>
  <c r="BR4" i="30"/>
  <c r="BS4" i="30" s="1"/>
  <c r="BR5" i="23"/>
  <c r="BS5" i="23" s="1"/>
  <c r="BR4" i="35"/>
  <c r="BS4" i="35" s="1"/>
  <c r="BR4" i="34"/>
  <c r="BS4" i="34" s="1"/>
  <c r="BR4" i="29"/>
  <c r="BS4" i="29" s="1"/>
  <c r="E25" i="16"/>
  <c r="E27" i="16"/>
  <c r="BR6" i="27"/>
  <c r="BS6" i="27" s="1"/>
  <c r="BR5" i="24"/>
  <c r="BS5" i="24" s="1"/>
  <c r="BR4" i="36"/>
  <c r="BS4" i="36" s="1"/>
  <c r="BR4" i="33"/>
  <c r="BS4" i="33" s="1"/>
  <c r="E24" i="16"/>
  <c r="BR4" i="20"/>
  <c r="BS4" i="20" s="1"/>
  <c r="BR6" i="26"/>
  <c r="BS6" i="26" s="1"/>
  <c r="BR4" i="32"/>
  <c r="BS4" i="32" s="1"/>
  <c r="BR7" i="28"/>
  <c r="BS7" i="28" s="1"/>
  <c r="BR4" i="21"/>
  <c r="BS4" i="21" s="1"/>
  <c r="E23" i="16"/>
  <c r="AW36" i="16" s="1"/>
  <c r="AX36" i="16" s="1"/>
  <c r="AU36" i="16" s="1"/>
  <c r="BR4" i="31"/>
  <c r="BS4" i="31" s="1"/>
  <c r="BR5" i="25"/>
  <c r="BS5" i="25" s="1"/>
  <c r="BU5" i="26"/>
  <c r="BP5" i="26" s="1"/>
  <c r="BU6" i="34"/>
  <c r="AU44" i="16"/>
  <c r="AU35" i="16"/>
  <c r="BW7" i="21"/>
  <c r="BW6" i="1"/>
  <c r="BW14" i="20"/>
  <c r="BW15" i="20"/>
  <c r="BW5" i="1"/>
  <c r="BW5" i="35"/>
  <c r="BW8" i="28"/>
  <c r="BW5" i="33"/>
  <c r="BW5" i="21"/>
  <c r="BW5" i="20"/>
  <c r="BU4" i="25"/>
  <c r="AU34" i="16"/>
  <c r="BW12" i="1"/>
  <c r="BW4" i="24"/>
  <c r="BW11" i="20"/>
  <c r="BW14" i="1"/>
  <c r="BU11" i="36"/>
  <c r="BP11" i="36" s="1"/>
  <c r="AU42" i="16"/>
  <c r="BW6" i="20"/>
  <c r="BW12" i="20"/>
  <c r="BW13" i="28"/>
  <c r="BW13" i="1"/>
  <c r="BW11" i="30"/>
  <c r="BW13" i="27"/>
  <c r="BU8" i="1"/>
  <c r="BP8" i="1" s="1"/>
  <c r="BU8" i="20"/>
  <c r="BP8" i="20" s="1"/>
  <c r="BU12" i="20"/>
  <c r="BU11" i="1"/>
  <c r="BP11" i="1" s="1"/>
  <c r="BU12" i="28"/>
  <c r="BU11" i="35"/>
  <c r="BU5" i="30"/>
  <c r="BU7" i="1"/>
  <c r="BP7" i="1" s="1"/>
  <c r="BU4" i="20"/>
  <c r="BU13" i="26"/>
  <c r="BU6" i="36"/>
  <c r="BU5" i="29"/>
  <c r="BU11" i="20"/>
  <c r="BU4" i="33"/>
  <c r="BU5" i="1"/>
  <c r="BU6" i="29"/>
  <c r="BU9" i="1"/>
  <c r="BP9" i="1" s="1"/>
  <c r="BU14" i="1"/>
  <c r="BU12" i="27"/>
  <c r="BU11" i="33"/>
  <c r="BU14" i="25"/>
  <c r="BU12" i="1"/>
  <c r="BU12" i="21"/>
  <c r="BU8" i="30"/>
  <c r="BU6" i="20"/>
  <c r="BU11" i="34"/>
  <c r="BU8" i="29"/>
  <c r="BU11" i="25"/>
  <c r="BU9" i="34"/>
  <c r="AR40" i="1"/>
  <c r="AR41" i="1"/>
  <c r="BU14" i="21"/>
  <c r="BU5" i="20"/>
  <c r="BU7" i="26"/>
  <c r="BU10" i="27"/>
  <c r="BU9" i="36"/>
  <c r="BU11" i="27"/>
  <c r="BU4" i="1"/>
  <c r="BP4" i="1" s="1"/>
  <c r="BU5" i="24"/>
  <c r="BU15" i="20"/>
  <c r="BU8" i="32"/>
  <c r="BU15" i="1"/>
  <c r="BP15" i="1" s="1"/>
  <c r="BU6" i="1"/>
  <c r="BU7" i="23"/>
  <c r="BU10" i="20"/>
  <c r="BP10" i="20" s="1"/>
  <c r="BU13" i="20"/>
  <c r="BP13" i="20" s="1"/>
  <c r="BU10" i="1"/>
  <c r="BP10" i="1" s="1"/>
  <c r="BU7" i="29"/>
  <c r="BU4" i="27"/>
  <c r="BU14" i="20"/>
  <c r="BU7" i="20"/>
  <c r="BP7" i="20" s="1"/>
  <c r="BU8" i="33"/>
  <c r="BU7" i="27"/>
  <c r="BU13" i="27"/>
  <c r="BU11" i="21"/>
  <c r="BU11" i="32"/>
  <c r="BU9" i="30"/>
  <c r="BU9" i="20"/>
  <c r="BP9" i="20" s="1"/>
  <c r="AR41" i="20"/>
  <c r="AR40" i="20"/>
  <c r="BU13" i="1"/>
  <c r="BU5" i="27" l="1"/>
  <c r="BU10" i="35"/>
  <c r="BU10" i="34"/>
  <c r="BU10" i="32"/>
  <c r="BU10" i="29"/>
  <c r="BU5" i="28"/>
  <c r="BU10" i="30"/>
  <c r="BU10" i="31"/>
  <c r="BU10" i="36"/>
  <c r="BU10" i="33"/>
  <c r="BW6" i="33"/>
  <c r="BW10" i="28"/>
  <c r="BP10" i="28" s="1"/>
  <c r="BW10" i="27"/>
  <c r="BP10" i="27" s="1"/>
  <c r="BW6" i="35"/>
  <c r="BP6" i="35" s="1"/>
  <c r="BW6" i="34"/>
  <c r="BP6" i="34" s="1"/>
  <c r="BW6" i="32"/>
  <c r="BP6" i="32" s="1"/>
  <c r="BW6" i="36"/>
  <c r="BP6" i="36" s="1"/>
  <c r="BW6" i="29"/>
  <c r="BP6" i="29" s="1"/>
  <c r="BW6" i="30"/>
  <c r="BW6" i="31"/>
  <c r="BP6" i="31" s="1"/>
  <c r="BW10" i="36"/>
  <c r="BW10" i="32"/>
  <c r="BW10" i="34"/>
  <c r="BW4" i="26"/>
  <c r="BP4" i="26" s="1"/>
  <c r="BW5" i="27"/>
  <c r="BP5" i="27" s="1"/>
  <c r="BW10" i="31"/>
  <c r="BW10" i="30"/>
  <c r="BW5" i="28"/>
  <c r="BW10" i="33"/>
  <c r="BW10" i="35"/>
  <c r="BP10" i="35" s="1"/>
  <c r="BU8" i="24"/>
  <c r="BU13" i="29"/>
  <c r="BW15" i="28"/>
  <c r="BP9" i="35"/>
  <c r="BU12" i="33"/>
  <c r="BU12" i="31"/>
  <c r="BU9" i="27"/>
  <c r="BU12" i="30"/>
  <c r="BU12" i="35"/>
  <c r="BU12" i="32"/>
  <c r="BU15" i="36"/>
  <c r="BU8" i="27"/>
  <c r="BW12" i="35"/>
  <c r="BU8" i="26"/>
  <c r="BU8" i="25"/>
  <c r="BU4" i="23"/>
  <c r="BU15" i="34"/>
  <c r="BU7" i="24"/>
  <c r="BU15" i="30"/>
  <c r="BU15" i="33"/>
  <c r="BW12" i="30"/>
  <c r="BU15" i="29"/>
  <c r="BU15" i="32"/>
  <c r="BU6" i="28"/>
  <c r="BU15" i="31"/>
  <c r="BU15" i="35"/>
  <c r="BU10" i="25"/>
  <c r="BW14" i="35"/>
  <c r="BU14" i="23"/>
  <c r="BW14" i="29"/>
  <c r="BW15" i="23"/>
  <c r="BW14" i="34"/>
  <c r="BU13" i="32"/>
  <c r="BU13" i="31"/>
  <c r="BW14" i="32"/>
  <c r="BU13" i="34"/>
  <c r="BU14" i="26"/>
  <c r="BU14" i="27"/>
  <c r="BW14" i="36"/>
  <c r="BU13" i="36"/>
  <c r="BW15" i="25"/>
  <c r="BW15" i="24"/>
  <c r="BU13" i="33"/>
  <c r="BU13" i="35"/>
  <c r="BW15" i="26"/>
  <c r="BW14" i="33"/>
  <c r="BW15" i="27"/>
  <c r="BU14" i="28"/>
  <c r="BU13" i="30"/>
  <c r="BW14" i="30"/>
  <c r="BP8" i="30"/>
  <c r="BP7" i="35"/>
  <c r="BP9" i="30"/>
  <c r="BW15" i="35"/>
  <c r="BU14" i="35"/>
  <c r="BU5" i="35"/>
  <c r="BP5" i="35" s="1"/>
  <c r="BW13" i="35"/>
  <c r="AR40" i="35"/>
  <c r="AR41" i="35"/>
  <c r="BP7" i="30"/>
  <c r="BP6" i="30"/>
  <c r="AR41" i="30"/>
  <c r="BU14" i="30"/>
  <c r="BW13" i="30"/>
  <c r="AR40" i="30"/>
  <c r="BW15" i="30"/>
  <c r="BP7" i="32"/>
  <c r="BP8" i="29"/>
  <c r="BP12" i="27"/>
  <c r="BP12" i="25"/>
  <c r="BP12" i="21"/>
  <c r="BP4" i="28"/>
  <c r="BU15" i="27"/>
  <c r="BW13" i="31"/>
  <c r="BP13" i="31" s="1"/>
  <c r="BP9" i="23"/>
  <c r="BW12" i="31"/>
  <c r="BP11" i="21"/>
  <c r="BP7" i="29"/>
  <c r="BU14" i="31"/>
  <c r="BW15" i="31"/>
  <c r="BP9" i="34"/>
  <c r="BW12" i="32"/>
  <c r="BP8" i="32"/>
  <c r="BW8" i="26"/>
  <c r="BP11" i="29"/>
  <c r="AR40" i="32"/>
  <c r="AR40" i="31"/>
  <c r="BW9" i="26"/>
  <c r="BU14" i="34"/>
  <c r="AR40" i="24"/>
  <c r="BW9" i="21"/>
  <c r="BP9" i="21" s="1"/>
  <c r="AR40" i="29"/>
  <c r="BU14" i="33"/>
  <c r="BU14" i="32"/>
  <c r="BW15" i="34"/>
  <c r="BW9" i="24"/>
  <c r="BW15" i="21"/>
  <c r="BW15" i="32"/>
  <c r="BW14" i="31"/>
  <c r="BU6" i="33"/>
  <c r="BW13" i="32"/>
  <c r="BW12" i="34"/>
  <c r="BW15" i="36"/>
  <c r="BW7" i="24"/>
  <c r="BW9" i="28"/>
  <c r="AR41" i="33"/>
  <c r="BP13" i="25"/>
  <c r="AR41" i="29"/>
  <c r="M2" i="29" s="1"/>
  <c r="BU15" i="25"/>
  <c r="BW15" i="33"/>
  <c r="AR40" i="33"/>
  <c r="BU15" i="23"/>
  <c r="BW12" i="33"/>
  <c r="BW8" i="25"/>
  <c r="BU15" i="26"/>
  <c r="BU7" i="21"/>
  <c r="BP7" i="21" s="1"/>
  <c r="AR41" i="32"/>
  <c r="BU14" i="36"/>
  <c r="BW9" i="27"/>
  <c r="BW4" i="23"/>
  <c r="BU14" i="29"/>
  <c r="BW12" i="29"/>
  <c r="BW12" i="36"/>
  <c r="BW8" i="23"/>
  <c r="BW8" i="27"/>
  <c r="BW6" i="28"/>
  <c r="BW15" i="29"/>
  <c r="BU15" i="24"/>
  <c r="BP9" i="36"/>
  <c r="BP11" i="25"/>
  <c r="BP9" i="29"/>
  <c r="BU6" i="25"/>
  <c r="BP6" i="25" s="1"/>
  <c r="BW9" i="25"/>
  <c r="BU15" i="28"/>
  <c r="BU4" i="34"/>
  <c r="BU7" i="28"/>
  <c r="AR41" i="31"/>
  <c r="AN2" i="31" s="1"/>
  <c r="BU9" i="25"/>
  <c r="BU5" i="23"/>
  <c r="BP5" i="23" s="1"/>
  <c r="BU4" i="36"/>
  <c r="BP4" i="36" s="1"/>
  <c r="BU12" i="36"/>
  <c r="AR40" i="25"/>
  <c r="BW13" i="33"/>
  <c r="AR41" i="24"/>
  <c r="AR40" i="23"/>
  <c r="BU5" i="25"/>
  <c r="BP5" i="25" s="1"/>
  <c r="BU5" i="36"/>
  <c r="BP5" i="36" s="1"/>
  <c r="BP11" i="23"/>
  <c r="BP8" i="33"/>
  <c r="BU9" i="26"/>
  <c r="BP12" i="24"/>
  <c r="AR41" i="23"/>
  <c r="BW8" i="24"/>
  <c r="AR41" i="27"/>
  <c r="AR41" i="25"/>
  <c r="BW13" i="34"/>
  <c r="AR40" i="36"/>
  <c r="G2" i="36" s="1"/>
  <c r="BW14" i="23"/>
  <c r="BW14" i="26"/>
  <c r="BW13" i="36"/>
  <c r="AR41" i="26"/>
  <c r="Y2" i="26" s="1"/>
  <c r="AR41" i="28"/>
  <c r="BW10" i="25"/>
  <c r="BP11" i="27"/>
  <c r="BP12" i="28"/>
  <c r="BU12" i="29"/>
  <c r="AR40" i="34"/>
  <c r="BU8" i="23"/>
  <c r="BP10" i="21"/>
  <c r="BU9" i="24"/>
  <c r="BW13" i="26"/>
  <c r="BP13" i="26" s="1"/>
  <c r="BU15" i="21"/>
  <c r="BW14" i="27"/>
  <c r="BW13" i="29"/>
  <c r="AR41" i="36"/>
  <c r="BW4" i="34"/>
  <c r="BW14" i="28"/>
  <c r="AR40" i="27"/>
  <c r="AR40" i="28"/>
  <c r="BW8" i="21"/>
  <c r="BP8" i="21" s="1"/>
  <c r="BW6" i="26"/>
  <c r="BP6" i="26" s="1"/>
  <c r="AR40" i="21"/>
  <c r="AK2" i="21" s="1"/>
  <c r="BP4" i="27"/>
  <c r="BW10" i="29"/>
  <c r="AR40" i="26"/>
  <c r="AR41" i="21"/>
  <c r="AH2" i="21" s="1"/>
  <c r="AR41" i="34"/>
  <c r="G2" i="34" s="1"/>
  <c r="BU12" i="34"/>
  <c r="BW7" i="28"/>
  <c r="BT5" i="16"/>
  <c r="N26" i="16" s="1"/>
  <c r="BU9" i="28"/>
  <c r="G2" i="23"/>
  <c r="BP4" i="20"/>
  <c r="BP6" i="27"/>
  <c r="BP5" i="24"/>
  <c r="BP4" i="30"/>
  <c r="BP4" i="21"/>
  <c r="BP4" i="29"/>
  <c r="BP4" i="32"/>
  <c r="BP4" i="33"/>
  <c r="CL5" i="16"/>
  <c r="AF26" i="16" s="1"/>
  <c r="BW5" i="16"/>
  <c r="Q26" i="16" s="1"/>
  <c r="CR5" i="16"/>
  <c r="AL26" i="16" s="1"/>
  <c r="CI5" i="16"/>
  <c r="AC26" i="16" s="1"/>
  <c r="BP4" i="35"/>
  <c r="CC5" i="16"/>
  <c r="W26" i="16" s="1"/>
  <c r="BQ5" i="16"/>
  <c r="K26" i="16" s="1"/>
  <c r="CO5" i="16"/>
  <c r="AI26" i="16" s="1"/>
  <c r="BK5" i="16"/>
  <c r="E26" i="16" s="1"/>
  <c r="BN5" i="16"/>
  <c r="H26" i="16" s="1"/>
  <c r="BP4" i="31"/>
  <c r="CF5" i="16"/>
  <c r="Z26" i="16" s="1"/>
  <c r="BZ5" i="16"/>
  <c r="T26" i="16" s="1"/>
  <c r="M2" i="23"/>
  <c r="V2" i="23"/>
  <c r="S2" i="30"/>
  <c r="P2" i="23"/>
  <c r="S2" i="23"/>
  <c r="V2" i="30"/>
  <c r="G2" i="30"/>
  <c r="P2" i="30"/>
  <c r="BP15" i="20"/>
  <c r="BP14" i="20"/>
  <c r="BP6" i="21"/>
  <c r="BP6" i="1"/>
  <c r="BP5" i="1"/>
  <c r="BP7" i="26"/>
  <c r="BP5" i="32"/>
  <c r="BP5" i="21"/>
  <c r="BP14" i="1"/>
  <c r="BP5" i="29"/>
  <c r="BP6" i="23"/>
  <c r="BP7" i="23"/>
  <c r="BP5" i="33"/>
  <c r="BP5" i="30"/>
  <c r="BP5" i="34"/>
  <c r="BP5" i="31"/>
  <c r="BP11" i="20"/>
  <c r="BP13" i="23"/>
  <c r="BP6" i="20"/>
  <c r="BP8" i="28"/>
  <c r="Y2" i="23"/>
  <c r="BP14" i="25"/>
  <c r="BP6" i="24"/>
  <c r="J2" i="23"/>
  <c r="BP11" i="32"/>
  <c r="BP7" i="27"/>
  <c r="BP5" i="20"/>
  <c r="BP13" i="27"/>
  <c r="BP14" i="21"/>
  <c r="BP4" i="25"/>
  <c r="BP11" i="31"/>
  <c r="BP11" i="34"/>
  <c r="BP12" i="20"/>
  <c r="BP4" i="24"/>
  <c r="BP12" i="1"/>
  <c r="BP13" i="1"/>
  <c r="AB2" i="23"/>
  <c r="BP14" i="24"/>
  <c r="BP13" i="28"/>
  <c r="BP11" i="30"/>
  <c r="BP11" i="33"/>
  <c r="BP11" i="35"/>
  <c r="AB2" i="30"/>
  <c r="J2" i="30"/>
  <c r="S2" i="28"/>
  <c r="J2" i="28"/>
  <c r="AB2" i="28"/>
  <c r="G2" i="28"/>
  <c r="P2" i="28"/>
  <c r="V2" i="28"/>
  <c r="P2" i="27"/>
  <c r="AB2" i="27"/>
  <c r="V2" i="27"/>
  <c r="G2" i="27"/>
  <c r="J2" i="27"/>
  <c r="S2" i="27"/>
  <c r="S2" i="32"/>
  <c r="P2" i="32"/>
  <c r="G2" i="32"/>
  <c r="V2" i="32"/>
  <c r="AB2" i="32"/>
  <c r="J2" i="32"/>
  <c r="V2" i="33"/>
  <c r="AB2" i="33"/>
  <c r="J2" i="33"/>
  <c r="M2" i="33"/>
  <c r="G2" i="33"/>
  <c r="P2" i="33"/>
  <c r="S2" i="33"/>
  <c r="AB2" i="34"/>
  <c r="V2" i="34"/>
  <c r="S2" i="34"/>
  <c r="P2" i="34"/>
  <c r="J2" i="34"/>
  <c r="S2" i="1"/>
  <c r="M2" i="1"/>
  <c r="AK2" i="1"/>
  <c r="Y2" i="1"/>
  <c r="V2" i="1"/>
  <c r="AN2" i="1"/>
  <c r="G2" i="1"/>
  <c r="J2" i="1"/>
  <c r="AB2" i="1"/>
  <c r="P2" i="1"/>
  <c r="AH2" i="1"/>
  <c r="AE2" i="1"/>
  <c r="V2" i="24"/>
  <c r="Y2" i="24"/>
  <c r="S2" i="24"/>
  <c r="AB2" i="24"/>
  <c r="G2" i="24"/>
  <c r="P2" i="24"/>
  <c r="M2" i="24"/>
  <c r="J2" i="24"/>
  <c r="V2" i="36"/>
  <c r="AB2" i="36"/>
  <c r="S2" i="36"/>
  <c r="J2" i="36"/>
  <c r="P2" i="36"/>
  <c r="V2" i="26"/>
  <c r="AB2" i="26"/>
  <c r="S2" i="26"/>
  <c r="P2" i="26"/>
  <c r="M2" i="26"/>
  <c r="J2" i="26"/>
  <c r="P2" i="35"/>
  <c r="V2" i="35"/>
  <c r="G2" i="35"/>
  <c r="AB2" i="35"/>
  <c r="S2" i="35"/>
  <c r="J2" i="35"/>
  <c r="M2" i="35"/>
  <c r="M2" i="20"/>
  <c r="AK2" i="20"/>
  <c r="V2" i="20"/>
  <c r="S2" i="20"/>
  <c r="P2" i="20"/>
  <c r="AE2" i="20"/>
  <c r="AB2" i="20"/>
  <c r="AN2" i="20"/>
  <c r="AH2" i="20"/>
  <c r="Y2" i="20"/>
  <c r="G2" i="20"/>
  <c r="J2" i="20"/>
  <c r="P2" i="21"/>
  <c r="G2" i="21"/>
  <c r="V2" i="21"/>
  <c r="M2" i="21"/>
  <c r="J2" i="21"/>
  <c r="S2" i="21"/>
  <c r="AB2" i="21"/>
  <c r="Y2" i="21"/>
  <c r="G2" i="29"/>
  <c r="AB2" i="29"/>
  <c r="V2" i="29"/>
  <c r="S2" i="29"/>
  <c r="J2" i="29"/>
  <c r="P2" i="29"/>
  <c r="G2" i="25"/>
  <c r="P2" i="25"/>
  <c r="M2" i="25"/>
  <c r="S2" i="25"/>
  <c r="AB2" i="25"/>
  <c r="J2" i="25"/>
  <c r="Y2" i="25"/>
  <c r="V2" i="25"/>
  <c r="S2" i="31"/>
  <c r="P2" i="31"/>
  <c r="J2" i="31"/>
  <c r="V2" i="31"/>
  <c r="G2" i="31"/>
  <c r="M2" i="31"/>
  <c r="AB2" i="31"/>
  <c r="AA2" i="16"/>
  <c r="U2" i="16"/>
  <c r="F2" i="16"/>
  <c r="I2" i="16"/>
  <c r="R2" i="16"/>
  <c r="O2" i="16"/>
  <c r="BP10" i="34" l="1"/>
  <c r="BP10" i="30"/>
  <c r="BP6" i="33"/>
  <c r="BP10" i="36"/>
  <c r="BP10" i="29"/>
  <c r="BP10" i="32"/>
  <c r="BP5" i="28"/>
  <c r="Y2" i="32"/>
  <c r="Y2" i="35"/>
  <c r="BP14" i="27"/>
  <c r="BP8" i="24"/>
  <c r="BP14" i="29"/>
  <c r="BP15" i="24"/>
  <c r="BP10" i="31"/>
  <c r="Y2" i="36"/>
  <c r="Y2" i="30"/>
  <c r="Y2" i="28"/>
  <c r="Y2" i="27"/>
  <c r="BP10" i="33"/>
  <c r="Y2" i="33"/>
  <c r="BP14" i="36"/>
  <c r="BP14" i="32"/>
  <c r="BP13" i="36"/>
  <c r="BP13" i="34"/>
  <c r="BP14" i="33"/>
  <c r="M2" i="34"/>
  <c r="M2" i="36"/>
  <c r="M2" i="32"/>
  <c r="M2" i="30"/>
  <c r="M2" i="27"/>
  <c r="M2" i="28"/>
  <c r="AE2" i="29"/>
  <c r="Y2" i="31"/>
  <c r="Y2" i="29"/>
  <c r="Y2" i="34"/>
  <c r="BP13" i="29"/>
  <c r="AE2" i="35"/>
  <c r="BP10" i="25"/>
  <c r="BP15" i="28"/>
  <c r="BP15" i="32"/>
  <c r="BP8" i="25"/>
  <c r="BP9" i="27"/>
  <c r="BP12" i="33"/>
  <c r="BP12" i="31"/>
  <c r="BP12" i="32"/>
  <c r="BP12" i="30"/>
  <c r="BP12" i="35"/>
  <c r="BP15" i="36"/>
  <c r="BP8" i="27"/>
  <c r="BP14" i="23"/>
  <c r="BP15" i="34"/>
  <c r="AN2" i="30"/>
  <c r="BP8" i="26"/>
  <c r="AN2" i="24"/>
  <c r="BP6" i="28"/>
  <c r="BP15" i="33"/>
  <c r="AN2" i="28"/>
  <c r="AN2" i="27"/>
  <c r="AN2" i="32"/>
  <c r="BP15" i="30"/>
  <c r="BP4" i="23"/>
  <c r="BP15" i="23"/>
  <c r="BP15" i="29"/>
  <c r="BP7" i="24"/>
  <c r="AE2" i="32"/>
  <c r="AE2" i="30"/>
  <c r="AN2" i="23"/>
  <c r="BP15" i="31"/>
  <c r="BP15" i="35"/>
  <c r="AN2" i="33"/>
  <c r="AN2" i="35"/>
  <c r="BP14" i="35"/>
  <c r="AH2" i="26"/>
  <c r="AK2" i="33"/>
  <c r="BP14" i="28"/>
  <c r="BP13" i="33"/>
  <c r="BP14" i="34"/>
  <c r="AK2" i="35"/>
  <c r="AK2" i="23"/>
  <c r="AK2" i="25"/>
  <c r="BP15" i="27"/>
  <c r="BP13" i="35"/>
  <c r="AK2" i="29"/>
  <c r="AK2" i="28"/>
  <c r="AH2" i="36"/>
  <c r="BP15" i="26"/>
  <c r="AK2" i="31"/>
  <c r="BP13" i="30"/>
  <c r="AK2" i="34"/>
  <c r="BP14" i="26"/>
  <c r="AH2" i="25"/>
  <c r="AK2" i="24"/>
  <c r="AK2" i="32"/>
  <c r="BP14" i="30"/>
  <c r="AK2" i="26"/>
  <c r="BP15" i="25"/>
  <c r="BP13" i="32"/>
  <c r="BP15" i="21"/>
  <c r="BN8" i="21" s="1"/>
  <c r="AH2" i="35"/>
  <c r="AH2" i="30"/>
  <c r="AK2" i="30"/>
  <c r="BP9" i="26"/>
  <c r="AH2" i="31"/>
  <c r="AN2" i="29"/>
  <c r="AH2" i="32"/>
  <c r="BP14" i="31"/>
  <c r="AN2" i="36"/>
  <c r="AE2" i="36"/>
  <c r="BP9" i="28"/>
  <c r="AH2" i="28"/>
  <c r="AH2" i="24"/>
  <c r="AE2" i="27"/>
  <c r="BP12" i="34"/>
  <c r="BP8" i="23"/>
  <c r="AH2" i="33"/>
  <c r="AE2" i="33"/>
  <c r="AK2" i="36"/>
  <c r="AH2" i="27"/>
  <c r="BP9" i="24"/>
  <c r="BP12" i="36"/>
  <c r="AH2" i="29"/>
  <c r="AN2" i="26"/>
  <c r="AK2" i="27"/>
  <c r="AE2" i="28"/>
  <c r="AE2" i="26"/>
  <c r="AE2" i="31"/>
  <c r="AE2" i="24"/>
  <c r="AH2" i="23"/>
  <c r="BP12" i="29"/>
  <c r="AN2" i="34"/>
  <c r="AE2" i="34"/>
  <c r="AE2" i="23"/>
  <c r="BP9" i="25"/>
  <c r="AN2" i="21"/>
  <c r="BP7" i="28"/>
  <c r="AE2" i="21"/>
  <c r="AE2" i="25"/>
  <c r="AN2" i="25"/>
  <c r="BP4" i="34"/>
  <c r="G2" i="26"/>
  <c r="AH2" i="34"/>
  <c r="BN10" i="20"/>
  <c r="BN12" i="1"/>
  <c r="BN6" i="20"/>
  <c r="BN13" i="1"/>
  <c r="BN4" i="20"/>
  <c r="BN15" i="20"/>
  <c r="BN11" i="20"/>
  <c r="BN5" i="20"/>
  <c r="BN9" i="20"/>
  <c r="BN12" i="20"/>
  <c r="BN14" i="20"/>
  <c r="BN13" i="20"/>
  <c r="BN9" i="1"/>
  <c r="BN7" i="20"/>
  <c r="BN8" i="20"/>
  <c r="BN5" i="1"/>
  <c r="BN6" i="1"/>
  <c r="BN4" i="1"/>
  <c r="BN15" i="1"/>
  <c r="BN7" i="1"/>
  <c r="BN8" i="1"/>
  <c r="BN11" i="1"/>
  <c r="BN10" i="1"/>
  <c r="BN14" i="1"/>
  <c r="X2" i="16"/>
  <c r="L2" i="16"/>
  <c r="AM2" i="16"/>
  <c r="AD2" i="16"/>
  <c r="AJ2" i="16"/>
  <c r="AG2" i="16"/>
  <c r="BN12" i="36" l="1"/>
  <c r="BN5" i="32"/>
  <c r="BN9" i="27"/>
  <c r="BN12" i="33"/>
  <c r="BN14" i="27"/>
  <c r="BN5" i="23"/>
  <c r="BN8" i="27"/>
  <c r="BN13" i="27"/>
  <c r="BN7" i="27"/>
  <c r="BN10" i="26"/>
  <c r="BN15" i="27"/>
  <c r="BN12" i="27"/>
  <c r="BN11" i="27"/>
  <c r="BN10" i="33"/>
  <c r="BN8" i="33"/>
  <c r="BN5" i="27"/>
  <c r="BN10" i="27"/>
  <c r="BN6" i="27"/>
  <c r="BN4" i="27"/>
  <c r="BN14" i="32"/>
  <c r="BN8" i="32"/>
  <c r="BN13" i="32"/>
  <c r="BN15" i="32"/>
  <c r="BN11" i="29"/>
  <c r="BN15" i="33"/>
  <c r="BN9" i="33"/>
  <c r="BN15" i="24"/>
  <c r="BN5" i="31"/>
  <c r="BN14" i="30"/>
  <c r="BN5" i="33"/>
  <c r="BN12" i="32"/>
  <c r="BN7" i="32"/>
  <c r="BN4" i="32"/>
  <c r="BN10" i="32"/>
  <c r="BN9" i="32"/>
  <c r="BN11" i="32"/>
  <c r="BN6" i="32"/>
  <c r="BN5" i="35"/>
  <c r="BN9" i="35"/>
  <c r="BN4" i="35"/>
  <c r="BN10" i="35"/>
  <c r="BN13" i="35"/>
  <c r="BN8" i="35"/>
  <c r="BN13" i="30"/>
  <c r="BN14" i="33"/>
  <c r="BN4" i="33"/>
  <c r="BN11" i="33"/>
  <c r="BN7" i="33"/>
  <c r="BN6" i="33"/>
  <c r="BN13" i="33"/>
  <c r="BN5" i="30"/>
  <c r="BN11" i="25"/>
  <c r="BN14" i="35"/>
  <c r="BN15" i="35"/>
  <c r="BN12" i="35"/>
  <c r="BN11" i="35"/>
  <c r="BN10" i="30"/>
  <c r="BN7" i="35"/>
  <c r="BN6" i="35"/>
  <c r="BN7" i="30"/>
  <c r="BN9" i="30"/>
  <c r="BN11" i="30"/>
  <c r="BN4" i="30"/>
  <c r="BN15" i="30"/>
  <c r="BN6" i="30"/>
  <c r="BN8" i="30"/>
  <c r="BN12" i="30"/>
  <c r="BN7" i="21"/>
  <c r="BN10" i="21"/>
  <c r="BN5" i="21"/>
  <c r="BN11" i="21"/>
  <c r="BN4" i="21"/>
  <c r="BN12" i="21"/>
  <c r="BN14" i="21"/>
  <c r="BN13" i="21"/>
  <c r="BN15" i="21"/>
  <c r="BN6" i="21"/>
  <c r="BN9" i="21"/>
  <c r="BN11" i="26"/>
  <c r="BN5" i="26"/>
  <c r="BN12" i="26"/>
  <c r="BN15" i="26"/>
  <c r="BN4" i="26"/>
  <c r="BN6" i="26"/>
  <c r="BN14" i="26"/>
  <c r="BN9" i="26"/>
  <c r="BN8" i="26"/>
  <c r="BN13" i="26"/>
  <c r="BN7" i="26"/>
  <c r="BN10" i="24"/>
  <c r="BN12" i="24"/>
  <c r="BN4" i="24"/>
  <c r="BN6" i="24"/>
  <c r="BN11" i="31"/>
  <c r="BN15" i="31"/>
  <c r="BN13" i="31"/>
  <c r="BN8" i="34"/>
  <c r="BN7" i="31"/>
  <c r="BN10" i="31"/>
  <c r="BN4" i="31"/>
  <c r="BN8" i="31"/>
  <c r="BN14" i="34"/>
  <c r="BN14" i="28"/>
  <c r="BN14" i="31"/>
  <c r="BN9" i="31"/>
  <c r="BN6" i="31"/>
  <c r="BN11" i="36"/>
  <c r="BN12" i="31"/>
  <c r="BN13" i="24"/>
  <c r="BN8" i="24"/>
  <c r="BN14" i="24"/>
  <c r="BN7" i="24"/>
  <c r="BN5" i="24"/>
  <c r="BN11" i="23"/>
  <c r="BN15" i="34"/>
  <c r="BN13" i="28"/>
  <c r="BN8" i="28"/>
  <c r="BN10" i="28"/>
  <c r="BN7" i="34"/>
  <c r="BN11" i="34"/>
  <c r="BN11" i="24"/>
  <c r="BN12" i="34"/>
  <c r="BN9" i="23"/>
  <c r="BN7" i="23"/>
  <c r="BN6" i="23"/>
  <c r="BN8" i="23"/>
  <c r="BN13" i="23"/>
  <c r="BN9" i="24"/>
  <c r="BN13" i="34"/>
  <c r="BN6" i="29"/>
  <c r="BN14" i="23"/>
  <c r="BN10" i="23"/>
  <c r="BN12" i="23"/>
  <c r="BN4" i="23"/>
  <c r="BN15" i="23"/>
  <c r="BN4" i="36"/>
  <c r="BN9" i="28"/>
  <c r="BN4" i="28"/>
  <c r="BN10" i="34"/>
  <c r="BN4" i="34"/>
  <c r="BN6" i="34"/>
  <c r="BN7" i="28"/>
  <c r="BN12" i="28"/>
  <c r="BN6" i="36"/>
  <c r="BN14" i="36"/>
  <c r="BN6" i="28"/>
  <c r="BN11" i="28"/>
  <c r="BN5" i="28"/>
  <c r="BN9" i="34"/>
  <c r="BN5" i="34"/>
  <c r="BN15" i="28"/>
  <c r="BN8" i="36"/>
  <c r="BN9" i="36"/>
  <c r="BN5" i="36"/>
  <c r="BN15" i="36"/>
  <c r="BN13" i="36"/>
  <c r="BN7" i="36"/>
  <c r="BN10" i="36"/>
  <c r="BN5" i="25"/>
  <c r="BN13" i="29"/>
  <c r="BN4" i="25"/>
  <c r="BN12" i="25"/>
  <c r="BN9" i="29"/>
  <c r="BN15" i="29"/>
  <c r="BN15" i="25"/>
  <c r="BN8" i="29"/>
  <c r="BN14" i="25"/>
  <c r="BN9" i="25"/>
  <c r="BN5" i="29"/>
  <c r="BN10" i="25"/>
  <c r="BN7" i="25"/>
  <c r="BN6" i="25"/>
  <c r="BN14" i="29"/>
  <c r="BN4" i="29"/>
  <c r="BN12" i="29"/>
  <c r="BN8" i="25"/>
  <c r="BN7" i="29"/>
  <c r="BN13" i="25"/>
  <c r="BN10" i="29"/>
</calcChain>
</file>

<file path=xl/sharedStrings.xml><?xml version="1.0" encoding="utf-8"?>
<sst xmlns="http://schemas.openxmlformats.org/spreadsheetml/2006/main" count="5108" uniqueCount="749">
  <si>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</si>
  <si>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</si>
  <si>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</si>
  <si>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</si>
  <si>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</si>
  <si>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</si>
  <si>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</si>
  <si>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</si>
  <si>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</si>
  <si>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</si>
  <si>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</si>
  <si>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Open Date: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</si>
  <si>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</si>
  <si>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</si>
  <si>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</si>
  <si>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</si>
  <si>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</si>
  <si>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</si>
  <si>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</si>
  <si>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</si>
  <si>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</si>
  <si>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</si>
  <si>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</si>
  <si>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</si>
  <si>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</si>
  <si>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</si>
  <si>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</si>
  <si>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</si>
  <si>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</si>
  <si>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Tiebreaker Input Data</t>
  </si>
  <si>
    <t>Need To Apply Tiebreaker Calculations:</t>
  </si>
  <si>
    <t>Actual Monday Night Total Points: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</si>
  <si>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</si>
  <si>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</si>
  <si>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</si>
  <si>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</si>
  <si>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</si>
  <si>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</si>
  <si>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</si>
  <si>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</si>
  <si>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</si>
  <si>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</si>
  <si>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</si>
  <si>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</si>
  <si>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</si>
  <si>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</si>
  <si>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</si>
  <si>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</si>
  <si>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</si>
  <si>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</si>
  <si>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</si>
  <si>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</si>
  <si>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</si>
  <si>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</si>
  <si>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</si>
  <si>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</si>
  <si>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</si>
  <si>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</si>
  <si>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</si>
  <si>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</si>
  <si>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</si>
  <si>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</si>
  <si>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</si>
  <si>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</si>
  <si>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Monday Night Total Points Rank: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</si>
  <si>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</si>
  <si>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</si>
  <si>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</si>
  <si>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</si>
  <si>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</si>
  <si>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</si>
  <si>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</si>
  <si>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</si>
  <si>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</si>
  <si>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</si>
  <si>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</si>
  <si>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</si>
  <si>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</si>
  <si>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</si>
  <si>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</si>
  <si>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</si>
  <si>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</si>
  <si>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</si>
  <si>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</si>
  <si>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</si>
  <si>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</si>
  <si>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</si>
  <si>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</si>
  <si>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</si>
  <si>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</si>
  <si>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</si>
  <si>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</si>
  <si>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</si>
  <si>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</si>
  <si>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</si>
  <si>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</si>
  <si>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</si>
  <si>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</si>
  <si>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</si>
  <si>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</si>
  <si>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</si>
  <si>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</si>
  <si>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</si>
  <si>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</si>
  <si>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</si>
  <si>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</si>
  <si>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</si>
  <si>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</si>
  <si>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</si>
  <si>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</si>
  <si>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</si>
  <si>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</si>
  <si>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</si>
  <si>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</si>
  <si>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</si>
  <si>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</si>
  <si>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</si>
  <si>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</si>
  <si>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</si>
  <si>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</si>
  <si>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</si>
  <si>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</si>
  <si>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</si>
  <si>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</si>
  <si>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</si>
  <si>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</si>
  <si>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</si>
  <si>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</si>
  <si>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</si>
  <si>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</si>
  <si>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</si>
  <si>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</si>
  <si>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</si>
  <si>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</si>
  <si>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</si>
  <si>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</si>
  <si>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</si>
  <si>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</si>
  <si>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</si>
  <si>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</si>
  <si>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</si>
  <si>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</si>
  <si>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</si>
  <si>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</si>
  <si>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</si>
  <si>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</si>
  <si>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</si>
  <si>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</si>
  <si>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</si>
  <si>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</si>
  <si>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</si>
  <si>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</si>
  <si>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</si>
  <si>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</si>
  <si>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</si>
  <si>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</si>
  <si>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</si>
  <si>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</si>
  <si>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</si>
  <si>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</si>
  <si>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</si>
  <si>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</si>
  <si>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</si>
  <si>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</si>
  <si>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</si>
  <si>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</si>
  <si>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</si>
  <si>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</si>
  <si>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</si>
  <si>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</si>
  <si>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</si>
  <si>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</si>
  <si>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</si>
  <si>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</si>
  <si>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</si>
  <si>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</si>
  <si>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</si>
  <si>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</si>
  <si>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</si>
  <si>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</si>
  <si>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</si>
  <si>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</si>
  <si>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</si>
  <si>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</si>
  <si>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</si>
  <si>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</si>
  <si>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</si>
  <si>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</si>
  <si>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</si>
  <si>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</si>
  <si>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</si>
  <si>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</si>
  <si>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</si>
  <si>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</si>
  <si>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</si>
  <si>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</si>
  <si>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</si>
  <si>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</si>
  <si>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</si>
  <si>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</si>
  <si>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</si>
  <si>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</si>
  <si>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</si>
  <si>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</si>
  <si>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</si>
  <si>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</si>
  <si>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</si>
  <si>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</si>
  <si>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</si>
  <si>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</si>
  <si>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</si>
  <si>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</si>
  <si>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</si>
  <si>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</si>
  <si>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</si>
  <si>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</si>
  <si>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</si>
  <si>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</si>
  <si>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</si>
  <si>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</si>
  <si>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</si>
  <si>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</si>
  <si>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</si>
  <si>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</si>
  <si>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</si>
  <si>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</si>
  <si>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</si>
  <si>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</si>
  <si>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</si>
  <si>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</si>
  <si>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</si>
  <si>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</si>
  <si>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</si>
  <si>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</si>
  <si>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</si>
  <si>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</si>
  <si>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</si>
  <si>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</si>
  <si>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</si>
  <si>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</si>
  <si>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</si>
  <si>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</si>
  <si>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</si>
  <si>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</si>
  <si>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</si>
  <si>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</si>
  <si>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</si>
  <si>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</si>
  <si>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</si>
  <si>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</si>
  <si>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</si>
  <si>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</si>
  <si>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</si>
  <si>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</si>
  <si>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</si>
  <si>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</si>
  <si>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</si>
  <si>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</si>
  <si>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</si>
  <si>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</si>
  <si>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</si>
  <si>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</si>
  <si>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</si>
  <si>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</si>
  <si>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</si>
  <si>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</si>
  <si>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</si>
  <si>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</si>
  <si>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</si>
  <si>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</si>
  <si>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</si>
  <si>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</si>
  <si>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</si>
  <si>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</si>
  <si>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</si>
  <si>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</si>
  <si>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</si>
  <si>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</si>
  <si>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</si>
  <si>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</si>
  <si>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</si>
  <si>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</si>
  <si>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</si>
  <si>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</si>
  <si>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</si>
  <si>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</si>
  <si>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</si>
  <si>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</si>
  <si>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</si>
  <si>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</si>
  <si>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</si>
  <si>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</si>
  <si>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</si>
  <si>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</si>
  <si>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</si>
  <si>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</si>
  <si>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</si>
  <si>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</si>
  <si>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</si>
  <si>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</si>
  <si>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</si>
  <si>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</si>
  <si>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</si>
  <si>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</si>
  <si>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</si>
  <si>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</si>
  <si>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</si>
  <si>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</si>
  <si>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</si>
  <si>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</si>
  <si>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</si>
  <si>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</si>
  <si>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</si>
  <si>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</si>
  <si>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</si>
  <si>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</si>
  <si>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</si>
  <si>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</si>
  <si>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</si>
  <si>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</si>
  <si>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</si>
  <si>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</si>
  <si>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</si>
  <si>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</si>
  <si>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</si>
  <si>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</si>
  <si>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</si>
  <si>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</si>
  <si>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</si>
  <si>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</si>
  <si>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</si>
  <si>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</si>
  <si>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</si>
  <si>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</si>
  <si>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</si>
  <si>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</si>
  <si>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</si>
  <si>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</si>
  <si>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</si>
  <si>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</si>
  <si>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</si>
  <si>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</si>
  <si>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</si>
  <si>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</si>
  <si>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</si>
  <si>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</si>
  <si>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</si>
  <si>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</si>
  <si>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</si>
  <si>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</si>
  <si>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</si>
  <si>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</si>
  <si>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</si>
  <si>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</si>
  <si>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</si>
  <si>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</si>
  <si>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</si>
  <si>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</si>
  <si>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</si>
  <si>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</si>
  <si>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</si>
  <si>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</si>
  <si>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</si>
  <si>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</si>
  <si>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</si>
  <si>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</si>
  <si>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</si>
  <si>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</si>
  <si>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</si>
  <si>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</si>
  <si>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</si>
  <si>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</si>
  <si>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</si>
  <si>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</si>
  <si>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</si>
  <si>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</si>
  <si>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</si>
  <si>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</si>
  <si>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</si>
  <si>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</si>
  <si>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</si>
  <si>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</si>
  <si>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</si>
  <si>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</si>
  <si>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</si>
  <si>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</si>
  <si>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</si>
  <si>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</si>
  <si>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</si>
  <si>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</si>
  <si>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</si>
  <si>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</si>
  <si>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</si>
  <si>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</si>
  <si>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</si>
  <si>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</si>
  <si>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</si>
  <si>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</si>
  <si>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</si>
  <si>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</si>
  <si>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</si>
  <si>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</si>
  <si>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</si>
  <si>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</si>
  <si>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</si>
  <si>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</si>
  <si>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</si>
  <si>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</si>
  <si>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</si>
  <si>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</si>
  <si>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</si>
  <si>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</si>
  <si>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</si>
  <si>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</si>
  <si>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</si>
  <si>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</si>
  <si>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</si>
  <si>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</si>
  <si>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</si>
  <si>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</si>
  <si>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</si>
  <si>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</si>
  <si>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</si>
  <si>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</si>
  <si>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</si>
  <si>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</si>
  <si>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</si>
  <si>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</si>
  <si>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</si>
  <si>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</si>
  <si>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</si>
  <si>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</si>
  <si>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</si>
  <si>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</si>
  <si>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</si>
  <si>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</si>
  <si>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</si>
  <si>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</si>
  <si>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</si>
  <si>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</si>
  <si>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</si>
  <si>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</si>
  <si>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</si>
  <si>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</si>
  <si>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</si>
  <si>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</si>
  <si>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</si>
  <si>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</si>
  <si>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</si>
  <si>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</si>
  <si>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</si>
  <si>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</si>
  <si>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</si>
  <si>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</si>
  <si>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</si>
  <si>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</si>
  <si>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</si>
  <si>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</si>
  <si>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</si>
  <si>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</si>
  <si>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</si>
  <si>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</si>
  <si>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</si>
  <si>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</si>
  <si>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</si>
  <si>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</si>
  <si>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</si>
  <si>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</si>
  <si>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</si>
  <si>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</si>
  <si>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</si>
  <si>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</si>
  <si>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</si>
  <si>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</si>
  <si>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</si>
  <si>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</si>
  <si>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</si>
  <si>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</si>
  <si>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</si>
  <si>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</si>
  <si>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</si>
  <si>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</si>
  <si>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</si>
  <si>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</si>
  <si>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</si>
  <si>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</si>
  <si>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</si>
  <si>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</si>
  <si>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</si>
  <si>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</si>
  <si>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</si>
  <si>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</si>
  <si>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</si>
  <si>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</si>
  <si>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</si>
  <si>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</si>
  <si>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</si>
  <si>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</si>
  <si>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</si>
  <si>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</si>
  <si>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</si>
  <si>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</si>
  <si>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</si>
  <si>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</si>
  <si>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</si>
  <si>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</si>
  <si>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</si>
  <si>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</si>
  <si>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</si>
  <si>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</si>
  <si>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</si>
  <si>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</si>
  <si>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</si>
  <si>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</si>
  <si>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</si>
  <si>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</si>
  <si>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</si>
  <si>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</si>
  <si>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</si>
  <si>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</si>
  <si>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</si>
  <si>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</si>
  <si>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</si>
  <si>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</si>
  <si>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</si>
  <si>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</si>
  <si>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</si>
  <si>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</si>
  <si>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</si>
  <si>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</si>
  <si>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</si>
  <si>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</si>
  <si>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</si>
  <si>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</si>
  <si>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</si>
  <si>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</si>
  <si>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</si>
  <si>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</si>
  <si>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</si>
  <si>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</si>
  <si>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</si>
  <si>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</si>
  <si>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</si>
  <si>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</si>
  <si>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</si>
  <si>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</si>
  <si>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</si>
  <si>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</si>
  <si>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</si>
  <si>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</si>
  <si>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</si>
  <si>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                 w17_picks];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</si>
  <si>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</si>
  <si>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</si>
  <si>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</si>
  <si>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</si>
  <si>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</si>
  <si>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</si>
  <si>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</si>
  <si>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</si>
  <si>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</si>
  <si>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</si>
  <si>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</si>
  <si>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</si>
  <si>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</si>
  <si>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</si>
  <si>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</si>
  <si>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</si>
  <si>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                   w17_weights];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</si>
  <si>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</si>
  <si>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</si>
  <si>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</si>
  <si>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</si>
  <si>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</si>
  <si>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</si>
  <si>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</si>
  <si>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</si>
  <si>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</si>
  <si>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</si>
  <si>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</si>
  <si>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</si>
  <si>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</si>
  <si>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</si>
  <si>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</si>
  <si>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</si>
  <si>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                   w17_winners];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</si>
  <si>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</si>
  <si>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</si>
  <si>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</si>
  <si>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</si>
  <si>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</si>
  <si>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</si>
  <si>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</si>
  <si>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</si>
  <si>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</si>
  <si>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</si>
  <si>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</si>
  <si>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</si>
  <si>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</si>
  <si>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</si>
  <si>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</si>
  <si>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</si>
  <si>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                     w17_mn_points];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</si>
  <si>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</si>
  <si>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</si>
  <si>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</si>
  <si>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</si>
  <si>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</si>
  <si>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</si>
  <si>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</si>
  <si>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</si>
  <si>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</si>
  <si>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</si>
  <si>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</si>
  <si>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</si>
  <si>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</si>
  <si>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</si>
  <si>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</si>
  <si>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</si>
  <si>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                              w17_actual_mn_points];</t>
  </si>
  <si>
    <t xml:space="preserve"> = Year</t>
  </si>
  <si>
    <t>Week 1</t>
  </si>
  <si>
    <t>Texans</t>
  </si>
  <si>
    <t>at</t>
  </si>
  <si>
    <t>Chiefs</t>
  </si>
  <si>
    <t>Seahawks</t>
  </si>
  <si>
    <t>Falcons</t>
  </si>
  <si>
    <t>Browns</t>
  </si>
  <si>
    <t>Ravens</t>
  </si>
  <si>
    <t>Jets</t>
  </si>
  <si>
    <t>Bills</t>
  </si>
  <si>
    <t>Raiders</t>
  </si>
  <si>
    <t>Panthers</t>
  </si>
  <si>
    <t>Bears</t>
  </si>
  <si>
    <t>Lions</t>
  </si>
  <si>
    <t>Colts</t>
  </si>
  <si>
    <t>Jaguars</t>
  </si>
  <si>
    <t>Packers</t>
  </si>
  <si>
    <t>Vikings</t>
  </si>
  <si>
    <t>Dolphins</t>
  </si>
  <si>
    <t>Patriots</t>
  </si>
  <si>
    <t>Eagles</t>
  </si>
  <si>
    <t>Chargers</t>
  </si>
  <si>
    <t>Bengals</t>
  </si>
  <si>
    <t>Buccaneers</t>
  </si>
  <si>
    <t>Saints</t>
  </si>
  <si>
    <t>Cardinals</t>
  </si>
  <si>
    <t>49ers</t>
  </si>
  <si>
    <t>Cowboys</t>
  </si>
  <si>
    <t>Rams</t>
  </si>
  <si>
    <t>Steelers</t>
  </si>
  <si>
    <t>Giants</t>
  </si>
  <si>
    <t>Titans</t>
  </si>
  <si>
    <t>Broncos</t>
  </si>
  <si>
    <t>None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</si>
  <si>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</si>
  <si>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</si>
  <si>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</si>
  <si>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</si>
  <si>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</si>
  <si>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</si>
  <si>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</si>
  <si>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</si>
  <si>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Bengals, Browns, Eagles, Rams</t>
  </si>
  <si>
    <t>Week 10</t>
  </si>
  <si>
    <t>Week 11</t>
  </si>
  <si>
    <t>Week 12</t>
  </si>
  <si>
    <t>Week 13</t>
  </si>
  <si>
    <t>Buccaneers, Panthers</t>
  </si>
  <si>
    <t>Week 14</t>
  </si>
  <si>
    <t>Week 15</t>
  </si>
  <si>
    <t>Week 16</t>
  </si>
  <si>
    <t>Week 17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</si>
  <si>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</si>
  <si>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</si>
  <si>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</si>
  <si>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</si>
  <si>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</si>
  <si>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</si>
  <si>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</si>
  <si>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</si>
  <si>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</si>
  <si>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</si>
  <si>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</si>
  <si>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</si>
  <si>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 xml:space="preserve">      // Regular Season Schedule - Start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</si>
  <si>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</si>
  <si>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</si>
  <si>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</si>
  <si>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</si>
  <si>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</si>
  <si>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</si>
  <si>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</si>
  <si>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</si>
  <si>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</si>
  <si>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</si>
  <si>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</si>
  <si>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</si>
  <si>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</si>
  <si>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</si>
  <si>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</si>
  <si>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</si>
  <si>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</si>
  <si>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</si>
  <si>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</si>
  <si>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</si>
  <si>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</si>
  <si>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</si>
  <si>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</si>
  <si>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</si>
  <si>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</si>
  <si>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</si>
  <si>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</si>
  <si>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</si>
  <si>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</si>
  <si>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</si>
  <si>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</si>
  <si>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</si>
  <si>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</si>
  <si>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</si>
  <si>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</si>
  <si>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</si>
  <si>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</si>
  <si>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</si>
  <si>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</si>
  <si>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</si>
  <si>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</si>
  <si>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</si>
  <si>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</si>
  <si>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</si>
  <si>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</si>
  <si>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</si>
  <si>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</si>
  <si>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</si>
  <si>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</si>
  <si>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</si>
  <si>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open_date_17];</t>
  </si>
  <si>
    <t xml:space="preserve">      // Regular Season Schedule - End</t>
  </si>
  <si>
    <t xml:space="preserve">   // Regular Season Data - Start</t>
  </si>
  <si>
    <t xml:space="preserve">   // Regular Season Data - End</t>
  </si>
  <si>
    <t>Football Team</t>
  </si>
  <si>
    <t>pts:</t>
  </si>
  <si>
    <t>Steelers, Titans</t>
  </si>
  <si>
    <t>Broncos, Lions, Packers, Patriots</t>
  </si>
  <si>
    <t>Chargers, Raiders, Saints, Seahawks</t>
  </si>
  <si>
    <t>Colts, Dolphins, Ravens, Vikings</t>
  </si>
  <si>
    <t>Cardinals, Football Team, Jaguars, Texans</t>
  </si>
  <si>
    <t>49ers, Bears, Bills, Giants</t>
  </si>
  <si>
    <t>Chiefs, Cowboys, Falcons,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</si>
</sst>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5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horizont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4" xfId="0" applyNumberFormat="1" applyFont="1" applyBorder="1" applyAlignment="1" applyProtection="1">
      <alignment horizontal="center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1" fontId="11" fillId="0" borderId="36" xfId="0" applyNumberFormat="1" applyFont="1" applyFill="1" applyBorder="1" applyAlignment="1" applyProtection="1">
      <alignment horizontal="center" vertical="center"/>
    </xf>
    <xf numFmtId="0" fontId="25" fillId="0" borderId="39" xfId="0" applyNumberFormat="1" applyFont="1" applyFill="1" applyBorder="1" applyAlignment="1" applyProtection="1">
      <alignment horizontal="center" vertical="center"/>
    </xf>
    <xf numFmtId="0" fontId="11" fillId="0" borderId="40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7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F4" sqref="F4"/>
      <selection pane="topRight" activeCell="F4" sqref="F4"/>
      <selection pane="bottomLeft" activeCell="F4" sqref="F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3" t="str">
        <f ca="1">TRIM(RIGHT(CELL("filename",$A$1),2))</f>
        <v>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1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Schedule'!A2="","",'NFL Schedule'!A2)</f>
        <v>Texans</v>
      </c>
      <c r="C4" s="190" t="str">
        <f>IF('NFL Schedule'!B2="","",'NFL Schedule'!B2)</f>
        <v>at</v>
      </c>
      <c r="D4" s="190" t="str">
        <f>IF('NFL Schedule'!C2="","",'NFL Schedule'!C2)</f>
        <v>Chiefs</v>
      </c>
      <c r="E4" s="364" t="s">
        <v>44</v>
      </c>
      <c r="F4" s="229" t="s">
        <v>44</v>
      </c>
      <c r="G4" s="198">
        <v>16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16</v>
      </c>
      <c r="Q4" s="194" t="str">
        <f t="shared" ref="Q4:Q19" si="2">IF(P4&gt;0,IF(ISTEXT($E4),IF($E4&lt;&gt;O4,P4-2*P4,""),""),"")</f>
        <v/>
      </c>
      <c r="R4" s="232" t="s">
        <v>44</v>
      </c>
      <c r="S4" s="198">
        <v>16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16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14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9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16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161</v>
      </c>
      <c r="AY4" s="4">
        <f>ABS(AX4)+IF($B4="",-0.1,0)</f>
        <v>161</v>
      </c>
      <c r="AZ4" s="4">
        <f t="shared" ref="AZ4:AZ19" ca="1" si="15">AY4+IF(AT4="H",IF(BC4&gt;1,0.1*BC4-0.1,0),0)</f>
        <v>161</v>
      </c>
      <c r="BA4" s="4">
        <f t="shared" ref="BA4:BA19" ca="1" si="16">AZ4+IF(AT4="V",IF(BC4&gt;1,0.1*BC4-0.1,0),0)</f>
        <v>161</v>
      </c>
      <c r="BB4" s="4">
        <v>1</v>
      </c>
      <c r="BC4" s="4">
        <f ca="1">COUNTIF($AY$4:OFFSET($AY$4,0,0,BB4,1),AY4)</f>
        <v>1</v>
      </c>
      <c r="BE4" s="336">
        <f ca="1">$J$21</f>
        <v>1</v>
      </c>
      <c r="BF4" s="98" t="str">
        <f>$I$2</f>
        <v>CK</v>
      </c>
      <c r="BG4" s="99">
        <f ca="1">$K$21</f>
        <v>99</v>
      </c>
      <c r="BH4" s="177"/>
      <c r="BI4" s="337">
        <f t="shared" ref="BI4:BI15" ca="1" si="17">RANK(BK4,BK$4:BK$15,0)</f>
        <v>1</v>
      </c>
      <c r="BJ4" s="91" t="str">
        <f>$I$2</f>
        <v>CK</v>
      </c>
      <c r="BK4" s="92">
        <f ca="1">$K$22</f>
        <v>99</v>
      </c>
      <c r="BL4" s="93">
        <f ca="1">$K$23</f>
        <v>99</v>
      </c>
      <c r="BM4" s="174"/>
      <c r="BN4" s="338">
        <f t="shared" ref="BN4:BN15" ca="1" si="18">RANK(BP4,BP$4:BP$15,0)</f>
        <v>1</v>
      </c>
      <c r="BO4" s="84" t="str">
        <f>$I$2</f>
        <v>CK</v>
      </c>
      <c r="BP4" s="339">
        <f t="shared" ref="BP4:BP15" ca="1" si="19">SUM(BQ4,BS4,BU4,BW4)</f>
        <v>31</v>
      </c>
      <c r="BQ4" s="340">
        <f ca="1">-$AR$3*'Season Summary'!$AO$3</f>
        <v>-3</v>
      </c>
      <c r="BR4" s="341">
        <f ca="1">IF(COUNTIF('Season Summary'!H$3:OFFSET('Season Summary'!H$3,$C$2+$AR$2,0),"=1")&gt;0,COUNTIF('Season Summary'!H$3:OFFSET('Season Summary'!H$3,$C$2+$AR$2,0),"=1"),"")</f>
        <v>1</v>
      </c>
      <c r="BS4" s="342">
        <f ca="1">IF(BR4="","",BR4*'Season Summary'!$AO$6)</f>
        <v>31</v>
      </c>
      <c r="BT4" s="343" t="str">
        <f ca="1">IF($J$22=1,"✓","")</f>
        <v>✓</v>
      </c>
      <c r="BU4" s="342">
        <f t="shared" ref="BU4:BU15" ca="1" si="20">IF(BT4="✓",IF(COUNTIF(BT$4:BT$15,"✓")&gt;1,($Y$27+$AH$27)/COUNTIF(BT$4:BT$15,"✓"),$Y$27  ),"")</f>
        <v>3</v>
      </c>
      <c r="BV4" s="343" t="str">
        <f ca="1">IF($J$22=2,"✓","")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["H","V","H","H","H","H","V","H","H","V","V","V","H","V","V","H"];</v>
      </c>
    </row>
    <row r="5" spans="1:77" ht="18" customHeight="1" x14ac:dyDescent="0.2">
      <c r="B5" s="200" t="str">
        <f>IF('NFL Schedule'!A3="","",'NFL Schedule'!A3)</f>
        <v>Seahawks</v>
      </c>
      <c r="C5" s="201" t="str">
        <f>IF('NFL Schedule'!B3="","",'NFL Schedule'!B3)</f>
        <v>at</v>
      </c>
      <c r="D5" s="201" t="str">
        <f>IF('NFL Schedule'!C3="","",'NFL Schedule'!C3)</f>
        <v>Falcons</v>
      </c>
      <c r="E5" s="365" t="s">
        <v>45</v>
      </c>
      <c r="F5" s="238" t="s">
        <v>45</v>
      </c>
      <c r="G5" s="209">
        <v>2</v>
      </c>
      <c r="H5" s="205" t="str">
        <f>IF(G5&gt;0,IF(ISTEXT($E5),IF($E5&lt;&gt;F5,G5-2*G5,""),""),"")</f>
        <v/>
      </c>
      <c r="I5" s="241" t="s">
        <v>45</v>
      </c>
      <c r="J5" s="209">
        <v>6</v>
      </c>
      <c r="K5" s="205" t="str">
        <f>IF(J5&gt;0,IF(ISTEXT($E5),IF($E5&lt;&gt;I5,J5-2*J5,""),""),"")</f>
        <v/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45</v>
      </c>
      <c r="P5" s="209">
        <v>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>
        <f>IF(V5&gt;0,IF(ISTEXT($E5),IF($E5&lt;&gt;U5,V5-2*V5,""),""),"")</f>
        <v>-8</v>
      </c>
      <c r="X5" s="241" t="s">
        <v>45</v>
      </c>
      <c r="Y5" s="209">
        <v>9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6</v>
      </c>
      <c r="AF5" s="205" t="str">
        <f>IF(AE5&gt;0,IF(ISTEXT($E5),IF($E5&lt;&gt;AD5,AE5-2*AE5,""),""),"")</f>
        <v/>
      </c>
      <c r="AG5" s="241" t="s">
        <v>45</v>
      </c>
      <c r="AH5" s="209">
        <v>2</v>
      </c>
      <c r="AI5" s="205" t="str">
        <f>IF(AH5&gt;0,IF(ISTEXT($E5),IF($E5&lt;&gt;AG5,AH5-2*AH5,""),""),"")</f>
        <v/>
      </c>
      <c r="AJ5" s="241" t="s">
        <v>45</v>
      </c>
      <c r="AK5" s="209">
        <v>1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8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-54</v>
      </c>
      <c r="AY5" s="4">
        <f t="shared" ref="AY5:AY19" si="22">ABS(AX5)+IF($B5="",-0.1,0)</f>
        <v>54</v>
      </c>
      <c r="AZ5" s="4">
        <f>AY5+IF(AT5="H",IF(BC5&gt;1,0.1*BC5-0.1,0),0)</f>
        <v>54</v>
      </c>
      <c r="BA5" s="4">
        <f ca="1">AZ5+IF(AT5="V",IF(BC5&gt;1,0.1*BC5-0.1,0),0)</f>
        <v>54</v>
      </c>
      <c r="BB5" s="4">
        <v>2</v>
      </c>
      <c r="BC5" s="4">
        <f ca="1">COUNTIF($AY$4:OFFSET($AY$4,0,0,BB5,1),AY5)</f>
        <v>1</v>
      </c>
      <c r="BE5" s="345">
        <f ca="1">$AK$21</f>
        <v>2</v>
      </c>
      <c r="BF5" s="100" t="str">
        <f>$AJ$2</f>
        <v>MB</v>
      </c>
      <c r="BG5" s="101">
        <f ca="1">$AL$21</f>
        <v>98</v>
      </c>
      <c r="BH5" s="177"/>
      <c r="BI5" s="346">
        <f t="shared" ca="1" si="17"/>
        <v>2</v>
      </c>
      <c r="BJ5" s="85" t="str">
        <f>$AJ$2</f>
        <v>MB</v>
      </c>
      <c r="BK5" s="94">
        <f ca="1">$AL$22</f>
        <v>98</v>
      </c>
      <c r="BL5" s="95">
        <f ca="1">$AL$23</f>
        <v>98</v>
      </c>
      <c r="BM5" s="174"/>
      <c r="BN5" s="346">
        <f t="shared" ca="1" si="18"/>
        <v>2</v>
      </c>
      <c r="BO5" s="85" t="str">
        <f>$AJ$2</f>
        <v>MB</v>
      </c>
      <c r="BP5" s="347">
        <f t="shared" ca="1" si="19"/>
        <v>-2</v>
      </c>
      <c r="BQ5" s="348">
        <f ca="1">-$AR$3*'Season Summary'!$AO$3</f>
        <v>-3</v>
      </c>
      <c r="BR5" s="349" t="str">
        <f ca="1">IF(COUNTIF('Season Summary'!AI$3:OFFSET('Season Summary'!AI$3,$C$2+$AR$2,0),"=1")&gt;0,COUNTIF('Season Summary'!AI$3:OFFSET('Season Summary'!AI$3,$C$2+$AR$2,0),"=1"),"")</f>
        <v/>
      </c>
      <c r="BS5" s="350" t="str">
        <f ca="1">IF(BR5="","",BR5*'Season Summary'!$AO$6)</f>
        <v/>
      </c>
      <c r="BT5" s="351" t="str">
        <f ca="1">IF($AK$22=1,"✓","")</f>
        <v/>
      </c>
      <c r="BU5" s="350" t="str">
        <f t="shared" ca="1" si="20"/>
        <v/>
      </c>
      <c r="BV5" s="351" t="str">
        <f ca="1">IF($AK$22=2,"✓","")</f>
        <v>✓</v>
      </c>
      <c r="BW5" s="352">
        <f t="shared" ca="1" si="21"/>
        <v>1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["H","V","H","H","H","V","H","H","H","V","H","H","H","H","V","H"];</v>
      </c>
    </row>
    <row r="6" spans="1:77" ht="18" customHeight="1" x14ac:dyDescent="0.2">
      <c r="B6" s="200" t="str">
        <f>IF('NFL Schedule'!A4="","",'NFL Schedule'!A4)</f>
        <v>Browns</v>
      </c>
      <c r="C6" s="201" t="str">
        <f>IF('NFL Schedule'!B4="","",'NFL Schedule'!B4)</f>
        <v>at</v>
      </c>
      <c r="D6" s="201" t="str">
        <f>IF('NFL Schedule'!C4="","",'NFL Schedule'!C4)</f>
        <v>Ravens</v>
      </c>
      <c r="E6" s="365" t="s">
        <v>44</v>
      </c>
      <c r="F6" s="238" t="s">
        <v>44</v>
      </c>
      <c r="G6" s="209">
        <v>15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16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10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3</v>
      </c>
      <c r="AF6" s="205">
        <f t="shared" si="7"/>
        <v>-3</v>
      </c>
      <c r="AG6" s="241" t="s">
        <v>44</v>
      </c>
      <c r="AH6" s="209">
        <v>15</v>
      </c>
      <c r="AI6" s="205" t="str">
        <f t="shared" si="8"/>
        <v/>
      </c>
      <c r="AJ6" s="241" t="s">
        <v>44</v>
      </c>
      <c r="AK6" s="209">
        <v>16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15</v>
      </c>
      <c r="AV6" s="207" t="str">
        <f t="shared" ca="1" si="13"/>
        <v/>
      </c>
      <c r="AX6" s="4">
        <f t="shared" si="14"/>
        <v>140</v>
      </c>
      <c r="AY6" s="4">
        <f t="shared" si="22"/>
        <v>140</v>
      </c>
      <c r="AZ6" s="4">
        <f t="shared" ca="1" si="15"/>
        <v>140</v>
      </c>
      <c r="BA6" s="4">
        <f t="shared" ca="1" si="16"/>
        <v>140</v>
      </c>
      <c r="BB6" s="4">
        <v>3</v>
      </c>
      <c r="BC6" s="4">
        <f ca="1">COUNTIF($AY$4:OFFSET($AY$4,0,0,BB6,1),AY6)</f>
        <v>1</v>
      </c>
      <c r="BE6" s="345">
        <f ca="1">$AN$21</f>
        <v>2</v>
      </c>
      <c r="BF6" s="100" t="str">
        <f>$AM$2</f>
        <v>RR</v>
      </c>
      <c r="BG6" s="101">
        <f ca="1">$AO$21</f>
        <v>98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98</v>
      </c>
      <c r="BL6" s="95">
        <f ca="1">$AO$23</f>
        <v>98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-2</v>
      </c>
      <c r="BQ6" s="348">
        <f ca="1">-$AR$3*'Season Summary'!$AO$3</f>
        <v>-3</v>
      </c>
      <c r="BR6" s="349" t="str">
        <f ca="1">IF(COUNTIF('Season Summary'!AL$3:OFFSET('Season Summary'!AL$3,$C$2+$AR$2,0),"=1")&gt;0,COUNTIF('Season Summary'!AL$3:OFFSET('Season Summary'!AL$3,$C$2+$AR$2,0),"=1"),"")</f>
        <v/>
      </c>
      <c r="BS6" s="350" t="str">
        <f ca="1">IF(BR6="","",BR6*'Season Summary'!$AO$6)</f>
        <v/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>✓</v>
      </c>
      <c r="BW6" s="352">
        <f t="shared" ca="1" si="21"/>
        <v>1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["H","V","H","H","H","V","V","V","H","V","V","H","H","H","V","H"];</v>
      </c>
    </row>
    <row r="7" spans="1:77" ht="18" customHeight="1" x14ac:dyDescent="0.2">
      <c r="B7" s="200" t="str">
        <f>IF('NFL Schedule'!A5="","",'NFL Schedule'!A5)</f>
        <v>Jets</v>
      </c>
      <c r="C7" s="201" t="str">
        <f>IF('NFL Schedule'!B5="","",'NFL Schedule'!B5)</f>
        <v>at</v>
      </c>
      <c r="D7" s="201" t="str">
        <f>IF('NFL Schedule'!C5="","",'NFL Schedule'!C5)</f>
        <v>Bills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12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13</v>
      </c>
      <c r="W7" s="205" t="str">
        <f t="shared" si="4"/>
        <v/>
      </c>
      <c r="X7" s="241" t="s">
        <v>44</v>
      </c>
      <c r="Y7" s="209">
        <v>5</v>
      </c>
      <c r="Z7" s="205" t="str">
        <f t="shared" si="5"/>
        <v/>
      </c>
      <c r="AA7" s="241" t="s">
        <v>44</v>
      </c>
      <c r="AB7" s="209">
        <v>4</v>
      </c>
      <c r="AC7" s="205" t="str">
        <f t="shared" si="6"/>
        <v/>
      </c>
      <c r="AD7" s="241" t="s">
        <v>45</v>
      </c>
      <c r="AE7" s="209">
        <v>4</v>
      </c>
      <c r="AF7" s="205">
        <f t="shared" si="7"/>
        <v>-4</v>
      </c>
      <c r="AG7" s="241" t="s">
        <v>44</v>
      </c>
      <c r="AH7" s="209">
        <v>10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7</v>
      </c>
      <c r="AO7" s="207" t="str">
        <f t="shared" si="10"/>
        <v/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90</v>
      </c>
      <c r="AY7" s="4">
        <f t="shared" si="22"/>
        <v>90</v>
      </c>
      <c r="AZ7" s="4">
        <f t="shared" ca="1" si="15"/>
        <v>90</v>
      </c>
      <c r="BA7" s="4">
        <f t="shared" ca="1" si="16"/>
        <v>90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97</v>
      </c>
      <c r="BH7" s="177"/>
      <c r="BI7" s="346">
        <f t="shared" ca="1" si="17"/>
        <v>4</v>
      </c>
      <c r="BJ7" s="85" t="str">
        <f>$X$2</f>
        <v>JH</v>
      </c>
      <c r="BK7" s="94">
        <f ca="1">$Z$22</f>
        <v>97</v>
      </c>
      <c r="BL7" s="95">
        <f ca="1">$Z$23</f>
        <v>97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-3</v>
      </c>
      <c r="BQ7" s="348">
        <f ca="1">-$AR$3*'Season Summary'!$AO$3</f>
        <v>-3</v>
      </c>
      <c r="BR7" s="349" t="str">
        <f ca="1">IF(COUNTIF('Season Summary'!E$3:OFFSET('Season Summary'!E$3,$C$2+$AR$2,0),"=1")&gt;0,COUNTIF('Season Summary'!E$3:OFFSET('Season Summary'!E$3,$C$2+$AR$2,0),"=1"),"")</f>
        <v/>
      </c>
      <c r="BS7" s="350" t="str">
        <f ca="1">IF(BR7="","",BR7*'Season Summary'!$AO$6)</f>
        <v/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["H","V","H","H","H","V","V","H","H","V","V","H","H","V","V","H"];</v>
      </c>
    </row>
    <row r="8" spans="1:77" ht="18" customHeight="1" x14ac:dyDescent="0.2">
      <c r="B8" s="200" t="str">
        <f>IF('NFL Schedule'!A6="","",'NFL Schedule'!A6)</f>
        <v>Raiders</v>
      </c>
      <c r="C8" s="201" t="str">
        <f>IF('NFL Schedule'!B6="","",'NFL Schedule'!B6)</f>
        <v>at</v>
      </c>
      <c r="D8" s="201" t="str">
        <f>IF('NFL Schedule'!C6="","",'NFL Schedule'!C6)</f>
        <v>Panthers</v>
      </c>
      <c r="E8" s="365" t="s">
        <v>45</v>
      </c>
      <c r="F8" s="238" t="s">
        <v>44</v>
      </c>
      <c r="G8" s="209">
        <v>1</v>
      </c>
      <c r="H8" s="205">
        <f t="shared" si="23"/>
        <v>-1</v>
      </c>
      <c r="I8" s="241" t="s">
        <v>44</v>
      </c>
      <c r="J8" s="209">
        <v>4</v>
      </c>
      <c r="K8" s="205">
        <f t="shared" si="0"/>
        <v>-4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3</v>
      </c>
      <c r="Q8" s="205">
        <f t="shared" si="2"/>
        <v>-3</v>
      </c>
      <c r="R8" s="241" t="s">
        <v>44</v>
      </c>
      <c r="S8" s="209">
        <v>10</v>
      </c>
      <c r="T8" s="205">
        <f t="shared" si="3"/>
        <v>-10</v>
      </c>
      <c r="U8" s="241" t="s">
        <v>45</v>
      </c>
      <c r="V8" s="209">
        <v>3</v>
      </c>
      <c r="W8" s="205" t="str">
        <f t="shared" si="4"/>
        <v/>
      </c>
      <c r="X8" s="241" t="s">
        <v>44</v>
      </c>
      <c r="Y8" s="209">
        <v>4</v>
      </c>
      <c r="Z8" s="205">
        <f t="shared" si="5"/>
        <v>-4</v>
      </c>
      <c r="AA8" s="241" t="s">
        <v>45</v>
      </c>
      <c r="AB8" s="209">
        <v>13</v>
      </c>
      <c r="AC8" s="205" t="str">
        <f t="shared" si="6"/>
        <v/>
      </c>
      <c r="AD8" s="241" t="s">
        <v>44</v>
      </c>
      <c r="AE8" s="209">
        <v>14</v>
      </c>
      <c r="AF8" s="205">
        <f t="shared" si="7"/>
        <v>-14</v>
      </c>
      <c r="AG8" s="241" t="s">
        <v>44</v>
      </c>
      <c r="AH8" s="209">
        <v>1</v>
      </c>
      <c r="AI8" s="205">
        <f t="shared" si="8"/>
        <v>-1</v>
      </c>
      <c r="AJ8" s="241" t="s">
        <v>44</v>
      </c>
      <c r="AK8" s="209">
        <v>2</v>
      </c>
      <c r="AL8" s="205">
        <f t="shared" si="9"/>
        <v>-2</v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H</v>
      </c>
      <c r="AU8" s="209">
        <f t="shared" ca="1" si="12"/>
        <v>4</v>
      </c>
      <c r="AV8" s="207">
        <f t="shared" ca="1" si="13"/>
        <v>-4</v>
      </c>
      <c r="AX8" s="4">
        <f t="shared" si="14"/>
        <v>20</v>
      </c>
      <c r="AY8" s="4">
        <f t="shared" si="22"/>
        <v>20</v>
      </c>
      <c r="AZ8" s="4">
        <f t="shared" ca="1" si="15"/>
        <v>20</v>
      </c>
      <c r="BA8" s="4">
        <f t="shared" ca="1" si="16"/>
        <v>20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97</v>
      </c>
      <c r="BH8" s="177"/>
      <c r="BI8" s="346">
        <f t="shared" ca="1" si="17"/>
        <v>4</v>
      </c>
      <c r="BJ8" s="85" t="str">
        <f>$AG$2</f>
        <v>KK</v>
      </c>
      <c r="BK8" s="94">
        <f ca="1">$AI$22</f>
        <v>97</v>
      </c>
      <c r="BL8" s="95">
        <f ca="1">$AI$23</f>
        <v>97</v>
      </c>
      <c r="BM8" s="174"/>
      <c r="BN8" s="346">
        <f t="shared" ca="1" si="18"/>
        <v>4</v>
      </c>
      <c r="BO8" s="85" t="str">
        <f>$L$2</f>
        <v>CP</v>
      </c>
      <c r="BP8" s="347">
        <f t="shared" ca="1" si="19"/>
        <v>-3</v>
      </c>
      <c r="BQ8" s="348">
        <f ca="1">-$AR$3*'Season Summary'!$AO$3</f>
        <v>-3</v>
      </c>
      <c r="BR8" s="349" t="str">
        <f ca="1">IF(COUNTIF('Season Summary'!K$3:OFFSET('Season Summary'!K$3,$C$2+$AR$2,0),"=1")&gt;0,COUNTIF('Season Summary'!K$3:OFFSET('Season Summary'!K$3,$C$2+$AR$2,0),"=1"),"")</f>
        <v/>
      </c>
      <c r="BS8" s="350" t="str">
        <f ca="1">IF(BR8="","",BR8*'Season Summary'!$AO$6)</f>
        <v/>
      </c>
      <c r="BT8" s="351" t="str">
        <f ca="1">IF($M$22=1,"✓","")</f>
        <v/>
      </c>
      <c r="BU8" s="350" t="str">
        <f t="shared" ca="1" si="20"/>
        <v/>
      </c>
      <c r="BV8" s="351" t="str">
        <f ca="1">IF($M$22=2,"✓","")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["H","V","H","H","H","H","V","H","H","V","V","H","H","V","V","H"];</v>
      </c>
    </row>
    <row r="9" spans="1:77" ht="18" customHeight="1" x14ac:dyDescent="0.2">
      <c r="B9" s="200" t="str">
        <f>IF('NFL Schedule'!A7="","",'NFL Schedule'!A7)</f>
        <v>Bears</v>
      </c>
      <c r="C9" s="201" t="str">
        <f>IF('NFL Schedule'!B7="","",'NFL Schedule'!B7)</f>
        <v>at</v>
      </c>
      <c r="D9" s="201" t="str">
        <f>IF('NFL Schedule'!C7="","",'NFL Schedule'!C7)</f>
        <v>Lions</v>
      </c>
      <c r="E9" s="365" t="s">
        <v>45</v>
      </c>
      <c r="F9" s="238" t="s">
        <v>44</v>
      </c>
      <c r="G9" s="209">
        <v>3</v>
      </c>
      <c r="H9" s="205">
        <f t="shared" si="23"/>
        <v>-3</v>
      </c>
      <c r="I9" s="241" t="s">
        <v>45</v>
      </c>
      <c r="J9" s="209">
        <v>9</v>
      </c>
      <c r="K9" s="205" t="str">
        <f t="shared" si="0"/>
        <v/>
      </c>
      <c r="L9" s="241" t="s">
        <v>45</v>
      </c>
      <c r="M9" s="209">
        <v>10</v>
      </c>
      <c r="N9" s="205" t="str">
        <f t="shared" si="1"/>
        <v/>
      </c>
      <c r="O9" s="241" t="s">
        <v>45</v>
      </c>
      <c r="P9" s="209">
        <v>1</v>
      </c>
      <c r="Q9" s="205" t="str">
        <f t="shared" si="2"/>
        <v/>
      </c>
      <c r="R9" s="241" t="s">
        <v>44</v>
      </c>
      <c r="S9" s="209">
        <v>8</v>
      </c>
      <c r="T9" s="205">
        <f t="shared" si="3"/>
        <v>-8</v>
      </c>
      <c r="U9" s="241" t="s">
        <v>44</v>
      </c>
      <c r="V9" s="209">
        <v>12</v>
      </c>
      <c r="W9" s="205">
        <f t="shared" si="4"/>
        <v>-12</v>
      </c>
      <c r="X9" s="241" t="s">
        <v>45</v>
      </c>
      <c r="Y9" s="209">
        <v>6</v>
      </c>
      <c r="Z9" s="205" t="str">
        <f t="shared" si="5"/>
        <v/>
      </c>
      <c r="AA9" s="241" t="s">
        <v>44</v>
      </c>
      <c r="AB9" s="209">
        <v>8</v>
      </c>
      <c r="AC9" s="205">
        <f t="shared" si="6"/>
        <v>-8</v>
      </c>
      <c r="AD9" s="241" t="s">
        <v>45</v>
      </c>
      <c r="AE9" s="209">
        <v>15</v>
      </c>
      <c r="AF9" s="205" t="str">
        <f t="shared" si="7"/>
        <v/>
      </c>
      <c r="AG9" s="241" t="s">
        <v>45</v>
      </c>
      <c r="AH9" s="209">
        <v>3</v>
      </c>
      <c r="AI9" s="205" t="str">
        <f t="shared" si="8"/>
        <v/>
      </c>
      <c r="AJ9" s="241" t="s">
        <v>45</v>
      </c>
      <c r="AK9" s="209">
        <v>8</v>
      </c>
      <c r="AL9" s="205" t="str">
        <f t="shared" si="9"/>
        <v/>
      </c>
      <c r="AM9" s="241" t="s">
        <v>44</v>
      </c>
      <c r="AN9" s="209">
        <v>3</v>
      </c>
      <c r="AO9" s="207">
        <f t="shared" si="10"/>
        <v>-3</v>
      </c>
      <c r="AT9" s="208" t="str">
        <f t="shared" si="11"/>
        <v>V</v>
      </c>
      <c r="AU9" s="209">
        <f t="shared" ca="1" si="12"/>
        <v>3</v>
      </c>
      <c r="AV9" s="207" t="str">
        <f t="shared" ca="1" si="13"/>
        <v/>
      </c>
      <c r="AX9" s="4">
        <f t="shared" si="14"/>
        <v>-18</v>
      </c>
      <c r="AY9" s="4">
        <f t="shared" si="22"/>
        <v>18</v>
      </c>
      <c r="AZ9" s="4">
        <f t="shared" si="15"/>
        <v>18</v>
      </c>
      <c r="BA9" s="4">
        <f t="shared" ca="1" si="16"/>
        <v>18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87</v>
      </c>
      <c r="BH9" s="177"/>
      <c r="BI9" s="346">
        <f t="shared" ca="1" si="17"/>
        <v>6</v>
      </c>
      <c r="BJ9" s="85" t="str">
        <f>$AD$2</f>
        <v>KC</v>
      </c>
      <c r="BK9" s="94">
        <f ca="1">$AF$22</f>
        <v>87</v>
      </c>
      <c r="BL9" s="95">
        <f ca="1">$AF$23</f>
        <v>87</v>
      </c>
      <c r="BM9" s="174"/>
      <c r="BN9" s="346">
        <f t="shared" ca="1" si="18"/>
        <v>4</v>
      </c>
      <c r="BO9" s="85" t="str">
        <f>$O$2</f>
        <v>DC</v>
      </c>
      <c r="BP9" s="347">
        <f t="shared" ca="1" si="19"/>
        <v>-3</v>
      </c>
      <c r="BQ9" s="348">
        <f ca="1">-$AR$3*'Season Summary'!$AO$3</f>
        <v>-3</v>
      </c>
      <c r="BR9" s="349" t="str">
        <f ca="1">IF(COUNTIF('Season Summary'!N$3:OFFSET('Season Summary'!N$3,$C$2+$AR$2,0),"=1")&gt;0,COUNTIF('Season Summary'!N$3:OFFSET('Season Summary'!N$3,$C$2+$AR$2,0),"=1"),"")</f>
        <v/>
      </c>
      <c r="BS9" s="350" t="str">
        <f ca="1">IF(BR9="","",BR9*'Season Summary'!$AO$6)</f>
        <v/>
      </c>
      <c r="BT9" s="351" t="str">
        <f ca="1">IF($P$22=1,"✓","")</f>
        <v/>
      </c>
      <c r="BU9" s="350" t="str">
        <f t="shared" ca="1" si="20"/>
        <v/>
      </c>
      <c r="BV9" s="351" t="str">
        <f ca="1">IF($P$22=2,"✓","")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["H","H","H","H","V","H","V","V","H","V","H","V","H","V","V","V"];</v>
      </c>
    </row>
    <row r="10" spans="1:77" ht="18" customHeight="1" x14ac:dyDescent="0.2">
      <c r="B10" s="200" t="str">
        <f>IF('NFL Schedule'!A8="","",'NFL Schedule'!A8)</f>
        <v>Colts</v>
      </c>
      <c r="C10" s="201" t="str">
        <f>IF('NFL Schedule'!B8="","",'NFL Schedule'!B8)</f>
        <v>at</v>
      </c>
      <c r="D10" s="201" t="str">
        <f>IF('NFL Schedule'!C8="","",'NFL Schedule'!C8)</f>
        <v>Jaguars</v>
      </c>
      <c r="E10" s="365" t="s">
        <v>44</v>
      </c>
      <c r="F10" s="238" t="s">
        <v>45</v>
      </c>
      <c r="G10" s="209">
        <v>14</v>
      </c>
      <c r="H10" s="205">
        <f t="shared" si="23"/>
        <v>-14</v>
      </c>
      <c r="I10" s="241" t="s">
        <v>44</v>
      </c>
      <c r="J10" s="209">
        <v>11</v>
      </c>
      <c r="K10" s="205" t="str">
        <f t="shared" si="0"/>
        <v/>
      </c>
      <c r="L10" s="241" t="s">
        <v>45</v>
      </c>
      <c r="M10" s="209">
        <v>15</v>
      </c>
      <c r="N10" s="205">
        <f t="shared" si="1"/>
        <v>-15</v>
      </c>
      <c r="O10" s="241" t="s">
        <v>45</v>
      </c>
      <c r="P10" s="209">
        <v>13</v>
      </c>
      <c r="Q10" s="205">
        <f t="shared" si="2"/>
        <v>-13</v>
      </c>
      <c r="R10" s="241" t="s">
        <v>45</v>
      </c>
      <c r="S10" s="209">
        <v>12</v>
      </c>
      <c r="T10" s="205">
        <f t="shared" si="3"/>
        <v>-12</v>
      </c>
      <c r="U10" s="241" t="s">
        <v>45</v>
      </c>
      <c r="V10" s="209">
        <v>4</v>
      </c>
      <c r="W10" s="205">
        <f t="shared" si="4"/>
        <v>-4</v>
      </c>
      <c r="X10" s="241" t="s">
        <v>44</v>
      </c>
      <c r="Y10" s="209">
        <v>11</v>
      </c>
      <c r="Z10" s="205" t="str">
        <f t="shared" si="5"/>
        <v/>
      </c>
      <c r="AA10" s="241" t="s">
        <v>45</v>
      </c>
      <c r="AB10" s="209">
        <v>16</v>
      </c>
      <c r="AC10" s="205">
        <f t="shared" si="6"/>
        <v>-16</v>
      </c>
      <c r="AD10" s="241" t="s">
        <v>44</v>
      </c>
      <c r="AE10" s="209">
        <v>11</v>
      </c>
      <c r="AF10" s="205" t="str">
        <f t="shared" si="7"/>
        <v/>
      </c>
      <c r="AG10" s="241" t="s">
        <v>45</v>
      </c>
      <c r="AH10" s="209">
        <v>14</v>
      </c>
      <c r="AI10" s="205">
        <f t="shared" si="8"/>
        <v>-14</v>
      </c>
      <c r="AJ10" s="241" t="s">
        <v>45</v>
      </c>
      <c r="AK10" s="209">
        <v>9</v>
      </c>
      <c r="AL10" s="205">
        <f t="shared" si="9"/>
        <v>-9</v>
      </c>
      <c r="AM10" s="241" t="s">
        <v>45</v>
      </c>
      <c r="AN10" s="209">
        <v>9</v>
      </c>
      <c r="AO10" s="207">
        <f t="shared" si="10"/>
        <v>-9</v>
      </c>
      <c r="AT10" s="208" t="str">
        <f t="shared" si="11"/>
        <v>V</v>
      </c>
      <c r="AU10" s="209">
        <f t="shared" ca="1" si="12"/>
        <v>9</v>
      </c>
      <c r="AV10" s="207">
        <f t="shared" ca="1" si="13"/>
        <v>-9</v>
      </c>
      <c r="AX10" s="4">
        <f t="shared" si="14"/>
        <v>-73</v>
      </c>
      <c r="AY10" s="4">
        <f t="shared" si="22"/>
        <v>73</v>
      </c>
      <c r="AZ10" s="4">
        <f t="shared" si="15"/>
        <v>73</v>
      </c>
      <c r="BA10" s="4">
        <f t="shared" ca="1" si="16"/>
        <v>73</v>
      </c>
      <c r="BB10" s="4">
        <v>7</v>
      </c>
      <c r="BC10" s="4">
        <f ca="1">COUNTIF($AY$4:OFFSET($AY$4,0,0,BB10,1),AY10)</f>
        <v>1</v>
      </c>
      <c r="BE10" s="345">
        <f ca="1">$M$21</f>
        <v>7</v>
      </c>
      <c r="BF10" s="100" t="str">
        <f>$L$2</f>
        <v>CP</v>
      </c>
      <c r="BG10" s="101">
        <f ca="1">$N$21</f>
        <v>86</v>
      </c>
      <c r="BH10" s="177"/>
      <c r="BI10" s="346">
        <f t="shared" ca="1" si="17"/>
        <v>7</v>
      </c>
      <c r="BJ10" s="85" t="str">
        <f>$L$2</f>
        <v>CP</v>
      </c>
      <c r="BK10" s="94">
        <f ca="1">$N$22</f>
        <v>86</v>
      </c>
      <c r="BL10" s="95">
        <f ca="1">$N$23</f>
        <v>86</v>
      </c>
      <c r="BM10" s="174"/>
      <c r="BN10" s="346">
        <f t="shared" ca="1" si="18"/>
        <v>4</v>
      </c>
      <c r="BO10" s="85" t="str">
        <f>$R$2</f>
        <v>DH</v>
      </c>
      <c r="BP10" s="347">
        <f t="shared" ca="1" si="19"/>
        <v>-3</v>
      </c>
      <c r="BQ10" s="348">
        <f ca="1">-$AR$3*'Season Summary'!$AO$3</f>
        <v>-3</v>
      </c>
      <c r="BR10" s="349" t="str">
        <f ca="1">IF(COUNTIF('Season Summary'!Q$3:OFFSET('Season Summary'!Q$3,$C$2+$AR$2,0),"=1")&gt;0,COUNTIF('Season Summary'!Q$3:OFFSET('Season Summary'!Q$3,$C$2+$AR$2,0),"=1"),"")</f>
        <v/>
      </c>
      <c r="BS10" s="350" t="str">
        <f ca="1">IF(BR10="","",BR10*'Season Summary'!$AO$6)</f>
        <v/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["H","V","H","H","H","V","H","V","H","V","V","H","H","V","V","V"];</v>
      </c>
    </row>
    <row r="11" spans="1:77" ht="18" customHeight="1" x14ac:dyDescent="0.2">
      <c r="B11" s="200" t="str">
        <f>IF('NFL Schedule'!A9="","",'NFL Schedule'!A9)</f>
        <v>Packers</v>
      </c>
      <c r="C11" s="201" t="str">
        <f>IF('NFL Schedule'!B9="","",'NFL Schedule'!B9)</f>
        <v>at</v>
      </c>
      <c r="D11" s="201" t="str">
        <f>IF('NFL Schedule'!C9="","",'NFL Schedule'!C9)</f>
        <v>Vikings</v>
      </c>
      <c r="E11" s="365" t="s">
        <v>45</v>
      </c>
      <c r="F11" s="238" t="s">
        <v>44</v>
      </c>
      <c r="G11" s="209">
        <v>8</v>
      </c>
      <c r="H11" s="205">
        <f t="shared" si="23"/>
        <v>-8</v>
      </c>
      <c r="I11" s="241" t="s">
        <v>44</v>
      </c>
      <c r="J11" s="209">
        <v>2</v>
      </c>
      <c r="K11" s="205">
        <f t="shared" si="0"/>
        <v>-2</v>
      </c>
      <c r="L11" s="241" t="s">
        <v>45</v>
      </c>
      <c r="M11" s="209">
        <v>6</v>
      </c>
      <c r="N11" s="205" t="str">
        <f t="shared" si="1"/>
        <v/>
      </c>
      <c r="O11" s="241" t="s">
        <v>44</v>
      </c>
      <c r="P11" s="209">
        <v>6</v>
      </c>
      <c r="Q11" s="205">
        <f t="shared" si="2"/>
        <v>-6</v>
      </c>
      <c r="R11" s="241" t="s">
        <v>44</v>
      </c>
      <c r="S11" s="209">
        <v>9</v>
      </c>
      <c r="T11" s="205">
        <f t="shared" si="3"/>
        <v>-9</v>
      </c>
      <c r="U11" s="241" t="s">
        <v>45</v>
      </c>
      <c r="V11" s="209">
        <v>10</v>
      </c>
      <c r="W11" s="205" t="str">
        <f t="shared" si="4"/>
        <v/>
      </c>
      <c r="X11" s="241" t="s">
        <v>45</v>
      </c>
      <c r="Y11" s="209">
        <v>2</v>
      </c>
      <c r="Z11" s="205" t="str">
        <f t="shared" si="5"/>
        <v/>
      </c>
      <c r="AA11" s="241" t="s">
        <v>44</v>
      </c>
      <c r="AB11" s="209">
        <v>3</v>
      </c>
      <c r="AC11" s="205">
        <f t="shared" si="6"/>
        <v>-3</v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8</v>
      </c>
      <c r="AI11" s="205" t="str">
        <f t="shared" si="8"/>
        <v/>
      </c>
      <c r="AJ11" s="241" t="s">
        <v>44</v>
      </c>
      <c r="AK11" s="209">
        <v>3</v>
      </c>
      <c r="AL11" s="205">
        <f t="shared" si="9"/>
        <v>-3</v>
      </c>
      <c r="AM11" s="241" t="s">
        <v>45</v>
      </c>
      <c r="AN11" s="209">
        <v>1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-12</v>
      </c>
      <c r="AY11" s="4">
        <f t="shared" si="22"/>
        <v>12</v>
      </c>
      <c r="AZ11" s="4">
        <f t="shared" si="15"/>
        <v>12</v>
      </c>
      <c r="BA11" s="4">
        <f t="shared" ca="1" si="16"/>
        <v>12</v>
      </c>
      <c r="BB11" s="4">
        <v>8</v>
      </c>
      <c r="BC11" s="4">
        <f ca="1">COUNTIF($AY$4:OFFSET($AY$4,0,0,BB11,1),AY11)</f>
        <v>1</v>
      </c>
      <c r="BE11" s="345">
        <f ca="1">$V$21</f>
        <v>8</v>
      </c>
      <c r="BF11" s="100" t="str">
        <f>$U$2</f>
        <v>JG</v>
      </c>
      <c r="BG11" s="101">
        <f ca="1">$W$21</f>
        <v>78</v>
      </c>
      <c r="BH11" s="177"/>
      <c r="BI11" s="346">
        <f t="shared" ca="1" si="17"/>
        <v>8</v>
      </c>
      <c r="BJ11" s="85" t="str">
        <f>$U$2</f>
        <v>JG</v>
      </c>
      <c r="BK11" s="94">
        <f ca="1">$W$22</f>
        <v>78</v>
      </c>
      <c r="BL11" s="95">
        <f ca="1">$W$23</f>
        <v>78</v>
      </c>
      <c r="BM11" s="174"/>
      <c r="BN11" s="346">
        <f t="shared" ca="1" si="18"/>
        <v>4</v>
      </c>
      <c r="BO11" s="85" t="str">
        <f>$U$2</f>
        <v>JG</v>
      </c>
      <c r="BP11" s="347">
        <f t="shared" ca="1" si="19"/>
        <v>-3</v>
      </c>
      <c r="BQ11" s="348">
        <f ca="1">-$AR$3*'Season Summary'!$AO$3</f>
        <v>-3</v>
      </c>
      <c r="BR11" s="349" t="str">
        <f ca="1">IF(COUNTIF('Season Summary'!T$3:OFFSET('Season Summary'!T$3,$C$2+$AR$2,0),"=1")&gt;0,COUNTIF('Season Summary'!T$3:OFFSET('Season Summary'!T$3,$C$2+$AR$2,0),"=1"),"")</f>
        <v/>
      </c>
      <c r="BS11" s="350" t="str">
        <f ca="1">IF(BR11="","",BR11*'Season Summary'!$AO$6)</f>
        <v/>
      </c>
      <c r="BT11" s="351" t="str">
        <f ca="1">IF($V$22=1,"✓","")</f>
        <v/>
      </c>
      <c r="BU11" s="350" t="str">
        <f t="shared" ca="1" si="20"/>
        <v/>
      </c>
      <c r="BV11" s="351" t="str">
        <f ca="1">IF($V$22=2,"✓","")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["H","V","H","H","V","H","V","H","H","V","V","H","H","V","V","V"];</v>
      </c>
    </row>
    <row r="12" spans="1:77" ht="18" customHeight="1" x14ac:dyDescent="0.2">
      <c r="B12" s="200" t="str">
        <f>IF('NFL Schedule'!A10="","",'NFL Schedule'!A10)</f>
        <v>Dolphins</v>
      </c>
      <c r="C12" s="201" t="str">
        <f>IF('NFL Schedule'!B10="","",'NFL Schedule'!B10)</f>
        <v>at</v>
      </c>
      <c r="D12" s="201" t="str">
        <f>IF('NFL Schedule'!C10="","",'NFL Schedule'!C10)</f>
        <v>Patriots</v>
      </c>
      <c r="E12" s="365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10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7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7</v>
      </c>
      <c r="AC12" s="205" t="str">
        <f t="shared" si="6"/>
        <v/>
      </c>
      <c r="AD12" s="241" t="s">
        <v>45</v>
      </c>
      <c r="AE12" s="209">
        <v>5</v>
      </c>
      <c r="AF12" s="205">
        <f t="shared" si="7"/>
        <v>-5</v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14</v>
      </c>
      <c r="AL12" s="205" t="str">
        <f t="shared" si="9"/>
        <v/>
      </c>
      <c r="AM12" s="241" t="s">
        <v>44</v>
      </c>
      <c r="AN12" s="209">
        <v>10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110</v>
      </c>
      <c r="AY12" s="4">
        <f t="shared" si="22"/>
        <v>110</v>
      </c>
      <c r="AZ12" s="4">
        <f t="shared" ca="1" si="15"/>
        <v>110</v>
      </c>
      <c r="BA12" s="4">
        <f t="shared" ca="1" si="16"/>
        <v>110</v>
      </c>
      <c r="BB12" s="4">
        <v>9</v>
      </c>
      <c r="BC12" s="4">
        <f ca="1">COUNTIF($AY$4:OFFSET($AY$4,0,0,BB12,1),AY12)</f>
        <v>1</v>
      </c>
      <c r="BE12" s="345">
        <f ca="1">$P$21</f>
        <v>9</v>
      </c>
      <c r="BF12" s="100" t="str">
        <f>$O$2</f>
        <v>DC</v>
      </c>
      <c r="BG12" s="101">
        <f ca="1">$Q$21</f>
        <v>77</v>
      </c>
      <c r="BH12" s="177"/>
      <c r="BI12" s="346">
        <f t="shared" ca="1" si="17"/>
        <v>9</v>
      </c>
      <c r="BJ12" s="85" t="str">
        <f>$O$2</f>
        <v>DC</v>
      </c>
      <c r="BK12" s="94">
        <f ca="1">$Q$22</f>
        <v>77</v>
      </c>
      <c r="BL12" s="95">
        <f ca="1">$Q$23</f>
        <v>77</v>
      </c>
      <c r="BM12" s="174"/>
      <c r="BN12" s="346">
        <f t="shared" ca="1" si="18"/>
        <v>4</v>
      </c>
      <c r="BO12" s="85" t="str">
        <f>$X$2</f>
        <v>JH</v>
      </c>
      <c r="BP12" s="347">
        <f t="shared" ca="1" si="19"/>
        <v>-3</v>
      </c>
      <c r="BQ12" s="348">
        <f ca="1">-$AR$3*'Season Summary'!$AO$3</f>
        <v>-3</v>
      </c>
      <c r="BR12" s="349" t="str">
        <f ca="1">IF(COUNTIF('Season Summary'!W$3:OFFSET('Season Summary'!W$3,$C$2+$AR$2,0),"=1")&gt;0,COUNTIF('Season Summary'!W$3:OFFSET('Season Summary'!W$3,$C$2+$AR$2,0),"=1"),"")</f>
        <v/>
      </c>
      <c r="BS12" s="350" t="str">
        <f ca="1">IF(BR12="","",BR12*'Season Summary'!$AO$6)</f>
        <v/>
      </c>
      <c r="BT12" s="351" t="str">
        <f ca="1">IF($Y$22=1,"✓","")</f>
        <v/>
      </c>
      <c r="BU12" s="350" t="str">
        <f t="shared" ca="1" si="20"/>
        <v/>
      </c>
      <c r="BV12" s="351" t="str">
        <f ca="1">IF($Y$22=2,"✓","")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["H","V","V","V","H","V","H","V","V","V","H","H","V","H","H","V"];</v>
      </c>
    </row>
    <row r="13" spans="1:77" ht="18" customHeight="1" x14ac:dyDescent="0.2">
      <c r="B13" s="200" t="str">
        <f>IF('NFL Schedule'!A11="","",'NFL Schedule'!A11)</f>
        <v>Eagles</v>
      </c>
      <c r="C13" s="201" t="str">
        <f>IF('NFL Schedule'!B11="","",'NFL Schedule'!B11)</f>
        <v>at</v>
      </c>
      <c r="D13" s="201" t="str">
        <f>IF('NFL Schedule'!C11="","",'NFL Schedule'!C11)</f>
        <v>Football Team</v>
      </c>
      <c r="E13" s="365" t="s">
        <v>44</v>
      </c>
      <c r="F13" s="238" t="s">
        <v>45</v>
      </c>
      <c r="G13" s="209">
        <v>11</v>
      </c>
      <c r="H13" s="205">
        <f t="shared" si="23"/>
        <v>-11</v>
      </c>
      <c r="I13" s="241" t="s">
        <v>45</v>
      </c>
      <c r="J13" s="209">
        <v>10</v>
      </c>
      <c r="K13" s="205">
        <f t="shared" si="0"/>
        <v>-10</v>
      </c>
      <c r="L13" s="241" t="s">
        <v>45</v>
      </c>
      <c r="M13" s="209">
        <v>11</v>
      </c>
      <c r="N13" s="205">
        <f t="shared" si="1"/>
        <v>-11</v>
      </c>
      <c r="O13" s="241" t="s">
        <v>45</v>
      </c>
      <c r="P13" s="209">
        <v>11</v>
      </c>
      <c r="Q13" s="205">
        <f t="shared" si="2"/>
        <v>-11</v>
      </c>
      <c r="R13" s="241" t="s">
        <v>45</v>
      </c>
      <c r="S13" s="209">
        <v>7</v>
      </c>
      <c r="T13" s="205">
        <f t="shared" si="3"/>
        <v>-7</v>
      </c>
      <c r="U13" s="241" t="s">
        <v>45</v>
      </c>
      <c r="V13" s="209">
        <v>1</v>
      </c>
      <c r="W13" s="205">
        <f t="shared" si="4"/>
        <v>-1</v>
      </c>
      <c r="X13" s="241" t="s">
        <v>45</v>
      </c>
      <c r="Y13" s="209">
        <v>15</v>
      </c>
      <c r="Z13" s="205">
        <f t="shared" si="5"/>
        <v>-15</v>
      </c>
      <c r="AA13" s="241" t="s">
        <v>45</v>
      </c>
      <c r="AB13" s="209">
        <v>9</v>
      </c>
      <c r="AC13" s="205">
        <f t="shared" si="6"/>
        <v>-9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11</v>
      </c>
      <c r="AI13" s="205">
        <f t="shared" si="8"/>
        <v>-11</v>
      </c>
      <c r="AJ13" s="241" t="s">
        <v>45</v>
      </c>
      <c r="AK13" s="209">
        <v>6</v>
      </c>
      <c r="AL13" s="205">
        <f t="shared" si="9"/>
        <v>-6</v>
      </c>
      <c r="AM13" s="241" t="s">
        <v>45</v>
      </c>
      <c r="AN13" s="209">
        <v>11</v>
      </c>
      <c r="AO13" s="207">
        <f t="shared" si="10"/>
        <v>-11</v>
      </c>
      <c r="AT13" s="208" t="str">
        <f t="shared" si="11"/>
        <v>V</v>
      </c>
      <c r="AU13" s="209">
        <f t="shared" ca="1" si="12"/>
        <v>12</v>
      </c>
      <c r="AV13" s="207">
        <f t="shared" ca="1" si="13"/>
        <v>-12</v>
      </c>
      <c r="AX13" s="4">
        <f t="shared" si="14"/>
        <v>-104</v>
      </c>
      <c r="AY13" s="4">
        <f t="shared" si="22"/>
        <v>104</v>
      </c>
      <c r="AZ13" s="4">
        <f t="shared" si="15"/>
        <v>104</v>
      </c>
      <c r="BA13" s="4">
        <f t="shared" ca="1" si="16"/>
        <v>104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73</v>
      </c>
      <c r="BL13" s="95">
        <f ca="1">$T$23</f>
        <v>73</v>
      </c>
      <c r="BM13" s="174"/>
      <c r="BN13" s="346">
        <f t="shared" ca="1" si="18"/>
        <v>4</v>
      </c>
      <c r="BO13" s="85" t="str">
        <f>$AA$2</f>
        <v>JL</v>
      </c>
      <c r="BP13" s="347">
        <f t="shared" ca="1" si="19"/>
        <v>-3</v>
      </c>
      <c r="BQ13" s="348">
        <f ca="1">-$AR$3*'Season Summary'!$AO$3</f>
        <v>-3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["H","V","H","H","H","V","V","V","H","V","V","H","H","H","V","V"];</v>
      </c>
    </row>
    <row r="14" spans="1:77" ht="18" customHeight="1" x14ac:dyDescent="0.2">
      <c r="B14" s="200" t="str">
        <f>IF('NFL Schedule'!A12="","",'NFL Schedule'!A12)</f>
        <v>Chargers</v>
      </c>
      <c r="C14" s="201" t="str">
        <f>IF('NFL Schedule'!B12="","",'NFL Schedule'!B12)</f>
        <v>at</v>
      </c>
      <c r="D14" s="201" t="str">
        <f>IF('NFL Schedule'!C12="","",'NFL Schedule'!C12)</f>
        <v>Bengals</v>
      </c>
      <c r="E14" s="365" t="s">
        <v>45</v>
      </c>
      <c r="F14" s="238" t="s">
        <v>45</v>
      </c>
      <c r="G14" s="209">
        <v>12</v>
      </c>
      <c r="H14" s="205" t="str">
        <f t="shared" si="23"/>
        <v/>
      </c>
      <c r="I14" s="241" t="s">
        <v>44</v>
      </c>
      <c r="J14" s="209">
        <v>7</v>
      </c>
      <c r="K14" s="205">
        <f t="shared" si="0"/>
        <v>-7</v>
      </c>
      <c r="L14" s="241" t="s">
        <v>45</v>
      </c>
      <c r="M14" s="209">
        <v>14</v>
      </c>
      <c r="N14" s="205" t="str">
        <f t="shared" si="1"/>
        <v/>
      </c>
      <c r="O14" s="241" t="s">
        <v>45</v>
      </c>
      <c r="P14" s="209">
        <v>8</v>
      </c>
      <c r="Q14" s="205" t="str">
        <f t="shared" si="2"/>
        <v/>
      </c>
      <c r="R14" s="241" t="s">
        <v>45</v>
      </c>
      <c r="S14" s="209">
        <v>5</v>
      </c>
      <c r="T14" s="205" t="str">
        <f t="shared" si="3"/>
        <v/>
      </c>
      <c r="U14" s="241" t="s">
        <v>44</v>
      </c>
      <c r="V14" s="209">
        <v>2</v>
      </c>
      <c r="W14" s="205">
        <f t="shared" si="4"/>
        <v>-2</v>
      </c>
      <c r="X14" s="241" t="s">
        <v>45</v>
      </c>
      <c r="Y14" s="209">
        <v>14</v>
      </c>
      <c r="Z14" s="205" t="str">
        <f t="shared" si="5"/>
        <v/>
      </c>
      <c r="AA14" s="241" t="s">
        <v>45</v>
      </c>
      <c r="AB14" s="209">
        <v>10</v>
      </c>
      <c r="AC14" s="205" t="str">
        <f t="shared" si="6"/>
        <v/>
      </c>
      <c r="AD14" s="241" t="s">
        <v>44</v>
      </c>
      <c r="AE14" s="209">
        <v>10</v>
      </c>
      <c r="AF14" s="205">
        <f t="shared" si="7"/>
        <v>-10</v>
      </c>
      <c r="AG14" s="241" t="s">
        <v>45</v>
      </c>
      <c r="AH14" s="209">
        <v>7</v>
      </c>
      <c r="AI14" s="205" t="str">
        <f t="shared" si="8"/>
        <v/>
      </c>
      <c r="AJ14" s="241" t="s">
        <v>45</v>
      </c>
      <c r="AK14" s="209">
        <v>7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V</v>
      </c>
      <c r="AU14" s="209">
        <f t="shared" ca="1" si="12"/>
        <v>7</v>
      </c>
      <c r="AV14" s="207" t="str">
        <f t="shared" ca="1" si="13"/>
        <v/>
      </c>
      <c r="AX14" s="4">
        <f t="shared" si="14"/>
        <v>-53</v>
      </c>
      <c r="AY14" s="4">
        <f t="shared" si="22"/>
        <v>53</v>
      </c>
      <c r="AZ14" s="4">
        <f t="shared" si="15"/>
        <v>53</v>
      </c>
      <c r="BA14" s="4">
        <f t="shared" ca="1" si="16"/>
        <v>53</v>
      </c>
      <c r="BB14" s="4">
        <v>11</v>
      </c>
      <c r="BC14" s="4">
        <f ca="1">COUNTIF($AY$4:OFFSET($AY$4,0,0,BB14,1),AY14)</f>
        <v>1</v>
      </c>
      <c r="BE14" s="345">
        <f ca="1">$AB$21</f>
        <v>10</v>
      </c>
      <c r="BF14" s="100" t="str">
        <f>$AA$2</f>
        <v>JL</v>
      </c>
      <c r="BG14" s="101">
        <f ca="1">$AC$21</f>
        <v>73</v>
      </c>
      <c r="BH14" s="177"/>
      <c r="BI14" s="346">
        <f t="shared" ca="1" si="17"/>
        <v>10</v>
      </c>
      <c r="BJ14" s="85" t="str">
        <f>$AA$2</f>
        <v>JL</v>
      </c>
      <c r="BK14" s="94">
        <f ca="1">$AC$22</f>
        <v>73</v>
      </c>
      <c r="BL14" s="95">
        <f ca="1">$AC$23</f>
        <v>73</v>
      </c>
      <c r="BM14" s="174"/>
      <c r="BN14" s="346">
        <f t="shared" ca="1" si="18"/>
        <v>4</v>
      </c>
      <c r="BO14" s="85" t="str">
        <f>$AD$2</f>
        <v>KC</v>
      </c>
      <c r="BP14" s="347">
        <f t="shared" ca="1" si="19"/>
        <v>-3</v>
      </c>
      <c r="BQ14" s="348">
        <f ca="1">-$AR$3*'Season Summary'!$AO$3</f>
        <v>-3</v>
      </c>
      <c r="BR14" s="349" t="str">
        <f ca="1">IF(COUNTIF('Season Summary'!AC$3:OFFSET('Season Summary'!AC$3,$C$2+$AR$2,0),"=1")&gt;0,COUNTIF('Season Summary'!AC$3:OFFSET('Season Summary'!AC$3,$C$2+$AR$2,0),"=1"),"")</f>
        <v/>
      </c>
      <c r="BS14" s="350" t="str">
        <f ca="1">IF(BR14="","",BR14*'Season Summary'!$AO$6)</f>
        <v/>
      </c>
      <c r="BT14" s="351" t="str">
        <f ca="1">IF($AE$22=1,"✓","")</f>
        <v/>
      </c>
      <c r="BU14" s="350" t="str">
        <f t="shared" ca="1" si="20"/>
        <v/>
      </c>
      <c r="BV14" s="351" t="str">
        <f ca="1">IF($AE$22=2,"✓","")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["H","V","H","H","H","V","V","H","H","V","V","H","H","V","V","V"];</v>
      </c>
    </row>
    <row r="15" spans="1:77" ht="18" customHeight="1" thickBot="1" x14ac:dyDescent="0.25">
      <c r="B15" s="200" t="str">
        <f>IF('NFL Schedule'!A13="","",'NFL Schedule'!A13)</f>
        <v>Buccaneers</v>
      </c>
      <c r="C15" s="201" t="str">
        <f>IF('NFL Schedule'!B13="","",'NFL Schedule'!B13)</f>
        <v>at</v>
      </c>
      <c r="D15" s="201" t="str">
        <f>IF('NFL Schedule'!C13="","",'NFL Schedule'!C13)</f>
        <v>Saints</v>
      </c>
      <c r="E15" s="365" t="s">
        <v>44</v>
      </c>
      <c r="F15" s="238" t="s">
        <v>45</v>
      </c>
      <c r="G15" s="209">
        <v>5</v>
      </c>
      <c r="H15" s="205">
        <f t="shared" si="23"/>
        <v>-5</v>
      </c>
      <c r="I15" s="241" t="s">
        <v>44</v>
      </c>
      <c r="J15" s="209">
        <v>12</v>
      </c>
      <c r="K15" s="205" t="str">
        <f t="shared" si="0"/>
        <v/>
      </c>
      <c r="L15" s="241" t="s">
        <v>44</v>
      </c>
      <c r="M15" s="209">
        <v>1</v>
      </c>
      <c r="N15" s="205" t="str">
        <f t="shared" si="1"/>
        <v/>
      </c>
      <c r="O15" s="241" t="s">
        <v>44</v>
      </c>
      <c r="P15" s="209">
        <v>9</v>
      </c>
      <c r="Q15" s="205" t="str">
        <f t="shared" si="2"/>
        <v/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11</v>
      </c>
      <c r="W15" s="205">
        <f t="shared" si="4"/>
        <v>-11</v>
      </c>
      <c r="X15" s="241" t="s">
        <v>44</v>
      </c>
      <c r="Y15" s="209">
        <v>12</v>
      </c>
      <c r="Z15" s="205" t="str">
        <f t="shared" si="5"/>
        <v/>
      </c>
      <c r="AA15" s="241" t="s">
        <v>44</v>
      </c>
      <c r="AB15" s="209">
        <v>5</v>
      </c>
      <c r="AC15" s="205" t="str">
        <f t="shared" si="6"/>
        <v/>
      </c>
      <c r="AD15" s="241" t="s">
        <v>44</v>
      </c>
      <c r="AE15" s="209">
        <v>8</v>
      </c>
      <c r="AF15" s="205" t="str">
        <f t="shared" si="7"/>
        <v/>
      </c>
      <c r="AG15" s="241" t="s">
        <v>44</v>
      </c>
      <c r="AH15" s="209">
        <v>9</v>
      </c>
      <c r="AI15" s="205" t="str">
        <f t="shared" si="8"/>
        <v/>
      </c>
      <c r="AJ15" s="241" t="s">
        <v>44</v>
      </c>
      <c r="AK15" s="209">
        <v>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6</v>
      </c>
      <c r="AV15" s="207" t="str">
        <f t="shared" ca="1" si="13"/>
        <v/>
      </c>
      <c r="AX15" s="4">
        <f t="shared" si="14"/>
        <v>52</v>
      </c>
      <c r="AY15" s="4">
        <f t="shared" si="22"/>
        <v>52</v>
      </c>
      <c r="AZ15" s="4">
        <f t="shared" ca="1" si="15"/>
        <v>52</v>
      </c>
      <c r="BA15" s="4">
        <f t="shared" ca="1" si="16"/>
        <v>52</v>
      </c>
      <c r="BB15" s="4">
        <v>12</v>
      </c>
      <c r="BC15" s="4">
        <f ca="1">COUNTIF($AY$4:OFFSET($AY$4,0,0,BB15,1),AY15)</f>
        <v>1</v>
      </c>
      <c r="BE15" s="353">
        <f ca="1">$G$21</f>
        <v>12</v>
      </c>
      <c r="BF15" s="102" t="str">
        <f>$F$2</f>
        <v>BM</v>
      </c>
      <c r="BG15" s="103">
        <f ca="1">$H$21</f>
        <v>68</v>
      </c>
      <c r="BH15" s="177"/>
      <c r="BI15" s="354">
        <f t="shared" ca="1" si="17"/>
        <v>12</v>
      </c>
      <c r="BJ15" s="86" t="str">
        <f>$F$2</f>
        <v>BM</v>
      </c>
      <c r="BK15" s="96">
        <f ca="1">$H$22</f>
        <v>68</v>
      </c>
      <c r="BL15" s="97">
        <f ca="1">$H$23</f>
        <v>68</v>
      </c>
      <c r="BM15" s="174"/>
      <c r="BN15" s="354">
        <f t="shared" ca="1" si="18"/>
        <v>4</v>
      </c>
      <c r="BO15" s="86" t="str">
        <f>$AG$2</f>
        <v>KK</v>
      </c>
      <c r="BP15" s="355">
        <f t="shared" ca="1" si="19"/>
        <v>-3</v>
      </c>
      <c r="BQ15" s="356">
        <f ca="1">-$AR$3*'Season Summary'!$AO$3</f>
        <v>-3</v>
      </c>
      <c r="BR15" s="357" t="str">
        <f ca="1">IF(COUNTIF('Season Summary'!AF$3:OFFSET('Season Summary'!AF$3,$C$2+$AR$2,0),"=1")&gt;0,COUNTIF('Season Summary'!AF$3:OFFSET('Season Summary'!AF$3,$C$2+$AR$2,0),"=1"),"")</f>
        <v/>
      </c>
      <c r="BS15" s="358" t="str">
        <f ca="1">IF(BR15="","",BR15*'Season Summary'!$AO$6)</f>
        <v/>
      </c>
      <c r="BT15" s="359" t="str">
        <f ca="1">IF($AH$22=1,"✓","")</f>
        <v/>
      </c>
      <c r="BU15" s="358" t="str">
        <f t="shared" ca="1" si="20"/>
        <v/>
      </c>
      <c r="BV15" s="359" t="str">
        <f ca="1">IF($AH$22=2,"✓","")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["H","V","H","H","V","H","V","V","H","V","H","H","H","V","V","V"];</v>
      </c>
    </row>
    <row r="16" spans="1:77" ht="18" customHeight="1" thickTop="1" x14ac:dyDescent="0.2">
      <c r="B16" s="200" t="str">
        <f>IF('NFL Schedule'!A14="","",'NFL Schedule'!A14)</f>
        <v>Cardinals</v>
      </c>
      <c r="C16" s="201" t="str">
        <f>IF('NFL Schedule'!B14="","",'NFL Schedule'!B14)</f>
        <v>at</v>
      </c>
      <c r="D16" s="201" t="str">
        <f>IF('NFL Schedule'!C14="","",'NFL Schedule'!C14)</f>
        <v>49ers</v>
      </c>
      <c r="E16" s="365" t="s">
        <v>45</v>
      </c>
      <c r="F16" s="238" t="s">
        <v>44</v>
      </c>
      <c r="G16" s="209">
        <v>13</v>
      </c>
      <c r="H16" s="205">
        <f t="shared" si="23"/>
        <v>-13</v>
      </c>
      <c r="I16" s="241" t="s">
        <v>44</v>
      </c>
      <c r="J16" s="209">
        <v>13</v>
      </c>
      <c r="K16" s="205">
        <f t="shared" si="0"/>
        <v>-13</v>
      </c>
      <c r="L16" s="241" t="s">
        <v>44</v>
      </c>
      <c r="M16" s="209">
        <v>8</v>
      </c>
      <c r="N16" s="205">
        <f t="shared" si="1"/>
        <v>-8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13</v>
      </c>
      <c r="T16" s="205">
        <f t="shared" si="3"/>
        <v>-13</v>
      </c>
      <c r="U16" s="241" t="s">
        <v>44</v>
      </c>
      <c r="V16" s="209">
        <v>15</v>
      </c>
      <c r="W16" s="205">
        <f t="shared" si="4"/>
        <v>-15</v>
      </c>
      <c r="X16" s="241" t="s">
        <v>44</v>
      </c>
      <c r="Y16" s="209">
        <v>13</v>
      </c>
      <c r="Z16" s="205">
        <f t="shared" si="5"/>
        <v>-13</v>
      </c>
      <c r="AA16" s="241" t="s">
        <v>44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 t="str">
        <f t="shared" si="7"/>
        <v/>
      </c>
      <c r="AG16" s="241" t="s">
        <v>44</v>
      </c>
      <c r="AH16" s="209">
        <v>13</v>
      </c>
      <c r="AI16" s="205">
        <f t="shared" si="8"/>
        <v>-13</v>
      </c>
      <c r="AJ16" s="241" t="s">
        <v>44</v>
      </c>
      <c r="AK16" s="209">
        <v>13</v>
      </c>
      <c r="AL16" s="205">
        <f t="shared" si="9"/>
        <v>-13</v>
      </c>
      <c r="AM16" s="241" t="s">
        <v>44</v>
      </c>
      <c r="AN16" s="209">
        <v>2</v>
      </c>
      <c r="AO16" s="207">
        <f t="shared" si="10"/>
        <v>-2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119</v>
      </c>
      <c r="AY16" s="4">
        <f t="shared" si="22"/>
        <v>119</v>
      </c>
      <c r="AZ16" s="4">
        <f t="shared" ca="1" si="15"/>
        <v>119</v>
      </c>
      <c r="BA16" s="4">
        <f t="shared" ca="1" si="16"/>
        <v>119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["16","2","15","10","1","3","14","8","7","11","12","5","13","4","6","9"];</v>
      </c>
    </row>
    <row r="17" spans="1:77" ht="18" customHeight="1" x14ac:dyDescent="0.2">
      <c r="B17" s="200" t="str">
        <f>IF('NFL Schedule'!A15="","",'NFL Schedule'!A15)</f>
        <v>Cowboys</v>
      </c>
      <c r="C17" s="201" t="str">
        <f>IF('NFL Schedule'!B15="","",'NFL Schedule'!B15)</f>
        <v>at</v>
      </c>
      <c r="D17" s="201" t="str">
        <f>IF('NFL Schedule'!C15="","",'NFL Schedule'!C15)</f>
        <v>Rams</v>
      </c>
      <c r="E17" s="365" t="s">
        <v>44</v>
      </c>
      <c r="F17" s="238" t="s">
        <v>45</v>
      </c>
      <c r="G17" s="209">
        <v>4</v>
      </c>
      <c r="H17" s="205">
        <f t="shared" si="23"/>
        <v>-4</v>
      </c>
      <c r="I17" s="241" t="s">
        <v>44</v>
      </c>
      <c r="J17" s="209">
        <v>5</v>
      </c>
      <c r="K17" s="205" t="str">
        <f t="shared" si="0"/>
        <v/>
      </c>
      <c r="L17" s="241" t="s">
        <v>44</v>
      </c>
      <c r="M17" s="209">
        <v>3</v>
      </c>
      <c r="N17" s="205" t="str">
        <f t="shared" si="1"/>
        <v/>
      </c>
      <c r="O17" s="241" t="s">
        <v>45</v>
      </c>
      <c r="P17" s="209">
        <v>5</v>
      </c>
      <c r="Q17" s="205">
        <f t="shared" si="2"/>
        <v>-5</v>
      </c>
      <c r="R17" s="241" t="s">
        <v>45</v>
      </c>
      <c r="S17" s="209">
        <v>3</v>
      </c>
      <c r="T17" s="205">
        <f t="shared" si="3"/>
        <v>-3</v>
      </c>
      <c r="U17" s="241" t="s">
        <v>45</v>
      </c>
      <c r="V17" s="209">
        <v>5</v>
      </c>
      <c r="W17" s="205">
        <f t="shared" si="4"/>
        <v>-5</v>
      </c>
      <c r="X17" s="241" t="s">
        <v>45</v>
      </c>
      <c r="Y17" s="209">
        <v>7</v>
      </c>
      <c r="Z17" s="205">
        <f t="shared" si="5"/>
        <v>-7</v>
      </c>
      <c r="AA17" s="241" t="s">
        <v>45</v>
      </c>
      <c r="AB17" s="209">
        <v>12</v>
      </c>
      <c r="AC17" s="205">
        <f t="shared" si="6"/>
        <v>-12</v>
      </c>
      <c r="AD17" s="241" t="s">
        <v>44</v>
      </c>
      <c r="AE17" s="209">
        <v>2</v>
      </c>
      <c r="AF17" s="205" t="str">
        <f t="shared" si="7"/>
        <v/>
      </c>
      <c r="AG17" s="241" t="s">
        <v>44</v>
      </c>
      <c r="AH17" s="209">
        <v>6</v>
      </c>
      <c r="AI17" s="205" t="str">
        <f t="shared" si="8"/>
        <v/>
      </c>
      <c r="AJ17" s="241" t="s">
        <v>45</v>
      </c>
      <c r="AK17" s="209">
        <v>5</v>
      </c>
      <c r="AL17" s="205">
        <f t="shared" si="9"/>
        <v>-5</v>
      </c>
      <c r="AM17" s="241" t="s">
        <v>45</v>
      </c>
      <c r="AN17" s="209">
        <v>8</v>
      </c>
      <c r="AO17" s="207">
        <f t="shared" si="10"/>
        <v>-8</v>
      </c>
      <c r="AT17" s="208" t="str">
        <f t="shared" si="11"/>
        <v>V</v>
      </c>
      <c r="AU17" s="209">
        <f t="shared" ca="1" si="12"/>
        <v>5</v>
      </c>
      <c r="AV17" s="207">
        <f t="shared" ca="1" si="13"/>
        <v>-5</v>
      </c>
      <c r="AX17" s="4">
        <f t="shared" si="14"/>
        <v>-33</v>
      </c>
      <c r="AY17" s="4">
        <f t="shared" si="22"/>
        <v>33</v>
      </c>
      <c r="AZ17" s="4">
        <f t="shared" si="15"/>
        <v>33</v>
      </c>
      <c r="BA17" s="4">
        <f t="shared" ca="1" si="16"/>
        <v>33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["16","6","15","3","4","9","11","2","14","10","7","12","13","5","8","1"];</v>
      </c>
    </row>
    <row r="18" spans="1:77" ht="18" customHeight="1" x14ac:dyDescent="0.2">
      <c r="B18" s="200" t="str">
        <f>IF('NFL Schedule'!A16="","",'NFL Schedule'!A16)</f>
        <v>Steelers</v>
      </c>
      <c r="C18" s="201" t="str">
        <f>IF('NFL Schedule'!B16="","",'NFL Schedule'!B16)</f>
        <v>at</v>
      </c>
      <c r="D18" s="201" t="str">
        <f>IF('NFL Schedule'!C16="","",'NFL Schedule'!C16)</f>
        <v>Giants</v>
      </c>
      <c r="E18" s="365" t="s">
        <v>45</v>
      </c>
      <c r="F18" s="238" t="s">
        <v>45</v>
      </c>
      <c r="G18" s="209">
        <v>6</v>
      </c>
      <c r="H18" s="205" t="str">
        <f t="shared" si="23"/>
        <v/>
      </c>
      <c r="I18" s="241" t="s">
        <v>45</v>
      </c>
      <c r="J18" s="209">
        <v>8</v>
      </c>
      <c r="K18" s="205" t="str">
        <f t="shared" si="0"/>
        <v/>
      </c>
      <c r="L18" s="241" t="s">
        <v>45</v>
      </c>
      <c r="M18" s="209">
        <v>13</v>
      </c>
      <c r="N18" s="205" t="str">
        <f t="shared" si="1"/>
        <v/>
      </c>
      <c r="O18" s="241" t="s">
        <v>45</v>
      </c>
      <c r="P18" s="209">
        <v>4</v>
      </c>
      <c r="Q18" s="205" t="str">
        <f t="shared" si="2"/>
        <v/>
      </c>
      <c r="R18" s="241" t="s">
        <v>45</v>
      </c>
      <c r="S18" s="209">
        <v>2</v>
      </c>
      <c r="T18" s="205" t="str">
        <f t="shared" si="3"/>
        <v/>
      </c>
      <c r="U18" s="241" t="s">
        <v>45</v>
      </c>
      <c r="V18" s="209">
        <v>16</v>
      </c>
      <c r="W18" s="205" t="str">
        <f t="shared" si="4"/>
        <v/>
      </c>
      <c r="X18" s="241" t="s">
        <v>45</v>
      </c>
      <c r="Y18" s="209">
        <v>1</v>
      </c>
      <c r="Z18" s="205" t="str">
        <f t="shared" si="5"/>
        <v/>
      </c>
      <c r="AA18" s="241" t="s">
        <v>45</v>
      </c>
      <c r="AB18" s="209">
        <v>6</v>
      </c>
      <c r="AC18" s="205" t="str">
        <f t="shared" si="6"/>
        <v/>
      </c>
      <c r="AD18" s="241" t="s">
        <v>44</v>
      </c>
      <c r="AE18" s="209">
        <v>12</v>
      </c>
      <c r="AF18" s="205">
        <f t="shared" si="7"/>
        <v>-12</v>
      </c>
      <c r="AG18" s="241" t="s">
        <v>45</v>
      </c>
      <c r="AH18" s="209">
        <v>4</v>
      </c>
      <c r="AI18" s="205" t="str">
        <f t="shared" si="8"/>
        <v/>
      </c>
      <c r="AJ18" s="241" t="s">
        <v>45</v>
      </c>
      <c r="AK18" s="209">
        <v>12</v>
      </c>
      <c r="AL18" s="205" t="str">
        <f t="shared" si="9"/>
        <v/>
      </c>
      <c r="AM18" s="241" t="s">
        <v>45</v>
      </c>
      <c r="AN18" s="209">
        <v>14</v>
      </c>
      <c r="AO18" s="207" t="str">
        <f t="shared" si="10"/>
        <v/>
      </c>
      <c r="AT18" s="208" t="str">
        <f>IF($B18="","",IF(AX18&lt;0,"V","H"))</f>
        <v>V</v>
      </c>
      <c r="AU18" s="209">
        <f ca="1">IF($B18="","",RANK(BA18,BA$4:BA$19,1))</f>
        <v>10</v>
      </c>
      <c r="AV18" s="207" t="str">
        <f t="shared" ca="1" si="13"/>
        <v/>
      </c>
      <c r="AX18" s="4">
        <f t="shared" si="14"/>
        <v>-74</v>
      </c>
      <c r="AY18" s="4">
        <f t="shared" si="22"/>
        <v>74</v>
      </c>
      <c r="AZ18" s="4">
        <f t="shared" si="15"/>
        <v>74</v>
      </c>
      <c r="BA18" s="4">
        <f t="shared" ca="1" si="16"/>
        <v>74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["2","4","16","5","9","10","15","6","12","11","14","1","8","3","13","7"];</v>
      </c>
    </row>
    <row r="19" spans="1:77" ht="18" customHeight="1" x14ac:dyDescent="0.2">
      <c r="B19" s="200" t="str">
        <f>IF('NFL Schedule'!A17="","",'NFL Schedule'!A17)</f>
        <v>Titans</v>
      </c>
      <c r="C19" s="201" t="str">
        <f>IF('NFL Schedule'!B17="","",'NFL Schedule'!B17)</f>
        <v>at</v>
      </c>
      <c r="D19" s="201" t="str">
        <f>IF('NFL Schedule'!C17="","",'NFL Schedule'!C17)</f>
        <v>Broncos</v>
      </c>
      <c r="E19" s="365" t="s">
        <v>45</v>
      </c>
      <c r="F19" s="238" t="s">
        <v>44</v>
      </c>
      <c r="G19" s="209">
        <v>9</v>
      </c>
      <c r="H19" s="205">
        <f t="shared" si="23"/>
        <v>-9</v>
      </c>
      <c r="I19" s="241" t="s">
        <v>44</v>
      </c>
      <c r="J19" s="209">
        <v>1</v>
      </c>
      <c r="K19" s="205">
        <f t="shared" si="0"/>
        <v>-1</v>
      </c>
      <c r="L19" s="241" t="s">
        <v>44</v>
      </c>
      <c r="M19" s="209">
        <v>7</v>
      </c>
      <c r="N19" s="205">
        <f t="shared" si="1"/>
        <v>-7</v>
      </c>
      <c r="O19" s="241" t="s">
        <v>44</v>
      </c>
      <c r="P19" s="209">
        <v>7</v>
      </c>
      <c r="Q19" s="205">
        <f t="shared" si="2"/>
        <v>-7</v>
      </c>
      <c r="R19" s="241" t="s">
        <v>44</v>
      </c>
      <c r="S19" s="209">
        <v>1</v>
      </c>
      <c r="T19" s="205">
        <f t="shared" si="3"/>
        <v>-1</v>
      </c>
      <c r="U19" s="241" t="s">
        <v>45</v>
      </c>
      <c r="V19" s="209">
        <v>6</v>
      </c>
      <c r="W19" s="205" t="str">
        <f t="shared" si="4"/>
        <v/>
      </c>
      <c r="X19" s="241" t="s">
        <v>45</v>
      </c>
      <c r="Y19" s="209">
        <v>3</v>
      </c>
      <c r="Z19" s="205" t="str">
        <f t="shared" si="5"/>
        <v/>
      </c>
      <c r="AA19" s="241" t="s">
        <v>45</v>
      </c>
      <c r="AB19" s="209">
        <v>2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2</v>
      </c>
      <c r="AV19" s="207" t="str">
        <f t="shared" ca="1" si="13"/>
        <v/>
      </c>
      <c r="AX19" s="4">
        <f t="shared" si="14"/>
        <v>-15</v>
      </c>
      <c r="AY19" s="4">
        <f t="shared" si="22"/>
        <v>15</v>
      </c>
      <c r="AZ19" s="4">
        <f t="shared" si="15"/>
        <v>15</v>
      </c>
      <c r="BA19" s="4">
        <f t="shared" ca="1" si="16"/>
        <v>15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["16","2","15","12","3","1","13","6","10","11","8","9","14","5","4","7"];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37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37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50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38</v>
      </c>
      <c r="AL20" s="147"/>
      <c r="AM20" s="362" t="s">
        <v>741</v>
      </c>
      <c r="AN20" s="110">
        <v>24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["16","6","11","15","10","8","12","9","14","7","5","4","13","3","2","1"];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12</v>
      </c>
      <c r="H21" s="218">
        <f ca="1">IF(SUM(G4:G19)&gt;0,SUM(H4:H19)+$F$31,0)</f>
        <v>68</v>
      </c>
      <c r="I21" s="219"/>
      <c r="J21" s="217">
        <f ca="1">RANK(K21,$H34:$AO34,0)+J52</f>
        <v>1</v>
      </c>
      <c r="K21" s="218">
        <f ca="1">IF(SUM(J4:J19)&gt;0,SUM(K4:K19)+$F$31,0)</f>
        <v>99</v>
      </c>
      <c r="L21" s="219"/>
      <c r="M21" s="217">
        <f ca="1">RANK(N21,$H34:$AO34,0)+M52</f>
        <v>7</v>
      </c>
      <c r="N21" s="218">
        <f ca="1">IF(SUM(M4:M19)&gt;0,SUM(N4:N19)+$F$31,0)</f>
        <v>86</v>
      </c>
      <c r="O21" s="219"/>
      <c r="P21" s="217">
        <f ca="1">RANK(Q21,$H34:$AO34,0)+P52</f>
        <v>9</v>
      </c>
      <c r="Q21" s="218">
        <f ca="1">IF(SUM(P4:P19)&gt;0,SUM(Q4:Q19)+$F$31,0)</f>
        <v>77</v>
      </c>
      <c r="R21" s="219"/>
      <c r="S21" s="217">
        <f ca="1">RANK(T21,$H34:$AO34,0)+S52</f>
        <v>10</v>
      </c>
      <c r="T21" s="218">
        <f ca="1">IF(SUM(S4:S19)&gt;0,SUM(T4:T19)+$F$31,0)</f>
        <v>73</v>
      </c>
      <c r="U21" s="219"/>
      <c r="V21" s="217">
        <f ca="1">RANK(W21,$H34:$AO34,0)+V52</f>
        <v>8</v>
      </c>
      <c r="W21" s="218">
        <f ca="1">IF(SUM(V4:V19)&gt;0,SUM(W4:W19)+$F$31,0)</f>
        <v>78</v>
      </c>
      <c r="X21" s="219"/>
      <c r="Y21" s="217">
        <f ca="1">RANK(Z21,$H34:$AO34,0)+Y52</f>
        <v>4</v>
      </c>
      <c r="Z21" s="218">
        <f ca="1">IF(SUM(Y4:Y19)&gt;0,SUM(Z4:Z19)+$F$31,0)</f>
        <v>97</v>
      </c>
      <c r="AA21" s="219"/>
      <c r="AB21" s="217">
        <f ca="1">RANK(AC21,$H34:$AO34,0)+AB52</f>
        <v>10</v>
      </c>
      <c r="AC21" s="218">
        <f ca="1">IF(SUM(AB4:AB19)&gt;0,SUM(AC4:AC19)+$F$31,0)</f>
        <v>73</v>
      </c>
      <c r="AD21" s="219"/>
      <c r="AE21" s="217">
        <f ca="1">RANK(AF21,$H34:$AO34,0)+AE52</f>
        <v>6</v>
      </c>
      <c r="AF21" s="218">
        <f ca="1">IF(SUM(AE4:AE19)&gt;0,SUM(AF4:AF19)+$F$31,0)</f>
        <v>87</v>
      </c>
      <c r="AG21" s="219"/>
      <c r="AH21" s="217">
        <f ca="1">RANK(AI21,$H34:$AO34,0)+AH52</f>
        <v>4</v>
      </c>
      <c r="AI21" s="218">
        <f ca="1">IF(SUM(AH4:AH19)&gt;0,SUM(AI4:AI19)+$F$31,0)</f>
        <v>97</v>
      </c>
      <c r="AJ21" s="219"/>
      <c r="AK21" s="217">
        <f ca="1">RANK(AL21,$H34:$AO34,0)+AK52</f>
        <v>2</v>
      </c>
      <c r="AL21" s="218">
        <f ca="1">IF(SUM(AK4:AK19)&gt;0,SUM(AL4:AL19)+$F$31,0)</f>
        <v>98</v>
      </c>
      <c r="AM21" s="219"/>
      <c r="AN21" s="217">
        <f ca="1">RANK(AO21,$H34:$AO34,0)+AN52</f>
        <v>2</v>
      </c>
      <c r="AO21" s="220">
        <f ca="1">IF(SUM(AN4:AN19)&gt;0,SUM(AO4:AO19)+$F$31,0)</f>
        <v>98</v>
      </c>
      <c r="AP21" s="3"/>
      <c r="AT21" s="221"/>
      <c r="AU21" s="222">
        <f ca="1">RANK(AV34,$H34:$AV34,0)</f>
        <v>6</v>
      </c>
      <c r="AV21" s="223">
        <f ca="1">IF(SUM(AU4:AU19)&gt;0,SUM(AV4:AV19)+$F$31,0)</f>
        <v>92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["9","8","14","13","3","12","4","10","7","1","2","11","15","5","16","6"];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["16","9","10","5","4","6","11","2","8","15","14","12","13","7","1","3"];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["14","11","1","4","13","8","16","3","7","9","10","5","15","12","6","2"];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["9","6","3","4","14","15","11","16","5","1","10","8","13","2","12","7"];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0.4375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0.5625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0.75</v>
      </c>
      <c r="Z25" s="162">
        <f>IF(SUM(Y4:Y19)&gt;0,COUNTBLANK(Z4:Z19)-COUNTBLANK($E4:$E19),0)</f>
        <v>12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0.625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["16","2","15","10","1","3","14","8","12","11","7","9","13","6","4","5"];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["15","1","16","10","2","8","9","3","14","6","7","4","13","5","12","11"];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["16","13","15","7","12","3","9","1","10","11","5","4","2","8","14","6"];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["H","V","H","H","V","V","H","V","H","H","V","H","V","H","V","V"];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Schedule'!B19="","",'NFL Schedule'!B19)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["43","49","50","42","37","38","37","47","50","56","38","24"];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68</v>
      </c>
      <c r="I34" s="26"/>
      <c r="J34" s="26"/>
      <c r="K34" s="26">
        <f t="shared" ref="K34:K39" ca="1" si="25">K21</f>
        <v>99</v>
      </c>
      <c r="L34" s="26"/>
      <c r="M34" s="26"/>
      <c r="N34" s="26">
        <f t="shared" ref="N34:N39" ca="1" si="26">N21</f>
        <v>86</v>
      </c>
      <c r="Q34" s="26">
        <f t="shared" ref="Q34:Q39" ca="1" si="27">Q21</f>
        <v>77</v>
      </c>
      <c r="T34" s="26">
        <f t="shared" ref="T34:T39" ca="1" si="28">T21</f>
        <v>73</v>
      </c>
      <c r="W34" s="26">
        <f t="shared" ref="W34:W39" ca="1" si="29">W21</f>
        <v>78</v>
      </c>
      <c r="Z34" s="26">
        <f t="shared" ref="Z34:Z39" ca="1" si="30">Z21</f>
        <v>97</v>
      </c>
      <c r="AC34" s="26">
        <f t="shared" ref="AC34:AC39" ca="1" si="31">AC21</f>
        <v>73</v>
      </c>
      <c r="AF34" s="26">
        <f t="shared" ref="AF34:AF39" ca="1" si="32">AF21</f>
        <v>87</v>
      </c>
      <c r="AI34" s="26">
        <f t="shared" ref="AI34:AI39" ca="1" si="33">AI21</f>
        <v>97</v>
      </c>
      <c r="AL34" s="26">
        <f t="shared" ref="AL34:AL39" ca="1" si="34">AL21</f>
        <v>98</v>
      </c>
      <c r="AO34" s="26">
        <f t="shared" ref="AO34:AO39" ca="1" si="35">AO21</f>
        <v>98</v>
      </c>
      <c r="AV34" s="26">
        <f ca="1">AV21</f>
        <v>92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8</v>
      </c>
      <c r="W38" s="28">
        <f t="shared" si="29"/>
        <v>8</v>
      </c>
      <c r="Z38" s="28">
        <f t="shared" si="30"/>
        <v>12</v>
      </c>
      <c r="AC38" s="28">
        <f t="shared" si="31"/>
        <v>10</v>
      </c>
      <c r="AF38" s="28">
        <f t="shared" si="32"/>
        <v>9</v>
      </c>
      <c r="AI38" s="28">
        <f t="shared" si="33"/>
        <v>12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0.4375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0.5625</v>
      </c>
      <c r="S41" s="27">
        <f ca="1">S25</f>
        <v>0.5</v>
      </c>
      <c r="V41" s="27">
        <f ca="1">V25</f>
        <v>0.5</v>
      </c>
      <c r="Y41" s="27">
        <f ca="1">Y25</f>
        <v>0.75</v>
      </c>
      <c r="AB41" s="27">
        <f ca="1">AB25</f>
        <v>0.625</v>
      </c>
      <c r="AE41" s="27">
        <f ca="1">AE25</f>
        <v>0.5625</v>
      </c>
      <c r="AH41" s="27">
        <f ca="1">AH25</f>
        <v>0.75</v>
      </c>
      <c r="AK41" s="27">
        <f ca="1">AK25</f>
        <v>0.625</v>
      </c>
      <c r="AN41" s="27">
        <f ca="1">AN25</f>
        <v>0.625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6" priority="4" stopIfTrue="1">
      <formula>H24=MIN($H24:$AO24)</formula>
    </cfRule>
  </conditionalFormatting>
  <conditionalFormatting sqref="AO21 H21 AC21 Z21 W21 T21 Q21 N21 K21 AF21 AI21 AL21 AV21">
    <cfRule type="expression" dxfId="23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4" priority="6" stopIfTrue="1">
      <formula>H22=MAX($H35:$AO35)</formula>
    </cfRule>
  </conditionalFormatting>
  <conditionalFormatting sqref="H23 K23 N23 Q23 T23 W23 Z23 AC23 AF23 AI23 AL23 AO23">
    <cfRule type="expression" dxfId="23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32" priority="8" stopIfTrue="1">
      <formula>G25=MAX($G41:$AN41)</formula>
    </cfRule>
  </conditionalFormatting>
  <conditionalFormatting sqref="B4:B19">
    <cfRule type="expression" dxfId="231" priority="9" stopIfTrue="1">
      <formula>$E4="V"</formula>
    </cfRule>
  </conditionalFormatting>
  <conditionalFormatting sqref="D4:D19">
    <cfRule type="expression" dxfId="230" priority="10" stopIfTrue="1">
      <formula>$E4="H"</formula>
    </cfRule>
  </conditionalFormatting>
  <conditionalFormatting sqref="G22 J22 M22 P22 S22 V22 Y22 AB22 AE22 AH22 AK22 AN22">
    <cfRule type="cellIs" dxfId="229" priority="11" stopIfTrue="1" operator="equal">
      <formula>1</formula>
    </cfRule>
  </conditionalFormatting>
  <conditionalFormatting sqref="G49 F50">
    <cfRule type="cellIs" dxfId="228" priority="12" stopIfTrue="1" operator="equal">
      <formula>"Yes"</formula>
    </cfRule>
    <cfRule type="cellIs" dxfId="227" priority="13" stopIfTrue="1" operator="equal">
      <formula>"No"</formula>
    </cfRule>
  </conditionalFormatting>
  <conditionalFormatting sqref="F2 I2 L2 O2 R2 U2 X2 AA2 AD2 AG2 AJ2 AM2">
    <cfRule type="expression" dxfId="226" priority="2" stopIfTrue="1">
      <formula>AND(G32&lt;&gt;0,G32&lt;&gt;$F$31)</formula>
    </cfRule>
  </conditionalFormatting>
  <conditionalFormatting sqref="G2 J2 M2 P2 S2 V2 Y2 AB2 AE2 AH2 AK2 AN2">
    <cfRule type="expression" dxfId="225" priority="1">
      <formula>SUM($F$2:$AO$2)&lt;&gt;0</formula>
    </cfRule>
  </conditionalFormatting>
  <conditionalFormatting sqref="G2 J2 M2 P2 S2 V2 Y2 AB2 AE2 AH2 AK2 AN2 BP4:BQ15 BS4:BS15 BU4:BU15 BW4:BW15">
    <cfRule type="expression" dxfId="22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Normal="10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 activeCell="F4" sqref="F4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10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-1</v>
      </c>
      <c r="AS2" s="9" t="s">
        <v>28</v>
      </c>
      <c r="AT2" s="385" t="s">
        <v>12</v>
      </c>
      <c r="AU2" s="386" t="s">
        <v>12</v>
      </c>
      <c r="AV2" s="387"/>
      <c r="AW2" s="3"/>
      <c r="BE2" s="391" t="str">
        <f ca="1">CONCATENATE("Week ",$C$2," Scores")</f>
        <v>Week 10 Scores</v>
      </c>
      <c r="BF2" s="392"/>
      <c r="BG2" s="393"/>
      <c r="BH2" s="175"/>
      <c r="BI2" s="391" t="s">
        <v>72</v>
      </c>
      <c r="BJ2" s="392"/>
      <c r="BK2" s="392"/>
      <c r="BL2" s="393"/>
      <c r="BM2" s="174"/>
      <c r="BN2" s="391" t="s">
        <v>81</v>
      </c>
      <c r="BO2" s="392"/>
      <c r="BP2" s="393"/>
      <c r="BQ2" s="391" t="s">
        <v>77</v>
      </c>
      <c r="BR2" s="392"/>
      <c r="BS2" s="392"/>
      <c r="BT2" s="392"/>
      <c r="BU2" s="392"/>
      <c r="BV2" s="392"/>
      <c r="BW2" s="39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9" t="s">
        <v>74</v>
      </c>
      <c r="BS3" s="394"/>
      <c r="BT3" s="389" t="s">
        <v>75</v>
      </c>
      <c r="BU3" s="394"/>
      <c r="BV3" s="389" t="s">
        <v>76</v>
      </c>
      <c r="BW3" s="390"/>
      <c r="BY3" s="10" t="s">
        <v>41</v>
      </c>
    </row>
    <row r="4" spans="1:77" ht="18" customHeight="1" x14ac:dyDescent="0.2">
      <c r="B4" s="189" t="str">
        <f>IF('NFL Schedule'!A182="","",'NFL Schedule'!A182)</f>
        <v>Colts</v>
      </c>
      <c r="C4" s="190" t="str">
        <f>IF('NFL Schedule'!B182="","",'NFL Schedule'!B182)</f>
        <v>at</v>
      </c>
      <c r="D4" s="190" t="str">
        <f>IF('NFL Schedule'!C182="","",'NFL Schedule'!C182)</f>
        <v>Titans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95.875</v>
      </c>
      <c r="BL4" s="93">
        <f ca="1">$H$23</f>
        <v>767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4</v>
      </c>
      <c r="BQ4" s="72">
        <f ca="1">-$AR$3*'Season Summary'!$AO$3</f>
        <v>-27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200" t="str">
        <f>IF('NFL Schedule'!A183="","",'NFL Schedule'!A183)</f>
        <v>Buccaneers</v>
      </c>
      <c r="C5" s="201" t="str">
        <f>IF('NFL Schedule'!B183="","",'NFL Schedule'!B183)</f>
        <v>at</v>
      </c>
      <c r="D5" s="201" t="str">
        <f>IF('NFL Schedule'!C183="","",'NFL Schedule'!C183)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76.625</v>
      </c>
      <c r="BL5" s="95">
        <f ca="1">$K$23</f>
        <v>613</v>
      </c>
      <c r="BM5" s="174"/>
      <c r="BN5" s="65">
        <f t="shared" ca="1" si="18"/>
        <v>4</v>
      </c>
      <c r="BO5" s="85" t="str">
        <f>$I$2</f>
        <v>CK</v>
      </c>
      <c r="BP5" s="75">
        <f t="shared" ca="1" si="19"/>
        <v>4</v>
      </c>
      <c r="BQ5" s="74">
        <f ca="1">-$AR$3*'Season Summary'!$AO$3</f>
        <v>-27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200" t="str">
        <f>IF('NFL Schedule'!A184="","",'NFL Schedule'!A184)</f>
        <v>Texans</v>
      </c>
      <c r="C6" s="201" t="str">
        <f>IF('NFL Schedule'!B184="","",'NFL Schedule'!B184)</f>
        <v>at</v>
      </c>
      <c r="D6" s="201" t="str">
        <f>IF('NFL Schedule'!C184="","",'NFL Schedule'!C184)</f>
        <v>Browns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98.625</v>
      </c>
      <c r="BL6" s="95">
        <f ca="1">$N$23</f>
        <v>789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-27</v>
      </c>
      <c r="BQ6" s="74">
        <f ca="1">-$AR$3*'Season Summary'!$AO$3</f>
        <v>-27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200" t="str">
        <f>IF('NFL Schedule'!A185="","",'NFL Schedule'!A185)</f>
        <v>Football Team</v>
      </c>
      <c r="C7" s="201" t="str">
        <f>IF('NFL Schedule'!B185="","",'NFL Schedule'!B185)</f>
        <v>at</v>
      </c>
      <c r="D7" s="201" t="str">
        <f>IF('NFL Schedule'!C185="","",'NFL Schedule'!C185)</f>
        <v>Lions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</v>
      </c>
      <c r="BL7" s="95">
        <f ca="1">$Q$23</f>
        <v>776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-27</v>
      </c>
      <c r="BQ7" s="74">
        <f ca="1">-$AR$3*'Season Summary'!$AO$3</f>
        <v>-27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200" t="str">
        <f>IF('NFL Schedule'!A186="","",'NFL Schedule'!A186)</f>
        <v>Jaguars</v>
      </c>
      <c r="C8" s="201" t="str">
        <f>IF('NFL Schedule'!B186="","",'NFL Schedule'!B186)</f>
        <v>at</v>
      </c>
      <c r="D8" s="201" t="str">
        <f>IF('NFL Schedule'!C186="","",'NFL Schedule'!C186)</f>
        <v>Packers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91.5</v>
      </c>
      <c r="BL8" s="95">
        <f ca="1">$T$23</f>
        <v>732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-27</v>
      </c>
      <c r="BQ8" s="74">
        <f ca="1">-$AR$3*'Season Summary'!$AO$3</f>
        <v>-27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200" t="str">
        <f>IF('NFL Schedule'!A187="","",'NFL Schedule'!A187)</f>
        <v>Eagles</v>
      </c>
      <c r="C9" s="201" t="str">
        <f>IF('NFL Schedule'!B187="","",'NFL Schedule'!B187)</f>
        <v>at</v>
      </c>
      <c r="D9" s="201" t="str">
        <f>IF('NFL Schedule'!C187="","",'NFL Schedule'!C187)</f>
        <v>Giants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94.625</v>
      </c>
      <c r="BL9" s="95">
        <f ca="1">$W$23</f>
        <v>757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66</v>
      </c>
      <c r="BQ9" s="74">
        <f ca="1">-$AR$3*'Season Summary'!$AO$3</f>
        <v>-27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200" t="str">
        <f>IF('NFL Schedule'!A188="","",'NFL Schedule'!A188)</f>
        <v>Bengals</v>
      </c>
      <c r="C10" s="201" t="str">
        <f>IF('NFL Schedule'!B188="","",'NFL Schedule'!B188)</f>
        <v>at</v>
      </c>
      <c r="D10" s="201" t="str">
        <f>IF('NFL Schedule'!C188="","",'NFL Schedule'!C188)</f>
        <v>Steelers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100.25</v>
      </c>
      <c r="BL10" s="95">
        <f ca="1">$Z$23</f>
        <v>802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-27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27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200" t="str">
        <f>IF('NFL Schedule'!A189="","",'NFL Schedule'!A189)</f>
        <v>Bills</v>
      </c>
      <c r="C11" s="201" t="str">
        <f>IF('NFL Schedule'!B189="","",'NFL Schedule'!B189)</f>
        <v>at</v>
      </c>
      <c r="D11" s="201" t="str">
        <f>IF('NFL Schedule'!C189="","",'NFL Schedule'!C189)</f>
        <v>Cardinals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95.5</v>
      </c>
      <c r="BL11" s="95">
        <f ca="1">$AC$23</f>
        <v>764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-27</v>
      </c>
      <c r="BQ11" s="74">
        <f ca="1">-$AR$3*'Season Summary'!$AO$3</f>
        <v>-27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200" t="str">
        <f>IF('NFL Schedule'!A190="","",'NFL Schedule'!A190)</f>
        <v>Broncos</v>
      </c>
      <c r="C12" s="201" t="str">
        <f>IF('NFL Schedule'!B190="","",'NFL Schedule'!B190)</f>
        <v>at</v>
      </c>
      <c r="D12" s="201" t="str">
        <f>IF('NFL Schedule'!C190="","",'NFL Schedule'!C190)</f>
        <v>Raiders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99.75</v>
      </c>
      <c r="BL12" s="95">
        <f ca="1">$AF$23</f>
        <v>798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-27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18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200" t="str">
        <f>IF('NFL Schedule'!A191="","",'NFL Schedule'!A191)</f>
        <v>Seahawks</v>
      </c>
      <c r="C13" s="201" t="str">
        <f>IF('NFL Schedule'!B191="","",'NFL Schedule'!B191)</f>
        <v>at</v>
      </c>
      <c r="D13" s="201" t="str">
        <f>IF('NFL Schedule'!C191="","",'NFL Schedule'!C191)</f>
        <v>Rams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98.75</v>
      </c>
      <c r="BL13" s="95">
        <f ca="1">$AI$23</f>
        <v>790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-27</v>
      </c>
      <c r="BQ13" s="74">
        <f ca="1">-$AR$3*'Season Summary'!$AO$3</f>
        <v>-27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200" t="str">
        <f>IF('NFL Schedule'!A192="","",'NFL Schedule'!A192)</f>
        <v>49ers</v>
      </c>
      <c r="C14" s="201" t="str">
        <f>IF('NFL Schedule'!B192="","",'NFL Schedule'!B192)</f>
        <v>at</v>
      </c>
      <c r="D14" s="201" t="str">
        <f>IF('NFL Schedule'!C192="","",'NFL Schedule'!C192)</f>
        <v>Saints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7</v>
      </c>
      <c r="BJ14" s="85" t="str">
        <f>$AJ$2</f>
        <v>MB</v>
      </c>
      <c r="BK14" s="94">
        <f ca="1">$AL$22</f>
        <v>96</v>
      </c>
      <c r="BL14" s="95">
        <f ca="1">$AL$23</f>
        <v>768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-27</v>
      </c>
      <c r="BQ14" s="74">
        <f ca="1">-$AR$3*'Season Summary'!$AO$3</f>
        <v>-27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200" t="str">
        <f>IF('NFL Schedule'!A193="","",'NFL Schedule'!A193)</f>
        <v>Chargers</v>
      </c>
      <c r="C15" s="201" t="str">
        <f>IF('NFL Schedule'!B193="","",'NFL Schedule'!B193)</f>
        <v>at</v>
      </c>
      <c r="D15" s="201" t="str">
        <f>IF('NFL Schedule'!C193="","",'NFL Schedule'!C193)</f>
        <v>Dolphins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</v>
      </c>
      <c r="BL15" s="97">
        <f ca="1">$AO$23</f>
        <v>784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35</v>
      </c>
      <c r="BQ15" s="76">
        <f ca="1">-$AR$3*'Season Summary'!$AO$3</f>
        <v>-27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200" t="str">
        <f>IF('NFL Schedule'!A194="","",'NFL Schedule'!A194)</f>
        <v>Ravens</v>
      </c>
      <c r="C16" s="201" t="str">
        <f>IF('NFL Schedule'!B194="","",'NFL Schedule'!B194)</f>
        <v>at</v>
      </c>
      <c r="D16" s="201" t="str">
        <f>IF('NFL Schedule'!C194="","",'NFL Schedule'!C194)</f>
        <v>Patriots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200" t="str">
        <f>IF('NFL Schedule'!A195="","",'NFL Schedule'!A195)</f>
        <v/>
      </c>
      <c r="C17" s="201" t="str">
        <f>IF('NFL Schedule'!B195="","",'NFL Schedule'!B195)</f>
        <v/>
      </c>
      <c r="D17" s="201" t="str">
        <f>IF('NFL Schedule'!C195="","",'NFL Schedule'!C195)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200" t="str">
        <f>IF('NFL Schedule'!A196="","",'NFL Schedule'!A196)</f>
        <v/>
      </c>
      <c r="C18" s="201" t="str">
        <f>IF('NFL Schedule'!B196="","",'NFL Schedule'!B196)</f>
        <v/>
      </c>
      <c r="D18" s="201" t="str">
        <f>IF('NFL Schedule'!C196="","",'NFL Schedule'!C196)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200" t="str">
        <f>IF('NFL Schedule'!A197="","",'NFL Schedule'!A197)</f>
        <v>Vikings</v>
      </c>
      <c r="C19" s="201" t="str">
        <f>IF('NFL Schedule'!B197="","",'NFL Schedule'!B197)</f>
        <v>at</v>
      </c>
      <c r="D19" s="201" t="str">
        <f>IF('NFL Schedule'!C197="","",'NFL Schedule'!C197)</f>
        <v>Bears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Schedule'!B199="","",'NFL Schedule'!B199)</f>
        <v>Chiefs, Cowboys, Falcons, Jets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w10_actual_mn_points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9" priority="4" stopIfTrue="1">
      <formula>H24=MIN($H24:$AO24)</formula>
    </cfRule>
  </conditionalFormatting>
  <conditionalFormatting sqref="AO21 H21 AC21 Z21 W21 T21 Q21 N21 K21 AF21 AI21 AL21 AV21">
    <cfRule type="expression" dxfId="118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7" priority="6" stopIfTrue="1">
      <formula>H22=MAX($H35:$AO35)</formula>
    </cfRule>
  </conditionalFormatting>
  <conditionalFormatting sqref="H23 K23 N23 Q23 T23 W23 Z23 AC23 AF23 AI23 AL23 AO23">
    <cfRule type="expression" dxfId="116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5" priority="8" stopIfTrue="1">
      <formula>G25=MAX($G41:$AN41)</formula>
    </cfRule>
  </conditionalFormatting>
  <conditionalFormatting sqref="B4:B19">
    <cfRule type="expression" dxfId="114" priority="9" stopIfTrue="1">
      <formula>$E4="V"</formula>
    </cfRule>
  </conditionalFormatting>
  <conditionalFormatting sqref="D4:D19">
    <cfRule type="expression" dxfId="113" priority="10" stopIfTrue="1">
      <formula>$E4="H"</formula>
    </cfRule>
  </conditionalFormatting>
  <conditionalFormatting sqref="G22 J22 M22 P22 S22 V22 Y22 AB22 AE22 AH22 AK22 AN22">
    <cfRule type="cellIs" dxfId="112" priority="11" stopIfTrue="1" operator="equal">
      <formula>1</formula>
    </cfRule>
  </conditionalFormatting>
  <conditionalFormatting sqref="G49 F50">
    <cfRule type="cellIs" dxfId="111" priority="12" stopIfTrue="1" operator="equal">
      <formula>"Yes"</formula>
    </cfRule>
    <cfRule type="cellIs" dxfId="110" priority="13" stopIfTrue="1" operator="equal">
      <formula>"No"</formula>
    </cfRule>
  </conditionalFormatting>
  <conditionalFormatting sqref="F2 I2 L2 O2 R2 U2 X2 AA2 AD2 AG2 AJ2 AM2">
    <cfRule type="expression" dxfId="109" priority="2" stopIfTrue="1">
      <formula>AND(G32&lt;&gt;0,G32&lt;&gt;$F$31)</formula>
    </cfRule>
  </conditionalFormatting>
  <conditionalFormatting sqref="G2 J2 M2 P2 S2 V2 Y2 AB2 AE2 AH2 AK2 AN2">
    <cfRule type="expression" dxfId="108" priority="1">
      <formula>SUM($F$2:$AO$2)&lt;&gt;0</formula>
    </cfRule>
  </conditionalFormatting>
  <conditionalFormatting sqref="G2 J2 M2 P2 S2 V2 Y2 AB2 AE2 AH2 AK2 AN2 BP4:BQ15 BS4:BS15 BU4:BU15 BW4:BW15">
    <cfRule type="expression" dxfId="107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9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9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11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-1</v>
      </c>
      <c r="AS2" s="9" t="s">
        <v>28</v>
      </c>
      <c r="AT2" s="385" t="s">
        <v>12</v>
      </c>
      <c r="AU2" s="386" t="s">
        <v>12</v>
      </c>
      <c r="AV2" s="387"/>
      <c r="AW2" s="3"/>
      <c r="BE2" s="391" t="str">
        <f ca="1">CONCATENATE("Week ",$C$2," Scores")</f>
        <v>Week 11 Scores</v>
      </c>
      <c r="BF2" s="392"/>
      <c r="BG2" s="393"/>
      <c r="BH2" s="175"/>
      <c r="BI2" s="391" t="s">
        <v>72</v>
      </c>
      <c r="BJ2" s="392"/>
      <c r="BK2" s="392"/>
      <c r="BL2" s="393"/>
      <c r="BM2" s="174"/>
      <c r="BN2" s="391" t="s">
        <v>81</v>
      </c>
      <c r="BO2" s="392"/>
      <c r="BP2" s="393"/>
      <c r="BQ2" s="391" t="s">
        <v>77</v>
      </c>
      <c r="BR2" s="392"/>
      <c r="BS2" s="392"/>
      <c r="BT2" s="392"/>
      <c r="BU2" s="392"/>
      <c r="BV2" s="392"/>
      <c r="BW2" s="39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9" t="s">
        <v>74</v>
      </c>
      <c r="BS3" s="394"/>
      <c r="BT3" s="389" t="s">
        <v>75</v>
      </c>
      <c r="BU3" s="394"/>
      <c r="BV3" s="389" t="s">
        <v>76</v>
      </c>
      <c r="BW3" s="390"/>
      <c r="BY3" s="10" t="s">
        <v>41</v>
      </c>
    </row>
    <row r="4" spans="1:77" ht="18" customHeight="1" x14ac:dyDescent="0.2">
      <c r="B4" s="189" t="str">
        <f>IF('NFL Schedule'!A202="","",'NFL Schedule'!A202)</f>
        <v>Cardinals</v>
      </c>
      <c r="C4" s="190" t="str">
        <f>IF('NFL Schedule'!B202="","",'NFL Schedule'!B202)</f>
        <v>at</v>
      </c>
      <c r="D4" s="190" t="str">
        <f>IF('NFL Schedule'!C202="","",'NFL Schedule'!C202)</f>
        <v>Seahawks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95.875</v>
      </c>
      <c r="BL4" s="93">
        <f ca="1">$H$23</f>
        <v>767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4</v>
      </c>
      <c r="BQ4" s="72">
        <f ca="1">-$AR$3*'Season Summary'!$AO$3</f>
        <v>-27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200" t="str">
        <f>IF('NFL Schedule'!A203="","",'NFL Schedule'!A203)</f>
        <v>Titans</v>
      </c>
      <c r="C5" s="201" t="str">
        <f>IF('NFL Schedule'!B203="","",'NFL Schedule'!B203)</f>
        <v>at</v>
      </c>
      <c r="D5" s="201" t="str">
        <f>IF('NFL Schedule'!C203="","",'NFL Schedule'!C203)</f>
        <v>Ravens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76.625</v>
      </c>
      <c r="BL5" s="95">
        <f ca="1">$K$23</f>
        <v>613</v>
      </c>
      <c r="BM5" s="174"/>
      <c r="BN5" s="65">
        <f t="shared" ca="1" si="18"/>
        <v>4</v>
      </c>
      <c r="BO5" s="85" t="str">
        <f>$I$2</f>
        <v>CK</v>
      </c>
      <c r="BP5" s="75">
        <f t="shared" ca="1" si="19"/>
        <v>4</v>
      </c>
      <c r="BQ5" s="74">
        <f ca="1">-$AR$3*'Season Summary'!$AO$3</f>
        <v>-27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200" t="str">
        <f>IF('NFL Schedule'!A204="","",'NFL Schedule'!A204)</f>
        <v>Lions</v>
      </c>
      <c r="C6" s="201" t="str">
        <f>IF('NFL Schedule'!B204="","",'NFL Schedule'!B204)</f>
        <v>at</v>
      </c>
      <c r="D6" s="201" t="str">
        <f>IF('NFL Schedule'!C204="","",'NFL Schedule'!C204)</f>
        <v>Panthers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98.625</v>
      </c>
      <c r="BL6" s="95">
        <f ca="1">$N$23</f>
        <v>789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-27</v>
      </c>
      <c r="BQ6" s="74">
        <f ca="1">-$AR$3*'Season Summary'!$AO$3</f>
        <v>-27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200" t="str">
        <f>IF('NFL Schedule'!A205="","",'NFL Schedule'!A205)</f>
        <v>Eagles</v>
      </c>
      <c r="C7" s="201" t="str">
        <f>IF('NFL Schedule'!B205="","",'NFL Schedule'!B205)</f>
        <v>at</v>
      </c>
      <c r="D7" s="201" t="str">
        <f>IF('NFL Schedule'!C205="","",'NFL Schedule'!C205)</f>
        <v>Browns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</v>
      </c>
      <c r="BL7" s="95">
        <f ca="1">$Q$23</f>
        <v>776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-27</v>
      </c>
      <c r="BQ7" s="74">
        <f ca="1">-$AR$3*'Season Summary'!$AO$3</f>
        <v>-27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200" t="str">
        <f>IF('NFL Schedule'!A206="","",'NFL Schedule'!A206)</f>
        <v>Patriots</v>
      </c>
      <c r="C8" s="201" t="str">
        <f>IF('NFL Schedule'!B206="","",'NFL Schedule'!B206)</f>
        <v>at</v>
      </c>
      <c r="D8" s="201" t="str">
        <f>IF('NFL Schedule'!C206="","",'NFL Schedule'!C206)</f>
        <v>Texans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91.5</v>
      </c>
      <c r="BL8" s="95">
        <f ca="1">$T$23</f>
        <v>732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-27</v>
      </c>
      <c r="BQ8" s="74">
        <f ca="1">-$AR$3*'Season Summary'!$AO$3</f>
        <v>-27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200" t="str">
        <f>IF('NFL Schedule'!A207="","",'NFL Schedule'!A207)</f>
        <v>Packers</v>
      </c>
      <c r="C9" s="201" t="str">
        <f>IF('NFL Schedule'!B207="","",'NFL Schedule'!B207)</f>
        <v>at</v>
      </c>
      <c r="D9" s="201" t="str">
        <f>IF('NFL Schedule'!C207="","",'NFL Schedule'!C207)</f>
        <v>Colts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94.625</v>
      </c>
      <c r="BL9" s="95">
        <f ca="1">$W$23</f>
        <v>757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66</v>
      </c>
      <c r="BQ9" s="74">
        <f ca="1">-$AR$3*'Season Summary'!$AO$3</f>
        <v>-27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200" t="str">
        <f>IF('NFL Schedule'!A208="","",'NFL Schedule'!A208)</f>
        <v>Steelers</v>
      </c>
      <c r="C10" s="201" t="str">
        <f>IF('NFL Schedule'!B208="","",'NFL Schedule'!B208)</f>
        <v>at</v>
      </c>
      <c r="D10" s="201" t="str">
        <f>IF('NFL Schedule'!C208="","",'NFL Schedule'!C208)</f>
        <v>Jaguars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100.25</v>
      </c>
      <c r="BL10" s="95">
        <f ca="1">$Z$23</f>
        <v>802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-27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27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200" t="str">
        <f>IF('NFL Schedule'!A209="","",'NFL Schedule'!A209)</f>
        <v>Falcons</v>
      </c>
      <c r="C11" s="201" t="str">
        <f>IF('NFL Schedule'!B209="","",'NFL Schedule'!B209)</f>
        <v>at</v>
      </c>
      <c r="D11" s="201" t="str">
        <f>IF('NFL Schedule'!C209="","",'NFL Schedule'!C209)</f>
        <v>Saints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95.5</v>
      </c>
      <c r="BL11" s="95">
        <f ca="1">$AC$23</f>
        <v>764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-27</v>
      </c>
      <c r="BQ11" s="74">
        <f ca="1">-$AR$3*'Season Summary'!$AO$3</f>
        <v>-27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200" t="str">
        <f>IF('NFL Schedule'!A210="","",'NFL Schedule'!A210)</f>
        <v>Bengals</v>
      </c>
      <c r="C12" s="201" t="str">
        <f>IF('NFL Schedule'!B210="","",'NFL Schedule'!B210)</f>
        <v>at</v>
      </c>
      <c r="D12" s="201" t="str">
        <f>IF('NFL Schedule'!C210="","",'NFL Schedule'!C210)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99.75</v>
      </c>
      <c r="BL12" s="95">
        <f ca="1">$AF$23</f>
        <v>798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-27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18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200" t="str">
        <f>IF('NFL Schedule'!A211="","",'NFL Schedule'!A211)</f>
        <v>Cowboys</v>
      </c>
      <c r="C13" s="201" t="str">
        <f>IF('NFL Schedule'!B211="","",'NFL Schedule'!B211)</f>
        <v>at</v>
      </c>
      <c r="D13" s="201" t="str">
        <f>IF('NFL Schedule'!C211="","",'NFL Schedule'!C211)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98.75</v>
      </c>
      <c r="BL13" s="95">
        <f ca="1">$AI$23</f>
        <v>790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-27</v>
      </c>
      <c r="BQ13" s="74">
        <f ca="1">-$AR$3*'Season Summary'!$AO$3</f>
        <v>-27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ca="1">IF(BV13="✓",$AH$27/COUNTIF(BV$4:BV$15,"✓"),"")</f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200" t="str">
        <f>IF('NFL Schedule'!A212="","",'NFL Schedule'!A212)</f>
        <v>Jets</v>
      </c>
      <c r="C14" s="201" t="str">
        <f>IF('NFL Schedule'!B212="","",'NFL Schedule'!B212)</f>
        <v>at</v>
      </c>
      <c r="D14" s="201" t="str">
        <f>IF('NFL Schedule'!C212="","",'NFL Schedule'!C212)</f>
        <v>Chargers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7</v>
      </c>
      <c r="BJ14" s="85" t="str">
        <f>$AJ$2</f>
        <v>MB</v>
      </c>
      <c r="BK14" s="94">
        <f ca="1">$AL$22</f>
        <v>96</v>
      </c>
      <c r="BL14" s="95">
        <f ca="1">$AL$23</f>
        <v>768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-27</v>
      </c>
      <c r="BQ14" s="74">
        <f ca="1">-$AR$3*'Season Summary'!$AO$3</f>
        <v>-27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200" t="str">
        <f>IF('NFL Schedule'!A213="","",'NFL Schedule'!A213)</f>
        <v>Dolphins</v>
      </c>
      <c r="C15" s="201" t="str">
        <f>IF('NFL Schedule'!B213="","",'NFL Schedule'!B213)</f>
        <v>at</v>
      </c>
      <c r="D15" s="201" t="str">
        <f>IF('NFL Schedule'!C213="","",'NFL Schedule'!C213)</f>
        <v>Broncos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</v>
      </c>
      <c r="BL15" s="97">
        <f ca="1">$AO$23</f>
        <v>784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35</v>
      </c>
      <c r="BQ15" s="76">
        <f ca="1">-$AR$3*'Season Summary'!$AO$3</f>
        <v>-27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200" t="str">
        <f>IF('NFL Schedule'!A214="","",'NFL Schedule'!A214)</f>
        <v>Chiefs</v>
      </c>
      <c r="C16" s="201" t="str">
        <f>IF('NFL Schedule'!B214="","",'NFL Schedule'!B214)</f>
        <v>at</v>
      </c>
      <c r="D16" s="201" t="str">
        <f>IF('NFL Schedule'!C214="","",'NFL Schedule'!C214)</f>
        <v>Raiders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200" t="str">
        <f>IF('NFL Schedule'!A215="","",'NFL Schedule'!A215)</f>
        <v/>
      </c>
      <c r="C17" s="201" t="str">
        <f>IF('NFL Schedule'!B215="","",'NFL Schedule'!B215)</f>
        <v/>
      </c>
      <c r="D17" s="201" t="str">
        <f>IF('NFL Schedule'!C215="","",'NFL Schedule'!C215)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200" t="str">
        <f>IF('NFL Schedule'!A216="","",'NFL Schedule'!A216)</f>
        <v/>
      </c>
      <c r="C18" s="201" t="str">
        <f>IF('NFL Schedule'!B216="","",'NFL Schedule'!B216)</f>
        <v/>
      </c>
      <c r="D18" s="201" t="str">
        <f>IF('NFL Schedule'!C216="","",'NFL Schedule'!C216)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200" t="str">
        <f>IF('NFL Schedule'!A217="","",'NFL Schedule'!A217)</f>
        <v>Rams</v>
      </c>
      <c r="C19" s="201" t="str">
        <f>IF('NFL Schedule'!B217="","",'NFL Schedule'!B217)</f>
        <v>at</v>
      </c>
      <c r="D19" s="201" t="str">
        <f>IF('NFL Schedule'!C217="","",'NFL Schedule'!C217)</f>
        <v>Buccaneers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Schedule'!B219="","",'NFL Schedule'!B219)</f>
        <v>49ers, Bears, Bills, Giants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4" stopIfTrue="1">
      <formula>H24=MIN($H24:$AO24)</formula>
    </cfRule>
  </conditionalFormatting>
  <conditionalFormatting sqref="AO21 H21 AC21 Z21 W21 T21 Q21 N21 K21 AF21 AI21 AL21 AV21">
    <cfRule type="expression" dxfId="10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6" stopIfTrue="1">
      <formula>H22=MAX($H35:$AO35)</formula>
    </cfRule>
  </conditionalFormatting>
  <conditionalFormatting sqref="H23 K23 N23 Q23 T23 W23 Z23 AC23 AF23 AI23 AL23 AO23">
    <cfRule type="expression" dxfId="10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8" stopIfTrue="1">
      <formula>G25=MAX($G41:$AN41)</formula>
    </cfRule>
  </conditionalFormatting>
  <conditionalFormatting sqref="B4:B19">
    <cfRule type="expression" dxfId="101" priority="9" stopIfTrue="1">
      <formula>$E4="V"</formula>
    </cfRule>
  </conditionalFormatting>
  <conditionalFormatting sqref="D4:D19">
    <cfRule type="expression" dxfId="100" priority="10" stopIfTrue="1">
      <formula>$E4="H"</formula>
    </cfRule>
  </conditionalFormatting>
  <conditionalFormatting sqref="G22 J22 M22 P22 S22 V22 Y22 AB22 AE22 AH22 AK22 AN22">
    <cfRule type="cellIs" dxfId="99" priority="11" stopIfTrue="1" operator="equal">
      <formula>1</formula>
    </cfRule>
  </conditionalFormatting>
  <conditionalFormatting sqref="G49 F50">
    <cfRule type="cellIs" dxfId="98" priority="12" stopIfTrue="1" operator="equal">
      <formula>"Yes"</formula>
    </cfRule>
    <cfRule type="cellIs" dxfId="97" priority="13" stopIfTrue="1" operator="equal">
      <formula>"No"</formula>
    </cfRule>
  </conditionalFormatting>
  <conditionalFormatting sqref="F2 I2 L2 O2 R2 U2 X2 AA2 AD2 AG2 AJ2 AM2">
    <cfRule type="expression" dxfId="96" priority="2" stopIfTrue="1">
      <formula>AND(G32&lt;&gt;0,G32&lt;&gt;$F$31)</formula>
    </cfRule>
  </conditionalFormatting>
  <conditionalFormatting sqref="G2 J2 M2 P2 S2 V2 Y2 AB2 AE2 AH2 AK2 AN2">
    <cfRule type="expression" dxfId="95" priority="1">
      <formula>SUM($F$2:$AO$2)&lt;&gt;0</formula>
    </cfRule>
  </conditionalFormatting>
  <conditionalFormatting sqref="G2 J2 M2 P2 S2 V2 Y2 AB2 AE2 AH2 AK2 AN2 BP4:BQ15 BS4:BS15 BU4:BU15 BW4:BW15">
    <cfRule type="expression" dxfId="9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A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A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12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-1</v>
      </c>
      <c r="AS2" s="9" t="s">
        <v>28</v>
      </c>
      <c r="AT2" s="385" t="s">
        <v>12</v>
      </c>
      <c r="AU2" s="386" t="s">
        <v>12</v>
      </c>
      <c r="AV2" s="387"/>
      <c r="AW2" s="3"/>
      <c r="BE2" s="391" t="str">
        <f ca="1">CONCATENATE("Week ",$C$2," Scores")</f>
        <v>Week 12 Scores</v>
      </c>
      <c r="BF2" s="392"/>
      <c r="BG2" s="393"/>
      <c r="BH2" s="175"/>
      <c r="BI2" s="391" t="s">
        <v>72</v>
      </c>
      <c r="BJ2" s="392"/>
      <c r="BK2" s="392"/>
      <c r="BL2" s="393"/>
      <c r="BM2" s="174"/>
      <c r="BN2" s="391" t="s">
        <v>81</v>
      </c>
      <c r="BO2" s="392"/>
      <c r="BP2" s="393"/>
      <c r="BQ2" s="391" t="s">
        <v>77</v>
      </c>
      <c r="BR2" s="392"/>
      <c r="BS2" s="392"/>
      <c r="BT2" s="392"/>
      <c r="BU2" s="392"/>
      <c r="BV2" s="392"/>
      <c r="BW2" s="39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9" t="s">
        <v>74</v>
      </c>
      <c r="BS3" s="394"/>
      <c r="BT3" s="389" t="s">
        <v>75</v>
      </c>
      <c r="BU3" s="394"/>
      <c r="BV3" s="389" t="s">
        <v>76</v>
      </c>
      <c r="BW3" s="390"/>
      <c r="BY3" s="10" t="s">
        <v>41</v>
      </c>
    </row>
    <row r="4" spans="1:77" ht="18" customHeight="1" x14ac:dyDescent="0.2">
      <c r="B4" s="189" t="str">
        <f>IF('NFL Schedule'!A222="","",'NFL Schedule'!A222)</f>
        <v>Texans</v>
      </c>
      <c r="C4" s="190" t="str">
        <f>IF('NFL Schedule'!B222="","",'NFL Schedule'!B222)</f>
        <v>at</v>
      </c>
      <c r="D4" s="190" t="str">
        <f>IF('NFL Schedule'!C222="","",'NFL Schedule'!C222)</f>
        <v>Lions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95.875</v>
      </c>
      <c r="BL4" s="93">
        <f ca="1">$H$23</f>
        <v>767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4</v>
      </c>
      <c r="BQ4" s="72">
        <f ca="1">-$AR$3*'Season Summary'!$AO$3</f>
        <v>-27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200" t="str">
        <f>IF('NFL Schedule'!A223="","",'NFL Schedule'!A223)</f>
        <v>Football Team</v>
      </c>
      <c r="C5" s="201" t="str">
        <f>IF('NFL Schedule'!B223="","",'NFL Schedule'!B223)</f>
        <v>at</v>
      </c>
      <c r="D5" s="201" t="str">
        <f>IF('NFL Schedule'!C223="","",'NFL Schedule'!C223)</f>
        <v>Cowboys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76.625</v>
      </c>
      <c r="BL5" s="95">
        <f ca="1">$K$23</f>
        <v>613</v>
      </c>
      <c r="BM5" s="174"/>
      <c r="BN5" s="65">
        <f t="shared" ca="1" si="18"/>
        <v>4</v>
      </c>
      <c r="BO5" s="85" t="str">
        <f>$I$2</f>
        <v>CK</v>
      </c>
      <c r="BP5" s="75">
        <f t="shared" ca="1" si="19"/>
        <v>4</v>
      </c>
      <c r="BQ5" s="74">
        <f ca="1">-$AR$3*'Season Summary'!$AO$3</f>
        <v>-27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ca="1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200" t="str">
        <f>IF('NFL Schedule'!A224="","",'NFL Schedule'!A224)</f>
        <v>Ravens</v>
      </c>
      <c r="C6" s="201" t="str">
        <f>IF('NFL Schedule'!B224="","",'NFL Schedule'!B224)</f>
        <v>at</v>
      </c>
      <c r="D6" s="201" t="str">
        <f>IF('NFL Schedule'!C224="","",'NFL Schedule'!C224)</f>
        <v>Steelers</v>
      </c>
      <c r="E6" s="202"/>
      <c r="F6" s="203"/>
      <c r="G6" s="204"/>
      <c r="H6" s="205" t="str">
        <f t="shared" ref="H6:H19" si="22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98.625</v>
      </c>
      <c r="BL6" s="95">
        <f ca="1">$N$23</f>
        <v>789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-27</v>
      </c>
      <c r="BQ6" s="74">
        <f ca="1">-$AR$3*'Season Summary'!$AO$3</f>
        <v>-27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ref="BW6:BW15" ca="1" si="23">IF(BV6="✓",$AH$27/COUNTIF(BV$4:BV$15,"✓"),"")</f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200" t="str">
        <f>IF('NFL Schedule'!A225="","",'NFL Schedule'!A225)</f>
        <v>Raiders</v>
      </c>
      <c r="C7" s="201" t="str">
        <f>IF('NFL Schedule'!B225="","",'NFL Schedule'!B225)</f>
        <v>at</v>
      </c>
      <c r="D7" s="201" t="str">
        <f>IF('NFL Schedule'!C225="","",'NFL Schedule'!C225)</f>
        <v>Falcons</v>
      </c>
      <c r="E7" s="202"/>
      <c r="F7" s="203"/>
      <c r="G7" s="204"/>
      <c r="H7" s="205" t="str">
        <f t="shared" si="22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</v>
      </c>
      <c r="BL7" s="95">
        <f ca="1">$Q$23</f>
        <v>776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-27</v>
      </c>
      <c r="BQ7" s="74">
        <f ca="1">-$AR$3*'Season Summary'!$AO$3</f>
        <v>-27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3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200" t="str">
        <f>IF('NFL Schedule'!A226="","",'NFL Schedule'!A226)</f>
        <v>Chargers</v>
      </c>
      <c r="C8" s="201" t="str">
        <f>IF('NFL Schedule'!B226="","",'NFL Schedule'!B226)</f>
        <v>at</v>
      </c>
      <c r="D8" s="201" t="str">
        <f>IF('NFL Schedule'!C226="","",'NFL Schedule'!C226)</f>
        <v>Bills</v>
      </c>
      <c r="E8" s="202"/>
      <c r="F8" s="203"/>
      <c r="G8" s="204"/>
      <c r="H8" s="205" t="str">
        <f t="shared" si="22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91.5</v>
      </c>
      <c r="BL8" s="95">
        <f ca="1">$T$23</f>
        <v>732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-27</v>
      </c>
      <c r="BQ8" s="74">
        <f ca="1">-$AR$3*'Season Summary'!$AO$3</f>
        <v>-27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3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200" t="str">
        <f>IF('NFL Schedule'!A227="","",'NFL Schedule'!A227)</f>
        <v>Giants</v>
      </c>
      <c r="C9" s="201" t="str">
        <f>IF('NFL Schedule'!B227="","",'NFL Schedule'!B227)</f>
        <v>at</v>
      </c>
      <c r="D9" s="201" t="str">
        <f>IF('NFL Schedule'!C227="","",'NFL Schedule'!C227)</f>
        <v>Bengals</v>
      </c>
      <c r="E9" s="202"/>
      <c r="F9" s="203"/>
      <c r="G9" s="204"/>
      <c r="H9" s="205" t="str">
        <f t="shared" si="22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94.625</v>
      </c>
      <c r="BL9" s="95">
        <f ca="1">$W$23</f>
        <v>757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66</v>
      </c>
      <c r="BQ9" s="74">
        <f ca="1">-$AR$3*'Season Summary'!$AO$3</f>
        <v>-27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3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200" t="str">
        <f>IF('NFL Schedule'!A228="","",'NFL Schedule'!A228)</f>
        <v>Titans</v>
      </c>
      <c r="C10" s="201" t="str">
        <f>IF('NFL Schedule'!B228="","",'NFL Schedule'!B228)</f>
        <v>at</v>
      </c>
      <c r="D10" s="201" t="str">
        <f>IF('NFL Schedule'!C228="","",'NFL Schedule'!C228)</f>
        <v>Colts</v>
      </c>
      <c r="E10" s="202"/>
      <c r="F10" s="203"/>
      <c r="G10" s="204"/>
      <c r="H10" s="205" t="str">
        <f t="shared" si="22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100.25</v>
      </c>
      <c r="BL10" s="95">
        <f ca="1">$Z$23</f>
        <v>802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-27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27</v>
      </c>
      <c r="BV10" s="210" t="str">
        <f ca="1">IF($Y$22=2,"✓","")</f>
        <v/>
      </c>
      <c r="BW10" s="69" t="str">
        <f t="shared" ca="1" si="23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200" t="str">
        <f>IF('NFL Schedule'!A229="","",'NFL Schedule'!A229)</f>
        <v>Browns</v>
      </c>
      <c r="C11" s="201" t="str">
        <f>IF('NFL Schedule'!B229="","",'NFL Schedule'!B229)</f>
        <v>at</v>
      </c>
      <c r="D11" s="201" t="str">
        <f>IF('NFL Schedule'!C229="","",'NFL Schedule'!C229)</f>
        <v>Jaguars</v>
      </c>
      <c r="E11" s="202"/>
      <c r="F11" s="203"/>
      <c r="G11" s="204"/>
      <c r="H11" s="205" t="str">
        <f t="shared" si="22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95.5</v>
      </c>
      <c r="BL11" s="95">
        <f ca="1">$AC$23</f>
        <v>764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-27</v>
      </c>
      <c r="BQ11" s="74">
        <f ca="1">-$AR$3*'Season Summary'!$AO$3</f>
        <v>-27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3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200" t="str">
        <f>IF('NFL Schedule'!A230="","",'NFL Schedule'!A230)</f>
        <v>Panthers</v>
      </c>
      <c r="C12" s="201" t="str">
        <f>IF('NFL Schedule'!B230="","",'NFL Schedule'!B230)</f>
        <v>at</v>
      </c>
      <c r="D12" s="201" t="str">
        <f>IF('NFL Schedule'!C230="","",'NFL Schedule'!C230)</f>
        <v>Vikings</v>
      </c>
      <c r="E12" s="202"/>
      <c r="F12" s="203"/>
      <c r="G12" s="204"/>
      <c r="H12" s="205" t="str">
        <f t="shared" si="22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99.75</v>
      </c>
      <c r="BL12" s="95">
        <f ca="1">$AF$23</f>
        <v>798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-27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3"/>
        <v>18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200" t="str">
        <f>IF('NFL Schedule'!A231="","",'NFL Schedule'!A231)</f>
        <v>Cardinals</v>
      </c>
      <c r="C13" s="201" t="str">
        <f>IF('NFL Schedule'!B231="","",'NFL Schedule'!B231)</f>
        <v>at</v>
      </c>
      <c r="D13" s="201" t="str">
        <f>IF('NFL Schedule'!C231="","",'NFL Schedule'!C231)</f>
        <v>Patriots</v>
      </c>
      <c r="E13" s="202"/>
      <c r="F13" s="203"/>
      <c r="G13" s="204"/>
      <c r="H13" s="205" t="str">
        <f t="shared" si="22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98.75</v>
      </c>
      <c r="BL13" s="95">
        <f ca="1">$AI$23</f>
        <v>790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-27</v>
      </c>
      <c r="BQ13" s="74">
        <f ca="1">-$AR$3*'Season Summary'!$AO$3</f>
        <v>-27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3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200" t="str">
        <f>IF('NFL Schedule'!A232="","",'NFL Schedule'!A232)</f>
        <v>Dolphins</v>
      </c>
      <c r="C14" s="201" t="str">
        <f>IF('NFL Schedule'!B232="","",'NFL Schedule'!B232)</f>
        <v>at</v>
      </c>
      <c r="D14" s="201" t="str">
        <f>IF('NFL Schedule'!C232="","",'NFL Schedule'!C232)</f>
        <v>Jets</v>
      </c>
      <c r="E14" s="202"/>
      <c r="F14" s="203"/>
      <c r="G14" s="204"/>
      <c r="H14" s="205" t="str">
        <f t="shared" si="22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7</v>
      </c>
      <c r="BJ14" s="85" t="str">
        <f>$AJ$2</f>
        <v>MB</v>
      </c>
      <c r="BK14" s="94">
        <f ca="1">$AL$22</f>
        <v>96</v>
      </c>
      <c r="BL14" s="95">
        <f ca="1">$AL$23</f>
        <v>768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-27</v>
      </c>
      <c r="BQ14" s="74">
        <f ca="1">-$AR$3*'Season Summary'!$AO$3</f>
        <v>-27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3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200" t="str">
        <f>IF('NFL Schedule'!A233="","",'NFL Schedule'!A233)</f>
        <v>Saints</v>
      </c>
      <c r="C15" s="201" t="str">
        <f>IF('NFL Schedule'!B233="","",'NFL Schedule'!B233)</f>
        <v>at</v>
      </c>
      <c r="D15" s="201" t="str">
        <f>IF('NFL Schedule'!C233="","",'NFL Schedule'!C233)</f>
        <v>Broncos</v>
      </c>
      <c r="E15" s="202"/>
      <c r="F15" s="203"/>
      <c r="G15" s="204"/>
      <c r="H15" s="205" t="str">
        <f t="shared" si="22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</v>
      </c>
      <c r="BL15" s="97">
        <f ca="1">$AO$23</f>
        <v>784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35</v>
      </c>
      <c r="BQ15" s="76">
        <f ca="1">-$AR$3*'Season Summary'!$AO$3</f>
        <v>-27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3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200" t="str">
        <f>IF('NFL Schedule'!A234="","",'NFL Schedule'!A234)</f>
        <v>49ers</v>
      </c>
      <c r="C16" s="201" t="str">
        <f>IF('NFL Schedule'!B234="","",'NFL Schedule'!B234)</f>
        <v>at</v>
      </c>
      <c r="D16" s="201" t="str">
        <f>IF('NFL Schedule'!C234="","",'NFL Schedule'!C234)</f>
        <v>Rams</v>
      </c>
      <c r="E16" s="202"/>
      <c r="F16" s="203"/>
      <c r="G16" s="204"/>
      <c r="H16" s="205" t="str">
        <f t="shared" si="22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200" t="str">
        <f>IF('NFL Schedule'!A235="","",'NFL Schedule'!A235)</f>
        <v>Chiefs</v>
      </c>
      <c r="C17" s="201" t="str">
        <f>IF('NFL Schedule'!B235="","",'NFL Schedule'!B235)</f>
        <v>at</v>
      </c>
      <c r="D17" s="201" t="str">
        <f>IF('NFL Schedule'!C235="","",'NFL Schedule'!C235)</f>
        <v>Buccaneers</v>
      </c>
      <c r="E17" s="202"/>
      <c r="F17" s="203"/>
      <c r="G17" s="204"/>
      <c r="H17" s="205" t="str">
        <f t="shared" si="22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200" t="str">
        <f>IF('NFL Schedule'!A236="","",'NFL Schedule'!A236)</f>
        <v>Bears</v>
      </c>
      <c r="C18" s="201" t="str">
        <f>IF('NFL Schedule'!B236="","",'NFL Schedule'!B236)</f>
        <v>at</v>
      </c>
      <c r="D18" s="201" t="str">
        <f>IF('NFL Schedule'!C236="","",'NFL Schedule'!C236)</f>
        <v>Packers</v>
      </c>
      <c r="E18" s="202"/>
      <c r="F18" s="203"/>
      <c r="G18" s="204"/>
      <c r="H18" s="205" t="str">
        <f t="shared" si="22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200" t="str">
        <f>IF('NFL Schedule'!A237="","",'NFL Schedule'!A237)</f>
        <v>Seahawks</v>
      </c>
      <c r="C19" s="201" t="str">
        <f>IF('NFL Schedule'!B237="","",'NFL Schedule'!B237)</f>
        <v>at</v>
      </c>
      <c r="D19" s="201" t="str">
        <f>IF('NFL Schedule'!C237="","",'NFL Schedule'!C237)</f>
        <v>Eagles</v>
      </c>
      <c r="E19" s="202"/>
      <c r="F19" s="203"/>
      <c r="G19" s="204"/>
      <c r="H19" s="205" t="str">
        <f t="shared" si="22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Schedule'!B239="","",'NFL Schedule'!B239)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w12_actual_mn_points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3" priority="4" stopIfTrue="1">
      <formula>H24=MIN($H24:$AO24)</formula>
    </cfRule>
  </conditionalFormatting>
  <conditionalFormatting sqref="AO21 H21 AC21 Z21 W21 T21 Q21 N21 K21 AF21 AI21 AL21 AV21">
    <cfRule type="expression" dxfId="9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1" priority="6" stopIfTrue="1">
      <formula>H22=MAX($H35:$AO35)</formula>
    </cfRule>
  </conditionalFormatting>
  <conditionalFormatting sqref="H23 K23 N23 Q23 T23 W23 Z23 AC23 AF23 AI23 AL23 AO23">
    <cfRule type="expression" dxfId="9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9" priority="8" stopIfTrue="1">
      <formula>G25=MAX($G41:$AN41)</formula>
    </cfRule>
  </conditionalFormatting>
  <conditionalFormatting sqref="B4:B19">
    <cfRule type="expression" dxfId="88" priority="9" stopIfTrue="1">
      <formula>$E4="V"</formula>
    </cfRule>
  </conditionalFormatting>
  <conditionalFormatting sqref="D4:D19">
    <cfRule type="expression" dxfId="87" priority="10" stopIfTrue="1">
      <formula>$E4="H"</formula>
    </cfRule>
  </conditionalFormatting>
  <conditionalFormatting sqref="G22 J22 M22 P22 S22 V22 Y22 AB22 AE22 AH22 AK22 AN22">
    <cfRule type="cellIs" dxfId="86" priority="11" stopIfTrue="1" operator="equal">
      <formula>1</formula>
    </cfRule>
  </conditionalFormatting>
  <conditionalFormatting sqref="G49 F50">
    <cfRule type="cellIs" dxfId="85" priority="12" stopIfTrue="1" operator="equal">
      <formula>"Yes"</formula>
    </cfRule>
    <cfRule type="cellIs" dxfId="84" priority="13" stopIfTrue="1" operator="equal">
      <formula>"No"</formula>
    </cfRule>
  </conditionalFormatting>
  <conditionalFormatting sqref="F2 I2 L2 O2 R2 U2 X2 AA2 AD2 AG2 AJ2 AM2">
    <cfRule type="expression" dxfId="83" priority="2" stopIfTrue="1">
      <formula>AND(G32&lt;&gt;0,G32&lt;&gt;$F$31)</formula>
    </cfRule>
  </conditionalFormatting>
  <conditionalFormatting sqref="G2 J2 M2 P2 S2 V2 Y2 AB2 AE2 AH2 AK2 AN2">
    <cfRule type="expression" dxfId="82" priority="1">
      <formula>SUM($F$2:$AO$2)&lt;&gt;0</formula>
    </cfRule>
  </conditionalFormatting>
  <conditionalFormatting sqref="G2 J2 M2 P2 S2 V2 Y2 AB2 AE2 AH2 AK2 AN2 BP4:BQ15 BS4:BS15 BU4:BU15 BW4:BW15">
    <cfRule type="expression" dxfId="8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B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B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13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-1</v>
      </c>
      <c r="AS2" s="9" t="s">
        <v>28</v>
      </c>
      <c r="AT2" s="385" t="s">
        <v>12</v>
      </c>
      <c r="AU2" s="386" t="s">
        <v>12</v>
      </c>
      <c r="AV2" s="387"/>
      <c r="AW2" s="3"/>
      <c r="BE2" s="391" t="str">
        <f ca="1">CONCATENATE("Week ",$C$2," Scores")</f>
        <v>Week 13 Scores</v>
      </c>
      <c r="BF2" s="392"/>
      <c r="BG2" s="393"/>
      <c r="BH2" s="175"/>
      <c r="BI2" s="391" t="s">
        <v>72</v>
      </c>
      <c r="BJ2" s="392"/>
      <c r="BK2" s="392"/>
      <c r="BL2" s="393"/>
      <c r="BM2" s="174"/>
      <c r="BN2" s="391" t="s">
        <v>81</v>
      </c>
      <c r="BO2" s="392"/>
      <c r="BP2" s="393"/>
      <c r="BQ2" s="391" t="s">
        <v>77</v>
      </c>
      <c r="BR2" s="392"/>
      <c r="BS2" s="392"/>
      <c r="BT2" s="392"/>
      <c r="BU2" s="392"/>
      <c r="BV2" s="392"/>
      <c r="BW2" s="39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9" t="s">
        <v>74</v>
      </c>
      <c r="BS3" s="394"/>
      <c r="BT3" s="389" t="s">
        <v>75</v>
      </c>
      <c r="BU3" s="394"/>
      <c r="BV3" s="389" t="s">
        <v>76</v>
      </c>
      <c r="BW3" s="390"/>
      <c r="BY3" s="10" t="s">
        <v>41</v>
      </c>
    </row>
    <row r="4" spans="1:77" ht="18" customHeight="1" x14ac:dyDescent="0.2">
      <c r="B4" s="189" t="str">
        <f>IF('NFL Schedule'!A242="","",'NFL Schedule'!A242)</f>
        <v>Cowboys</v>
      </c>
      <c r="C4" s="190" t="str">
        <f>IF('NFL Schedule'!B242="","",'NFL Schedule'!B242)</f>
        <v>at</v>
      </c>
      <c r="D4" s="190" t="str">
        <f>IF('NFL Schedule'!C242="","",'NFL Schedule'!C242)</f>
        <v>Ravens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95.875</v>
      </c>
      <c r="BL4" s="93">
        <f ca="1">$H$23</f>
        <v>767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4</v>
      </c>
      <c r="BQ4" s="72">
        <f ca="1">-$AR$3*'Season Summary'!$AO$3</f>
        <v>-27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200" t="str">
        <f>IF('NFL Schedule'!A243="","",'NFL Schedule'!A243)</f>
        <v>Saints</v>
      </c>
      <c r="C5" s="201" t="str">
        <f>IF('NFL Schedule'!B243="","",'NFL Schedule'!B243)</f>
        <v>at</v>
      </c>
      <c r="D5" s="201" t="str">
        <f>IF('NFL Schedule'!C243="","",'NFL Schedule'!C243)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76.625</v>
      </c>
      <c r="BL5" s="95">
        <f ca="1">$K$23</f>
        <v>613</v>
      </c>
      <c r="BM5" s="174"/>
      <c r="BN5" s="65">
        <f t="shared" ca="1" si="18"/>
        <v>4</v>
      </c>
      <c r="BO5" s="85" t="str">
        <f>$I$2</f>
        <v>CK</v>
      </c>
      <c r="BP5" s="75">
        <f t="shared" ca="1" si="19"/>
        <v>4</v>
      </c>
      <c r="BQ5" s="74">
        <f ca="1">-$AR$3*'Season Summary'!$AO$3</f>
        <v>-27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200" t="str">
        <f>IF('NFL Schedule'!A244="","",'NFL Schedule'!A244)</f>
        <v>Lions</v>
      </c>
      <c r="C6" s="201" t="str">
        <f>IF('NFL Schedule'!B244="","",'NFL Schedule'!B244)</f>
        <v>at</v>
      </c>
      <c r="D6" s="201" t="str">
        <f>IF('NFL Schedule'!C244="","",'NFL Schedule'!C244)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98.625</v>
      </c>
      <c r="BL6" s="95">
        <f ca="1">$N$23</f>
        <v>789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-27</v>
      </c>
      <c r="BQ6" s="74">
        <f ca="1">-$AR$3*'Season Summary'!$AO$3</f>
        <v>-27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200" t="str">
        <f>IF('NFL Schedule'!A245="","",'NFL Schedule'!A245)</f>
        <v>Colts</v>
      </c>
      <c r="C7" s="201" t="str">
        <f>IF('NFL Schedule'!B245="","",'NFL Schedule'!B245)</f>
        <v>at</v>
      </c>
      <c r="D7" s="201" t="str">
        <f>IF('NFL Schedule'!C245="","",'NFL Schedule'!C245)</f>
        <v>Texans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5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</v>
      </c>
      <c r="BL7" s="95">
        <f ca="1">$Q$23</f>
        <v>776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-27</v>
      </c>
      <c r="BQ7" s="74">
        <f ca="1">-$AR$3*'Season Summary'!$AO$3</f>
        <v>-27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200" t="str">
        <f>IF('NFL Schedule'!A246="","",'NFL Schedule'!A246)</f>
        <v>Bengals</v>
      </c>
      <c r="C8" s="201" t="str">
        <f>IF('NFL Schedule'!B246="","",'NFL Schedule'!B246)</f>
        <v>at</v>
      </c>
      <c r="D8" s="201" t="str">
        <f>IF('NFL Schedule'!C246="","",'NFL Schedule'!C246)</f>
        <v>Dolphins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6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91.5</v>
      </c>
      <c r="BL8" s="95">
        <f ca="1">$T$23</f>
        <v>732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-27</v>
      </c>
      <c r="BQ8" s="74">
        <f ca="1">-$AR$3*'Season Summary'!$AO$3</f>
        <v>-27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200" t="str">
        <f>IF('NFL Schedule'!A247="","",'NFL Schedule'!A247)</f>
        <v>Jaguars</v>
      </c>
      <c r="C9" s="201" t="str">
        <f>IF('NFL Schedule'!B247="","",'NFL Schedule'!B247)</f>
        <v>at</v>
      </c>
      <c r="D9" s="201" t="str">
        <f>IF('NFL Schedule'!C247="","",'NFL Schedule'!C247)</f>
        <v>Vikings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94.625</v>
      </c>
      <c r="BL9" s="95">
        <f ca="1">$W$23</f>
        <v>757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66</v>
      </c>
      <c r="BQ9" s="74">
        <f ca="1">-$AR$3*'Season Summary'!$AO$3</f>
        <v>-27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200" t="str">
        <f>IF('NFL Schedule'!A248="","",'NFL Schedule'!A248)</f>
        <v>Raiders</v>
      </c>
      <c r="C10" s="201" t="str">
        <f>IF('NFL Schedule'!B248="","",'NFL Schedule'!B248)</f>
        <v>at</v>
      </c>
      <c r="D10" s="201" t="str">
        <f>IF('NFL Schedule'!C248="","",'NFL Schedule'!C248)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8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100.25</v>
      </c>
      <c r="BL10" s="95">
        <f ca="1">$Z$23</f>
        <v>802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-27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27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200" t="str">
        <f>IF('NFL Schedule'!A249="","",'NFL Schedule'!A249)</f>
        <v>Football Team</v>
      </c>
      <c r="C11" s="201" t="str">
        <f>IF('NFL Schedule'!B249="","",'NFL Schedule'!B249)</f>
        <v>at</v>
      </c>
      <c r="D11" s="201" t="str">
        <f>IF('NFL Schedule'!C249="","",'NFL Schedule'!C249)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95.5</v>
      </c>
      <c r="BL11" s="95">
        <f ca="1">$AC$23</f>
        <v>764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-27</v>
      </c>
      <c r="BQ11" s="74">
        <f ca="1">-$AR$3*'Season Summary'!$AO$3</f>
        <v>-27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200" t="str">
        <f>IF('NFL Schedule'!A250="","",'NFL Schedule'!A250)</f>
        <v>Browns</v>
      </c>
      <c r="C12" s="201" t="str">
        <f>IF('NFL Schedule'!B250="","",'NFL Schedule'!B250)</f>
        <v>at</v>
      </c>
      <c r="D12" s="201" t="str">
        <f>IF('NFL Schedule'!C250="","",'NFL Schedule'!C250)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99.75</v>
      </c>
      <c r="BL12" s="95">
        <f ca="1">$AF$23</f>
        <v>798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-27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ca="1">IF(BV12="✓",$AH$27/COUNTIF(BV$4:BV$15,"✓"),"")</f>
        <v>18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200" t="str">
        <f>IF('NFL Schedule'!A251="","",'NFL Schedule'!A251)</f>
        <v>Rams</v>
      </c>
      <c r="C13" s="201" t="str">
        <f>IF('NFL Schedule'!B251="","",'NFL Schedule'!B251)</f>
        <v>at</v>
      </c>
      <c r="D13" s="201" t="str">
        <f>IF('NFL Schedule'!C251="","",'NFL Schedule'!C251)</f>
        <v>Cardinals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11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98.75</v>
      </c>
      <c r="BL13" s="95">
        <f ca="1">$AI$23</f>
        <v>790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-27</v>
      </c>
      <c r="BQ13" s="74">
        <f ca="1">-$AR$3*'Season Summary'!$AO$3</f>
        <v>-27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200" t="str">
        <f>IF('NFL Schedule'!A252="","",'NFL Schedule'!A252)</f>
        <v>Giants</v>
      </c>
      <c r="C14" s="201" t="str">
        <f>IF('NFL Schedule'!B252="","",'NFL Schedule'!B252)</f>
        <v>at</v>
      </c>
      <c r="D14" s="201" t="str">
        <f>IF('NFL Schedule'!C252="","",'NFL Schedule'!C252)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12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7</v>
      </c>
      <c r="BJ14" s="85" t="str">
        <f>$AJ$2</f>
        <v>MB</v>
      </c>
      <c r="BK14" s="94">
        <f ca="1">$AL$22</f>
        <v>96</v>
      </c>
      <c r="BL14" s="95">
        <f ca="1">$AL$23</f>
        <v>768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-27</v>
      </c>
      <c r="BQ14" s="74">
        <f ca="1">-$AR$3*'Season Summary'!$AO$3</f>
        <v>-27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200" t="str">
        <f>IF('NFL Schedule'!A253="","",'NFL Schedule'!A253)</f>
        <v>Eagles</v>
      </c>
      <c r="C15" s="201" t="str">
        <f>IF('NFL Schedule'!B253="","",'NFL Schedule'!B253)</f>
        <v>at</v>
      </c>
      <c r="D15" s="201" t="str">
        <f>IF('NFL Schedule'!C253="","",'NFL Schedule'!C253)</f>
        <v>Packers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</v>
      </c>
      <c r="BL15" s="97">
        <f ca="1">$AO$23</f>
        <v>784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35</v>
      </c>
      <c r="BQ15" s="76">
        <f ca="1">-$AR$3*'Season Summary'!$AO$3</f>
        <v>-27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200" t="str">
        <f>IF('NFL Schedule'!A254="","",'NFL Schedule'!A254)</f>
        <v>Patriots</v>
      </c>
      <c r="C16" s="201" t="str">
        <f>IF('NFL Schedule'!B254="","",'NFL Schedule'!B254)</f>
        <v>at</v>
      </c>
      <c r="D16" s="201" t="str">
        <f>IF('NFL Schedule'!C254="","",'NFL Schedule'!C254)</f>
        <v>Chargers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14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200" t="str">
        <f>IF('NFL Schedule'!A255="","",'NFL Schedule'!A255)</f>
        <v>Broncos</v>
      </c>
      <c r="C17" s="201" t="str">
        <f>IF('NFL Schedule'!B255="","",'NFL Schedule'!B255)</f>
        <v>at</v>
      </c>
      <c r="D17" s="201" t="str">
        <f>IF('NFL Schedule'!C255="","",'NFL Schedule'!C255)</f>
        <v>Chiefs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15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200" t="str">
        <f>IF('NFL Schedule'!A256="","",'NFL Schedule'!A256)</f>
        <v/>
      </c>
      <c r="C18" s="201" t="str">
        <f>IF('NFL Schedule'!B256="","",'NFL Schedule'!B256)</f>
        <v/>
      </c>
      <c r="D18" s="201" t="str">
        <f>IF('NFL Schedule'!C256="","",'NFL Schedule'!C256)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200" t="str">
        <f>IF('NFL Schedule'!A257="","",'NFL Schedule'!A257)</f>
        <v>Bills</v>
      </c>
      <c r="C19" s="201" t="str">
        <f>IF('NFL Schedule'!B257="","",'NFL Schedule'!B257)</f>
        <v>at</v>
      </c>
      <c r="D19" s="201" t="str">
        <f>IF('NFL Schedule'!C257="","",'NFL Schedule'!C257)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Schedule'!B259="","",'NFL Schedule'!B259)</f>
        <v>Buccaneers, Panthers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0" priority="4" stopIfTrue="1">
      <formula>H24=MIN($H24:$AO24)</formula>
    </cfRule>
  </conditionalFormatting>
  <conditionalFormatting sqref="AO21 H21 AC21 Z21 W21 T21 Q21 N21 K21 AF21 AI21 AL21 AV21">
    <cfRule type="expression" dxfId="7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8" priority="6" stopIfTrue="1">
      <formula>H22=MAX($H35:$AO35)</formula>
    </cfRule>
  </conditionalFormatting>
  <conditionalFormatting sqref="H23 K23 N23 Q23 T23 W23 Z23 AC23 AF23 AI23 AL23 AO23">
    <cfRule type="expression" dxfId="7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6" priority="8" stopIfTrue="1">
      <formula>G25=MAX($G41:$AN41)</formula>
    </cfRule>
  </conditionalFormatting>
  <conditionalFormatting sqref="B4:B19">
    <cfRule type="expression" dxfId="75" priority="9" stopIfTrue="1">
      <formula>$E4="V"</formula>
    </cfRule>
  </conditionalFormatting>
  <conditionalFormatting sqref="D4:D19">
    <cfRule type="expression" dxfId="74" priority="10" stopIfTrue="1">
      <formula>$E4="H"</formula>
    </cfRule>
  </conditionalFormatting>
  <conditionalFormatting sqref="G22 J22 M22 P22 S22 V22 Y22 AB22 AE22 AH22 AK22 AN22">
    <cfRule type="cellIs" dxfId="73" priority="11" stopIfTrue="1" operator="equal">
      <formula>1</formula>
    </cfRule>
  </conditionalFormatting>
  <conditionalFormatting sqref="G49 F50">
    <cfRule type="cellIs" dxfId="72" priority="12" stopIfTrue="1" operator="equal">
      <formula>"Yes"</formula>
    </cfRule>
    <cfRule type="cellIs" dxfId="71" priority="13" stopIfTrue="1" operator="equal">
      <formula>"No"</formula>
    </cfRule>
  </conditionalFormatting>
  <conditionalFormatting sqref="F2 I2 L2 O2 R2 U2 X2 AA2 AD2 AG2 AJ2 AM2">
    <cfRule type="expression" dxfId="70" priority="2" stopIfTrue="1">
      <formula>AND(G32&lt;&gt;0,G32&lt;&gt;$F$31)</formula>
    </cfRule>
  </conditionalFormatting>
  <conditionalFormatting sqref="G2 J2 M2 P2 S2 V2 Y2 AB2 AE2 AH2 AK2 AN2">
    <cfRule type="expression" dxfId="69" priority="1">
      <formula>SUM($F$2:$AO$2)&lt;&gt;0</formula>
    </cfRule>
  </conditionalFormatting>
  <conditionalFormatting sqref="G2 J2 M2 P2 S2 V2 Y2 AB2 AE2 AH2 AK2 AN2 BP4:BQ15 BS4:BS15 BU4:BU15 BW4:BW15">
    <cfRule type="expression" dxfId="6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C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C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14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-1</v>
      </c>
      <c r="AS2" s="9" t="s">
        <v>28</v>
      </c>
      <c r="AT2" s="385" t="s">
        <v>12</v>
      </c>
      <c r="AU2" s="386" t="s">
        <v>12</v>
      </c>
      <c r="AV2" s="387"/>
      <c r="AW2" s="3"/>
      <c r="BE2" s="391" t="str">
        <f ca="1">CONCATENATE("Week ",$C$2," Scores")</f>
        <v>Week 14 Scores</v>
      </c>
      <c r="BF2" s="392"/>
      <c r="BG2" s="393"/>
      <c r="BH2" s="175"/>
      <c r="BI2" s="391" t="s">
        <v>72</v>
      </c>
      <c r="BJ2" s="392"/>
      <c r="BK2" s="392"/>
      <c r="BL2" s="393"/>
      <c r="BM2" s="174"/>
      <c r="BN2" s="391" t="s">
        <v>81</v>
      </c>
      <c r="BO2" s="392"/>
      <c r="BP2" s="393"/>
      <c r="BQ2" s="391" t="s">
        <v>77</v>
      </c>
      <c r="BR2" s="392"/>
      <c r="BS2" s="392"/>
      <c r="BT2" s="392"/>
      <c r="BU2" s="392"/>
      <c r="BV2" s="392"/>
      <c r="BW2" s="39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9" t="s">
        <v>74</v>
      </c>
      <c r="BS3" s="394"/>
      <c r="BT3" s="389" t="s">
        <v>75</v>
      </c>
      <c r="BU3" s="394"/>
      <c r="BV3" s="389" t="s">
        <v>76</v>
      </c>
      <c r="BW3" s="390"/>
      <c r="BY3" s="10" t="s">
        <v>41</v>
      </c>
    </row>
    <row r="4" spans="1:77" ht="18" customHeight="1" x14ac:dyDescent="0.2">
      <c r="B4" s="189" t="str">
        <f>IF('NFL Schedule'!A262="","",'NFL Schedule'!A262)</f>
        <v>Patriots</v>
      </c>
      <c r="C4" s="190" t="str">
        <f>IF('NFL Schedule'!B262="","",'NFL Schedule'!B262)</f>
        <v>at</v>
      </c>
      <c r="D4" s="190" t="str">
        <f>IF('NFL Schedule'!C262="","",'NFL Schedule'!C262)</f>
        <v>Rams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95.875</v>
      </c>
      <c r="BL4" s="93">
        <f ca="1">$H$23</f>
        <v>767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4</v>
      </c>
      <c r="BQ4" s="72">
        <f ca="1">-$AR$3*'Season Summary'!$AO$3</f>
        <v>-27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200" t="str">
        <f>IF('NFL Schedule'!A263="","",'NFL Schedule'!A263)</f>
        <v>Broncos</v>
      </c>
      <c r="C5" s="201" t="str">
        <f>IF('NFL Schedule'!B263="","",'NFL Schedule'!B263)</f>
        <v>at</v>
      </c>
      <c r="D5" s="201" t="str">
        <f>IF('NFL Schedule'!C263="","",'NFL Schedule'!C263)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76.625</v>
      </c>
      <c r="BL5" s="95">
        <f ca="1">$K$23</f>
        <v>613</v>
      </c>
      <c r="BM5" s="174"/>
      <c r="BN5" s="65">
        <f t="shared" ca="1" si="18"/>
        <v>4</v>
      </c>
      <c r="BO5" s="85" t="str">
        <f>$I$2</f>
        <v>CK</v>
      </c>
      <c r="BP5" s="75">
        <f t="shared" ca="1" si="19"/>
        <v>4</v>
      </c>
      <c r="BQ5" s="74">
        <f ca="1">-$AR$3*'Season Summary'!$AO$3</f>
        <v>-27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200" t="str">
        <f>IF('NFL Schedule'!A264="","",'NFL Schedule'!A264)</f>
        <v>Texans</v>
      </c>
      <c r="C6" s="201" t="str">
        <f>IF('NFL Schedule'!B264="","",'NFL Schedule'!B264)</f>
        <v>at</v>
      </c>
      <c r="D6" s="201" t="str">
        <f>IF('NFL Schedule'!C264="","",'NFL Schedule'!C264)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98.625</v>
      </c>
      <c r="BL6" s="95">
        <f ca="1">$N$23</f>
        <v>789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-27</v>
      </c>
      <c r="BQ6" s="74">
        <f ca="1">-$AR$3*'Season Summary'!$AO$3</f>
        <v>-27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200" t="str">
        <f>IF('NFL Schedule'!A265="","",'NFL Schedule'!A265)</f>
        <v>Cowboys</v>
      </c>
      <c r="C7" s="201" t="str">
        <f>IF('NFL Schedule'!B265="","",'NFL Schedule'!B265)</f>
        <v>at</v>
      </c>
      <c r="D7" s="201" t="str">
        <f>IF('NFL Schedule'!C265="","",'NFL Schedule'!C265)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</v>
      </c>
      <c r="BL7" s="95">
        <f ca="1">$Q$23</f>
        <v>776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-27</v>
      </c>
      <c r="BQ7" s="74">
        <f ca="1">-$AR$3*'Season Summary'!$AO$3</f>
        <v>-27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200" t="str">
        <f>IF('NFL Schedule'!A266="","",'NFL Schedule'!A266)</f>
        <v>Packers</v>
      </c>
      <c r="C8" s="201" t="str">
        <f>IF('NFL Schedule'!B266="","",'NFL Schedule'!B266)</f>
        <v>at</v>
      </c>
      <c r="D8" s="201" t="str">
        <f>IF('NFL Schedule'!C266="","",'NFL Schedule'!C266)</f>
        <v>Lions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91.5</v>
      </c>
      <c r="BL8" s="95">
        <f ca="1">$T$23</f>
        <v>732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-27</v>
      </c>
      <c r="BQ8" s="74">
        <f ca="1">-$AR$3*'Season Summary'!$AO$3</f>
        <v>-27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200" t="str">
        <f>IF('NFL Schedule'!A267="","",'NFL Schedule'!A267)</f>
        <v>Titans</v>
      </c>
      <c r="C9" s="201" t="str">
        <f>IF('NFL Schedule'!B267="","",'NFL Schedule'!B267)</f>
        <v>at</v>
      </c>
      <c r="D9" s="201" t="str">
        <f>IF('NFL Schedule'!C267="","",'NFL Schedule'!C267)</f>
        <v>Jaguars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94.625</v>
      </c>
      <c r="BL9" s="95">
        <f ca="1">$W$23</f>
        <v>757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66</v>
      </c>
      <c r="BQ9" s="74">
        <f ca="1">-$AR$3*'Season Summary'!$AO$3</f>
        <v>-27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ca="1">IF(BV9="✓",$AH$27/COUNTIF(BV$4:BV$15,"✓"),"")</f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200" t="str">
        <f>IF('NFL Schedule'!A268="","",'NFL Schedule'!A268)</f>
        <v>Chiefs</v>
      </c>
      <c r="C10" s="201" t="str">
        <f>IF('NFL Schedule'!B268="","",'NFL Schedule'!B268)</f>
        <v>at</v>
      </c>
      <c r="D10" s="201" t="str">
        <f>IF('NFL Schedule'!C268="","",'NFL Schedule'!C268)</f>
        <v>Dolphins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100.25</v>
      </c>
      <c r="BL10" s="95">
        <f ca="1">$Z$23</f>
        <v>802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-27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27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200" t="str">
        <f>IF('NFL Schedule'!A269="","",'NFL Schedule'!A269)</f>
        <v>Cardinals</v>
      </c>
      <c r="C11" s="201" t="str">
        <f>IF('NFL Schedule'!B269="","",'NFL Schedule'!B269)</f>
        <v>at</v>
      </c>
      <c r="D11" s="201" t="str">
        <f>IF('NFL Schedule'!C269="","",'NFL Schedule'!C269)</f>
        <v>Giants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95.5</v>
      </c>
      <c r="BL11" s="95">
        <f ca="1">$AC$23</f>
        <v>764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-27</v>
      </c>
      <c r="BQ11" s="74">
        <f ca="1">-$AR$3*'Season Summary'!$AO$3</f>
        <v>-27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200" t="str">
        <f>IF('NFL Schedule'!A270="","",'NFL Schedule'!A270)</f>
        <v>Vikings</v>
      </c>
      <c r="C12" s="201" t="str">
        <f>IF('NFL Schedule'!B270="","",'NFL Schedule'!B270)</f>
        <v>at</v>
      </c>
      <c r="D12" s="201" t="str">
        <f>IF('NFL Schedule'!C270="","",'NFL Schedule'!C270)</f>
        <v>Buccaneers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99.75</v>
      </c>
      <c r="BL12" s="95">
        <f ca="1">$AF$23</f>
        <v>798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-27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18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200" t="str">
        <f>IF('NFL Schedule'!A271="","",'NFL Schedule'!A271)</f>
        <v>Colts</v>
      </c>
      <c r="C13" s="201" t="str">
        <f>IF('NFL Schedule'!B271="","",'NFL Schedule'!B271)</f>
        <v>at</v>
      </c>
      <c r="D13" s="201" t="str">
        <f>IF('NFL Schedule'!C271="","",'NFL Schedule'!C271)</f>
        <v>Raiders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98.75</v>
      </c>
      <c r="BL13" s="95">
        <f ca="1">$AI$23</f>
        <v>790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-27</v>
      </c>
      <c r="BQ13" s="74">
        <f ca="1">-$AR$3*'Season Summary'!$AO$3</f>
        <v>-27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200" t="str">
        <f>IF('NFL Schedule'!A272="","",'NFL Schedule'!A272)</f>
        <v>Jets</v>
      </c>
      <c r="C14" s="201" t="str">
        <f>IF('NFL Schedule'!B272="","",'NFL Schedule'!B272)</f>
        <v>at</v>
      </c>
      <c r="D14" s="201" t="str">
        <f>IF('NFL Schedule'!C272="","",'NFL Schedule'!C272)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7</v>
      </c>
      <c r="BJ14" s="85" t="str">
        <f>$AJ$2</f>
        <v>MB</v>
      </c>
      <c r="BK14" s="94">
        <f ca="1">$AL$22</f>
        <v>96</v>
      </c>
      <c r="BL14" s="95">
        <f ca="1">$AL$23</f>
        <v>768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-27</v>
      </c>
      <c r="BQ14" s="74">
        <f ca="1">-$AR$3*'Season Summary'!$AO$3</f>
        <v>-27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200" t="str">
        <f>IF('NFL Schedule'!A273="","",'NFL Schedule'!A273)</f>
        <v>Falcons</v>
      </c>
      <c r="C15" s="201" t="str">
        <f>IF('NFL Schedule'!B273="","",'NFL Schedule'!B273)</f>
        <v>at</v>
      </c>
      <c r="D15" s="201" t="str">
        <f>IF('NFL Schedule'!C273="","",'NFL Schedule'!C273)</f>
        <v>Chargers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</v>
      </c>
      <c r="BL15" s="97">
        <f ca="1">$AO$23</f>
        <v>784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35</v>
      </c>
      <c r="BQ15" s="76">
        <f ca="1">-$AR$3*'Season Summary'!$AO$3</f>
        <v>-27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200" t="str">
        <f>IF('NFL Schedule'!A274="","",'NFL Schedule'!A274)</f>
        <v>Saints</v>
      </c>
      <c r="C16" s="201" t="str">
        <f>IF('NFL Schedule'!B274="","",'NFL Schedule'!B274)</f>
        <v>at</v>
      </c>
      <c r="D16" s="201" t="str">
        <f>IF('NFL Schedule'!C274="","",'NFL Schedule'!C274)</f>
        <v>Eagles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200" t="str">
        <f>IF('NFL Schedule'!A275="","",'NFL Schedule'!A275)</f>
        <v>Football Team</v>
      </c>
      <c r="C17" s="201" t="str">
        <f>IF('NFL Schedule'!B275="","",'NFL Schedule'!B275)</f>
        <v>at</v>
      </c>
      <c r="D17" s="201" t="str">
        <f>IF('NFL Schedule'!C275="","",'NFL Schedule'!C275)</f>
        <v>49ers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200" t="str">
        <f>IF('NFL Schedule'!A276="","",'NFL Schedule'!A276)</f>
        <v>Steelers</v>
      </c>
      <c r="C18" s="201" t="str">
        <f>IF('NFL Schedule'!B276="","",'NFL Schedule'!B276)</f>
        <v>at</v>
      </c>
      <c r="D18" s="201" t="str">
        <f>IF('NFL Schedule'!C276="","",'NFL Schedule'!C276)</f>
        <v>Bills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200" t="str">
        <f>IF('NFL Schedule'!A277="","",'NFL Schedule'!A277)</f>
        <v>Ravens</v>
      </c>
      <c r="C19" s="201" t="str">
        <f>IF('NFL Schedule'!B277="","",'NFL Schedule'!B277)</f>
        <v>at</v>
      </c>
      <c r="D19" s="201" t="str">
        <f>IF('NFL Schedule'!C277="","",'NFL Schedule'!C277)</f>
        <v>Browns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Schedule'!B279="","",'NFL Schedule'!B279)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4" stopIfTrue="1">
      <formula>H24=MIN($H24:$AO24)</formula>
    </cfRule>
  </conditionalFormatting>
  <conditionalFormatting sqref="AO21 H21 AC21 Z21 W21 T21 Q21 N21 K21 AF21 AI21 AL21 AV21">
    <cfRule type="expression" dxfId="6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6" stopIfTrue="1">
      <formula>H22=MAX($H35:$AO35)</formula>
    </cfRule>
  </conditionalFormatting>
  <conditionalFormatting sqref="H23 K23 N23 Q23 T23 W23 Z23 AC23 AF23 AI23 AL23 AO23">
    <cfRule type="expression" dxfId="6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8" stopIfTrue="1">
      <formula>G25=MAX($G41:$AN41)</formula>
    </cfRule>
  </conditionalFormatting>
  <conditionalFormatting sqref="B4:B19">
    <cfRule type="expression" dxfId="62" priority="9" stopIfTrue="1">
      <formula>$E4="V"</formula>
    </cfRule>
  </conditionalFormatting>
  <conditionalFormatting sqref="D4:D19">
    <cfRule type="expression" dxfId="61" priority="10" stopIfTrue="1">
      <formula>$E4="H"</formula>
    </cfRule>
  </conditionalFormatting>
  <conditionalFormatting sqref="G22 J22 M22 P22 S22 V22 Y22 AB22 AE22 AH22 AK22 AN22">
    <cfRule type="cellIs" dxfId="60" priority="11" stopIfTrue="1" operator="equal">
      <formula>1</formula>
    </cfRule>
  </conditionalFormatting>
  <conditionalFormatting sqref="G49 F50">
    <cfRule type="cellIs" dxfId="59" priority="12" stopIfTrue="1" operator="equal">
      <formula>"Yes"</formula>
    </cfRule>
    <cfRule type="cellIs" dxfId="58" priority="13" stopIfTrue="1" operator="equal">
      <formula>"No"</formula>
    </cfRule>
  </conditionalFormatting>
  <conditionalFormatting sqref="F2 I2 L2 O2 R2 U2 X2 AA2 AD2 AG2 AJ2 AM2">
    <cfRule type="expression" dxfId="57" priority="2" stopIfTrue="1">
      <formula>AND(G32&lt;&gt;0,G32&lt;&gt;$F$31)</formula>
    </cfRule>
  </conditionalFormatting>
  <conditionalFormatting sqref="G2 J2 M2 P2 S2 V2 Y2 AB2 AE2 AH2 AK2 AN2">
    <cfRule type="expression" dxfId="56" priority="1">
      <formula>SUM($F$2:$AO$2)&lt;&gt;0</formula>
    </cfRule>
  </conditionalFormatting>
  <conditionalFormatting sqref="G2 J2 M2 P2 S2 V2 Y2 AB2 AE2 AH2 AK2 AN2 BP4:BQ15 BS4:BS15 BU4:BU15 BW4:BW15">
    <cfRule type="expression" dxfId="5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D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D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15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-1</v>
      </c>
      <c r="AS2" s="9" t="s">
        <v>28</v>
      </c>
      <c r="AT2" s="385" t="s">
        <v>12</v>
      </c>
      <c r="AU2" s="386" t="s">
        <v>12</v>
      </c>
      <c r="AV2" s="387"/>
      <c r="AW2" s="3"/>
      <c r="BE2" s="391" t="str">
        <f ca="1">CONCATENATE("Week ",$C$2," Scores")</f>
        <v>Week 15 Scores</v>
      </c>
      <c r="BF2" s="392"/>
      <c r="BG2" s="393"/>
      <c r="BH2" s="175"/>
      <c r="BI2" s="391" t="s">
        <v>72</v>
      </c>
      <c r="BJ2" s="392"/>
      <c r="BK2" s="392"/>
      <c r="BL2" s="393"/>
      <c r="BM2" s="174"/>
      <c r="BN2" s="391" t="s">
        <v>81</v>
      </c>
      <c r="BO2" s="392"/>
      <c r="BP2" s="393"/>
      <c r="BQ2" s="391" t="s">
        <v>77</v>
      </c>
      <c r="BR2" s="392"/>
      <c r="BS2" s="392"/>
      <c r="BT2" s="392"/>
      <c r="BU2" s="392"/>
      <c r="BV2" s="392"/>
      <c r="BW2" s="39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9" t="s">
        <v>74</v>
      </c>
      <c r="BS3" s="394"/>
      <c r="BT3" s="389" t="s">
        <v>75</v>
      </c>
      <c r="BU3" s="394"/>
      <c r="BV3" s="389" t="s">
        <v>76</v>
      </c>
      <c r="BW3" s="390"/>
      <c r="BY3" s="10" t="s">
        <v>41</v>
      </c>
    </row>
    <row r="4" spans="1:77" ht="18" customHeight="1" x14ac:dyDescent="0.2">
      <c r="B4" s="189" t="str">
        <f>IF('NFL Schedule'!A282="","",'NFL Schedule'!A282)</f>
        <v>Chargers</v>
      </c>
      <c r="C4" s="190" t="str">
        <f>IF('NFL Schedule'!B282="","",'NFL Schedule'!B282)</f>
        <v>at</v>
      </c>
      <c r="D4" s="190" t="str">
        <f>IF('NFL Schedule'!C282="","",'NFL Schedule'!C282)</f>
        <v>Raiders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95.875</v>
      </c>
      <c r="BL4" s="93">
        <f ca="1">$H$23</f>
        <v>767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4</v>
      </c>
      <c r="BQ4" s="72">
        <f ca="1">-$AR$3*'Season Summary'!$AO$3</f>
        <v>-27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200" t="str">
        <f>IF('NFL Schedule'!A283="","",'NFL Schedule'!A283)</f>
        <v>Bills</v>
      </c>
      <c r="C5" s="201" t="str">
        <f>IF('NFL Schedule'!B283="","",'NFL Schedule'!B283)</f>
        <v>at</v>
      </c>
      <c r="D5" s="201" t="str">
        <f>IF('NFL Schedule'!C283="","",'NFL Schedule'!C283)</f>
        <v>Broncos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76.625</v>
      </c>
      <c r="BL5" s="95">
        <f ca="1">$K$23</f>
        <v>613</v>
      </c>
      <c r="BM5" s="174"/>
      <c r="BN5" s="65">
        <f t="shared" ca="1" si="18"/>
        <v>4</v>
      </c>
      <c r="BO5" s="85" t="str">
        <f>$I$2</f>
        <v>CK</v>
      </c>
      <c r="BP5" s="75">
        <f t="shared" ca="1" si="19"/>
        <v>4</v>
      </c>
      <c r="BQ5" s="74">
        <f ca="1">-$AR$3*'Season Summary'!$AO$3</f>
        <v>-27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200" t="str">
        <f>IF('NFL Schedule'!A284="","",'NFL Schedule'!A284)</f>
        <v>Panthers</v>
      </c>
      <c r="C6" s="201" t="str">
        <f>IF('NFL Schedule'!B284="","",'NFL Schedule'!B284)</f>
        <v>at</v>
      </c>
      <c r="D6" s="201" t="str">
        <f>IF('NFL Schedule'!C284="","",'NFL Schedule'!C284)</f>
        <v>Packers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98.625</v>
      </c>
      <c r="BL6" s="95">
        <f ca="1">$N$23</f>
        <v>789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-27</v>
      </c>
      <c r="BQ6" s="74">
        <f ca="1">-$AR$3*'Season Summary'!$AO$3</f>
        <v>-27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200" t="str">
        <f>IF('NFL Schedule'!A285="","",'NFL Schedule'!A285)</f>
        <v>Texans</v>
      </c>
      <c r="C7" s="201" t="str">
        <f>IF('NFL Schedule'!B285="","",'NFL Schedule'!B285)</f>
        <v>at</v>
      </c>
      <c r="D7" s="201" t="str">
        <f>IF('NFL Schedule'!C285="","",'NFL Schedule'!C285)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</v>
      </c>
      <c r="BL7" s="95">
        <f ca="1">$Q$23</f>
        <v>776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-27</v>
      </c>
      <c r="BQ7" s="74">
        <f ca="1">-$AR$3*'Season Summary'!$AO$3</f>
        <v>-27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200" t="str">
        <f>IF('NFL Schedule'!A286="","",'NFL Schedule'!A286)</f>
        <v>Jets</v>
      </c>
      <c r="C8" s="201" t="str">
        <f>IF('NFL Schedule'!B286="","",'NFL Schedule'!B286)</f>
        <v>at</v>
      </c>
      <c r="D8" s="201" t="str">
        <f>IF('NFL Schedule'!C286="","",'NFL Schedule'!C286)</f>
        <v>Rams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91.5</v>
      </c>
      <c r="BL8" s="95">
        <f ca="1">$T$23</f>
        <v>732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-27</v>
      </c>
      <c r="BQ8" s="74">
        <f ca="1">-$AR$3*'Season Summary'!$AO$3</f>
        <v>-27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200" t="str">
        <f>IF('NFL Schedule'!A287="","",'NFL Schedule'!A287)</f>
        <v>Lions</v>
      </c>
      <c r="C9" s="201" t="str">
        <f>IF('NFL Schedule'!B287="","",'NFL Schedule'!B287)</f>
        <v>at</v>
      </c>
      <c r="D9" s="201" t="str">
        <f>IF('NFL Schedule'!C287="","",'NFL Schedule'!C287)</f>
        <v>Titans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94.625</v>
      </c>
      <c r="BL9" s="95">
        <f ca="1">$W$23</f>
        <v>757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66</v>
      </c>
      <c r="BQ9" s="74">
        <f ca="1">-$AR$3*'Season Summary'!$AO$3</f>
        <v>-27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200" t="str">
        <f>IF('NFL Schedule'!A288="","",'NFL Schedule'!A288)</f>
        <v>Buccaneers</v>
      </c>
      <c r="C10" s="201" t="str">
        <f>IF('NFL Schedule'!B288="","",'NFL Schedule'!B288)</f>
        <v>at</v>
      </c>
      <c r="D10" s="201" t="str">
        <f>IF('NFL Schedule'!C288="","",'NFL Schedule'!C288)</f>
        <v>Falcons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100.25</v>
      </c>
      <c r="BL10" s="95">
        <f ca="1">$Z$23</f>
        <v>802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-27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27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200" t="str">
        <f>IF('NFL Schedule'!A289="","",'NFL Schedule'!A289)</f>
        <v>Jaguars</v>
      </c>
      <c r="C11" s="201" t="str">
        <f>IF('NFL Schedule'!B289="","",'NFL Schedule'!B289)</f>
        <v>at</v>
      </c>
      <c r="D11" s="201" t="str">
        <f>IF('NFL Schedule'!C289="","",'NFL Schedule'!C289)</f>
        <v>Ravens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95.5</v>
      </c>
      <c r="BL11" s="95">
        <f ca="1">$AC$23</f>
        <v>764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-27</v>
      </c>
      <c r="BQ11" s="74">
        <f ca="1">-$AR$3*'Season Summary'!$AO$3</f>
        <v>-27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200" t="str">
        <f>IF('NFL Schedule'!A290="","",'NFL Schedule'!A290)</f>
        <v>Patriots</v>
      </c>
      <c r="C12" s="201" t="str">
        <f>IF('NFL Schedule'!B290="","",'NFL Schedule'!B290)</f>
        <v>at</v>
      </c>
      <c r="D12" s="201" t="str">
        <f>IF('NFL Schedule'!C290="","",'NFL Schedule'!C290)</f>
        <v>Dolphins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99.75</v>
      </c>
      <c r="BL12" s="95">
        <f ca="1">$AF$23</f>
        <v>798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-27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18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200" t="str">
        <f>IF('NFL Schedule'!A291="","",'NFL Schedule'!A291)</f>
        <v>Bears</v>
      </c>
      <c r="C13" s="201" t="str">
        <f>IF('NFL Schedule'!B291="","",'NFL Schedule'!B291)</f>
        <v>at</v>
      </c>
      <c r="D13" s="201" t="str">
        <f>IF('NFL Schedule'!C291="","",'NFL Schedule'!C291)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98.75</v>
      </c>
      <c r="BL13" s="95">
        <f ca="1">$AI$23</f>
        <v>790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-27</v>
      </c>
      <c r="BQ13" s="74">
        <f ca="1">-$AR$3*'Season Summary'!$AO$3</f>
        <v>-27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200" t="str">
        <f>IF('NFL Schedule'!A292="","",'NFL Schedule'!A292)</f>
        <v>Browns</v>
      </c>
      <c r="C14" s="201" t="str">
        <f>IF('NFL Schedule'!B292="","",'NFL Schedule'!B292)</f>
        <v>at</v>
      </c>
      <c r="D14" s="201" t="str">
        <f>IF('NFL Schedule'!C292="","",'NFL Schedule'!C292)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7</v>
      </c>
      <c r="BJ14" s="85" t="str">
        <f>$AJ$2</f>
        <v>MB</v>
      </c>
      <c r="BK14" s="94">
        <f ca="1">$AL$22</f>
        <v>96</v>
      </c>
      <c r="BL14" s="95">
        <f ca="1">$AL$23</f>
        <v>768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-27</v>
      </c>
      <c r="BQ14" s="74">
        <f ca="1">-$AR$3*'Season Summary'!$AO$3</f>
        <v>-27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200" t="str">
        <f>IF('NFL Schedule'!A293="","",'NFL Schedule'!A293)</f>
        <v>Seahawks</v>
      </c>
      <c r="C15" s="201" t="str">
        <f>IF('NFL Schedule'!B293="","",'NFL Schedule'!B293)</f>
        <v>at</v>
      </c>
      <c r="D15" s="201" t="str">
        <f>IF('NFL Schedule'!C293="","",'NFL Schedule'!C293)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</v>
      </c>
      <c r="BL15" s="97">
        <f ca="1">$AO$23</f>
        <v>784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35</v>
      </c>
      <c r="BQ15" s="76">
        <f ca="1">-$AR$3*'Season Summary'!$AO$3</f>
        <v>-27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200" t="str">
        <f>IF('NFL Schedule'!A294="","",'NFL Schedule'!A294)</f>
        <v>Eagles</v>
      </c>
      <c r="C16" s="201" t="str">
        <f>IF('NFL Schedule'!B294="","",'NFL Schedule'!B294)</f>
        <v>at</v>
      </c>
      <c r="D16" s="201" t="str">
        <f>IF('NFL Schedule'!C294="","",'NFL Schedule'!C294)</f>
        <v>Cardinals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200" t="str">
        <f>IF('NFL Schedule'!A295="","",'NFL Schedule'!A295)</f>
        <v>Chiefs</v>
      </c>
      <c r="C17" s="201" t="str">
        <f>IF('NFL Schedule'!B295="","",'NFL Schedule'!B295)</f>
        <v>at</v>
      </c>
      <c r="D17" s="201" t="str">
        <f>IF('NFL Schedule'!C295="","",'NFL Schedule'!C295)</f>
        <v>Saints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200" t="str">
        <f>IF('NFL Schedule'!A296="","",'NFL Schedule'!A296)</f>
        <v>49ers</v>
      </c>
      <c r="C18" s="201" t="str">
        <f>IF('NFL Schedule'!B296="","",'NFL Schedule'!B296)</f>
        <v>at</v>
      </c>
      <c r="D18" s="201" t="str">
        <f>IF('NFL Schedule'!C296="","",'NFL Schedule'!C296)</f>
        <v>Cowboys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200" t="str">
        <f>IF('NFL Schedule'!A297="","",'NFL Schedule'!A297)</f>
        <v>Steelers</v>
      </c>
      <c r="C19" s="201" t="str">
        <f>IF('NFL Schedule'!B297="","",'NFL Schedule'!B297)</f>
        <v>at</v>
      </c>
      <c r="D19" s="201" t="str">
        <f>IF('NFL Schedule'!C297="","",'NFL Schedule'!C297)</f>
        <v>Bengals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Schedule'!B299="","",'NFL Schedule'!B299)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4" priority="4" stopIfTrue="1">
      <formula>H24=MIN($H24:$AO24)</formula>
    </cfRule>
  </conditionalFormatting>
  <conditionalFormatting sqref="AO21 H21 AC21 Z21 W21 T21 Q21 N21 K21 AF21 AI21 AL21 AV21">
    <cfRule type="expression" dxfId="5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2" priority="6" stopIfTrue="1">
      <formula>H22=MAX($H35:$AO35)</formula>
    </cfRule>
  </conditionalFormatting>
  <conditionalFormatting sqref="H23 K23 N23 Q23 T23 W23 Z23 AC23 AF23 AI23 AL23 AO23">
    <cfRule type="expression" dxfId="5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50" priority="8" stopIfTrue="1">
      <formula>G25=MAX($G41:$AN41)</formula>
    </cfRule>
  </conditionalFormatting>
  <conditionalFormatting sqref="B4:B19">
    <cfRule type="expression" dxfId="49" priority="9" stopIfTrue="1">
      <formula>$E4="V"</formula>
    </cfRule>
  </conditionalFormatting>
  <conditionalFormatting sqref="D4:D19">
    <cfRule type="expression" dxfId="48" priority="10" stopIfTrue="1">
      <formula>$E4="H"</formula>
    </cfRule>
  </conditionalFormatting>
  <conditionalFormatting sqref="G22 J22 M22 P22 S22 V22 Y22 AB22 AE22 AH22 AK22 AN22">
    <cfRule type="cellIs" dxfId="47" priority="11" stopIfTrue="1" operator="equal">
      <formula>1</formula>
    </cfRule>
  </conditionalFormatting>
  <conditionalFormatting sqref="G49 F50">
    <cfRule type="cellIs" dxfId="46" priority="12" stopIfTrue="1" operator="equal">
      <formula>"Yes"</formula>
    </cfRule>
    <cfRule type="cellIs" dxfId="45" priority="13" stopIfTrue="1" operator="equal">
      <formula>"No"</formula>
    </cfRule>
  </conditionalFormatting>
  <conditionalFormatting sqref="F2 I2 L2 O2 R2 U2 X2 AA2 AD2 AG2 AJ2 AM2">
    <cfRule type="expression" dxfId="44" priority="2" stopIfTrue="1">
      <formula>AND(G32&lt;&gt;0,G32&lt;&gt;$F$31)</formula>
    </cfRule>
  </conditionalFormatting>
  <conditionalFormatting sqref="G2 J2 M2 P2 S2 V2 Y2 AB2 AE2 AH2 AK2 AN2">
    <cfRule type="expression" dxfId="43" priority="1">
      <formula>SUM($F$2:$AO$2)&lt;&gt;0</formula>
    </cfRule>
  </conditionalFormatting>
  <conditionalFormatting sqref="G2 J2 M2 P2 S2 V2 Y2 AB2 AE2 AH2 AK2 AN2 BP4:BQ15 BS4:BS15 BU4:BU15 BW4:BW15">
    <cfRule type="expression" dxfId="4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E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E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-1</v>
      </c>
      <c r="AS2" s="9" t="s">
        <v>28</v>
      </c>
      <c r="AT2" s="385" t="s">
        <v>12</v>
      </c>
      <c r="AU2" s="386" t="s">
        <v>12</v>
      </c>
      <c r="AV2" s="387"/>
      <c r="AW2" s="3"/>
      <c r="BE2" s="391" t="str">
        <f ca="1">CONCATENATE("Week ",$C$2," Scores")</f>
        <v>Week 16 Scores</v>
      </c>
      <c r="BF2" s="392"/>
      <c r="BG2" s="393"/>
      <c r="BH2" s="175"/>
      <c r="BI2" s="391" t="s">
        <v>72</v>
      </c>
      <c r="BJ2" s="392"/>
      <c r="BK2" s="392"/>
      <c r="BL2" s="393"/>
      <c r="BM2" s="174"/>
      <c r="BN2" s="391" t="s">
        <v>81</v>
      </c>
      <c r="BO2" s="392"/>
      <c r="BP2" s="393"/>
      <c r="BQ2" s="391" t="s">
        <v>77</v>
      </c>
      <c r="BR2" s="392"/>
      <c r="BS2" s="392"/>
      <c r="BT2" s="392"/>
      <c r="BU2" s="392"/>
      <c r="BV2" s="392"/>
      <c r="BW2" s="39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9" t="s">
        <v>74</v>
      </c>
      <c r="BS3" s="394"/>
      <c r="BT3" s="389" t="s">
        <v>75</v>
      </c>
      <c r="BU3" s="394"/>
      <c r="BV3" s="389" t="s">
        <v>76</v>
      </c>
      <c r="BW3" s="390"/>
      <c r="BY3" s="10" t="s">
        <v>41</v>
      </c>
    </row>
    <row r="4" spans="1:77" ht="18" customHeight="1" x14ac:dyDescent="0.2">
      <c r="B4" s="189" t="str">
        <f>IF('NFL Schedule'!A302="","",'NFL Schedule'!A302)</f>
        <v>Vikings</v>
      </c>
      <c r="C4" s="190" t="str">
        <f>IF('NFL Schedule'!B302="","",'NFL Schedule'!B302)</f>
        <v>at</v>
      </c>
      <c r="D4" s="190" t="str">
        <f>IF('NFL Schedule'!C302="","",'NFL Schedule'!C302)</f>
        <v>Saints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95.875</v>
      </c>
      <c r="BL4" s="93">
        <f ca="1">$H$23</f>
        <v>767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4</v>
      </c>
      <c r="BQ4" s="72">
        <f ca="1">-$AR$3*'Season Summary'!$AO$3</f>
        <v>-27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200" t="str">
        <f>IF('NFL Schedule'!A303="","",'NFL Schedule'!A303)</f>
        <v>49ers</v>
      </c>
      <c r="C5" s="201" t="str">
        <f>IF('NFL Schedule'!B303="","",'NFL Schedule'!B303)</f>
        <v>at</v>
      </c>
      <c r="D5" s="201" t="str">
        <f>IF('NFL Schedule'!C303="","",'NFL Schedule'!C303)</f>
        <v>Cardinals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76.625</v>
      </c>
      <c r="BL5" s="95">
        <f ca="1">$K$23</f>
        <v>613</v>
      </c>
      <c r="BM5" s="174"/>
      <c r="BN5" s="65">
        <f t="shared" ca="1" si="18"/>
        <v>4</v>
      </c>
      <c r="BO5" s="85" t="str">
        <f>$I$2</f>
        <v>CK</v>
      </c>
      <c r="BP5" s="75">
        <f t="shared" ca="1" si="19"/>
        <v>4</v>
      </c>
      <c r="BQ5" s="74">
        <f ca="1">-$AR$3*'Season Summary'!$AO$3</f>
        <v>-27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200" t="str">
        <f>IF('NFL Schedule'!A304="","",'NFL Schedule'!A304)</f>
        <v>Buccaneers</v>
      </c>
      <c r="C6" s="201" t="str">
        <f>IF('NFL Schedule'!B304="","",'NFL Schedule'!B304)</f>
        <v>at</v>
      </c>
      <c r="D6" s="201" t="str">
        <f>IF('NFL Schedule'!C304="","",'NFL Schedule'!C304)</f>
        <v>Lions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98.625</v>
      </c>
      <c r="BL6" s="95">
        <f ca="1">$N$23</f>
        <v>789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-27</v>
      </c>
      <c r="BQ6" s="74">
        <f ca="1">-$AR$3*'Season Summary'!$AO$3</f>
        <v>-27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200" t="str">
        <f>IF('NFL Schedule'!A305="","",'NFL Schedule'!A305)</f>
        <v>Broncos</v>
      </c>
      <c r="C7" s="201" t="str">
        <f>IF('NFL Schedule'!B305="","",'NFL Schedule'!B305)</f>
        <v>at</v>
      </c>
      <c r="D7" s="201" t="str">
        <f>IF('NFL Schedule'!C305="","",'NFL Schedule'!C305)</f>
        <v>Chargers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</v>
      </c>
      <c r="BL7" s="95">
        <f ca="1">$Q$23</f>
        <v>776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-27</v>
      </c>
      <c r="BQ7" s="74">
        <f ca="1">-$AR$3*'Season Summary'!$AO$3</f>
        <v>-27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200" t="str">
        <f>IF('NFL Schedule'!A306="","",'NFL Schedule'!A306)</f>
        <v>Dolphins</v>
      </c>
      <c r="C8" s="201" t="str">
        <f>IF('NFL Schedule'!B306="","",'NFL Schedule'!B306)</f>
        <v>at</v>
      </c>
      <c r="D8" s="201" t="str">
        <f>IF('NFL Schedule'!C306="","",'NFL Schedule'!C306)</f>
        <v>Raiders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91.5</v>
      </c>
      <c r="BL8" s="95">
        <f ca="1">$T$23</f>
        <v>732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-27</v>
      </c>
      <c r="BQ8" s="74">
        <f ca="1">-$AR$3*'Season Summary'!$AO$3</f>
        <v>-27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200" t="str">
        <f>IF('NFL Schedule'!A307="","",'NFL Schedule'!A307)</f>
        <v>Browns</v>
      </c>
      <c r="C9" s="201" t="str">
        <f>IF('NFL Schedule'!B307="","",'NFL Schedule'!B307)</f>
        <v>at</v>
      </c>
      <c r="D9" s="201" t="str">
        <f>IF('NFL Schedule'!C307="","",'NFL Schedule'!C307)</f>
        <v>Jets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94.625</v>
      </c>
      <c r="BL9" s="95">
        <f ca="1">$W$23</f>
        <v>757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66</v>
      </c>
      <c r="BQ9" s="74">
        <f ca="1">-$AR$3*'Season Summary'!$AO$3</f>
        <v>-27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200" t="str">
        <f>IF('NFL Schedule'!A308="","",'NFL Schedule'!A308)</f>
        <v>Giants</v>
      </c>
      <c r="C10" s="201" t="str">
        <f>IF('NFL Schedule'!B308="","",'NFL Schedule'!B308)</f>
        <v>at</v>
      </c>
      <c r="D10" s="201" t="str">
        <f>IF('NFL Schedule'!C308="","",'NFL Schedule'!C308)</f>
        <v>Ravens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100.25</v>
      </c>
      <c r="BL10" s="95">
        <f ca="1">$Z$23</f>
        <v>802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-27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27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200" t="str">
        <f>IF('NFL Schedule'!A309="","",'NFL Schedule'!A309)</f>
        <v>Bengals</v>
      </c>
      <c r="C11" s="201" t="str">
        <f>IF('NFL Schedule'!B309="","",'NFL Schedule'!B309)</f>
        <v>at</v>
      </c>
      <c r="D11" s="201" t="str">
        <f>IF('NFL Schedule'!C309="","",'NFL Schedule'!C309)</f>
        <v>Texans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95.5</v>
      </c>
      <c r="BL11" s="95">
        <f ca="1">$AC$23</f>
        <v>764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-27</v>
      </c>
      <c r="BQ11" s="74">
        <f ca="1">-$AR$3*'Season Summary'!$AO$3</f>
        <v>-27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200" t="str">
        <f>IF('NFL Schedule'!A310="","",'NFL Schedule'!A310)</f>
        <v>Bears</v>
      </c>
      <c r="C12" s="201" t="str">
        <f>IF('NFL Schedule'!B310="","",'NFL Schedule'!B310)</f>
        <v>at</v>
      </c>
      <c r="D12" s="201" t="str">
        <f>IF('NFL Schedule'!C310="","",'NFL Schedule'!C310)</f>
        <v>Jaguars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99.75</v>
      </c>
      <c r="BL12" s="95">
        <f ca="1">$AF$23</f>
        <v>798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-27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18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200" t="str">
        <f>IF('NFL Schedule'!A311="","",'NFL Schedule'!A311)</f>
        <v>Falcons</v>
      </c>
      <c r="C13" s="201" t="str">
        <f>IF('NFL Schedule'!B311="","",'NFL Schedule'!B311)</f>
        <v>at</v>
      </c>
      <c r="D13" s="201" t="str">
        <f>IF('NFL Schedule'!C311="","",'NFL Schedule'!C311)</f>
        <v>Chiefs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98.75</v>
      </c>
      <c r="BL13" s="95">
        <f ca="1">$AI$23</f>
        <v>790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-27</v>
      </c>
      <c r="BQ13" s="74">
        <f ca="1">-$AR$3*'Season Summary'!$AO$3</f>
        <v>-27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200" t="str">
        <f>IF('NFL Schedule'!A312="","",'NFL Schedule'!A312)</f>
        <v>Colts</v>
      </c>
      <c r="C14" s="201" t="str">
        <f>IF('NFL Schedule'!B312="","",'NFL Schedule'!B312)</f>
        <v>at</v>
      </c>
      <c r="D14" s="201" t="str">
        <f>IF('NFL Schedule'!C312="","",'NFL Schedule'!C312)</f>
        <v>Steelers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7</v>
      </c>
      <c r="BJ14" s="85" t="str">
        <f>$AJ$2</f>
        <v>MB</v>
      </c>
      <c r="BK14" s="94">
        <f ca="1">$AL$22</f>
        <v>96</v>
      </c>
      <c r="BL14" s="95">
        <f ca="1">$AL$23</f>
        <v>768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-27</v>
      </c>
      <c r="BQ14" s="74">
        <f ca="1">-$AR$3*'Season Summary'!$AO$3</f>
        <v>-27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200" t="str">
        <f>IF('NFL Schedule'!A313="","",'NFL Schedule'!A313)</f>
        <v>Panthers</v>
      </c>
      <c r="C15" s="201" t="str">
        <f>IF('NFL Schedule'!B313="","",'NFL Schedule'!B313)</f>
        <v>at</v>
      </c>
      <c r="D15" s="201" t="str">
        <f>IF('NFL Schedule'!C313="","",'NFL Schedule'!C313)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</v>
      </c>
      <c r="BL15" s="97">
        <f ca="1">$AO$23</f>
        <v>784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35</v>
      </c>
      <c r="BQ15" s="76">
        <f ca="1">-$AR$3*'Season Summary'!$AO$3</f>
        <v>-27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200" t="str">
        <f>IF('NFL Schedule'!A314="","",'NFL Schedule'!A314)</f>
        <v>Rams</v>
      </c>
      <c r="C16" s="201" t="str">
        <f>IF('NFL Schedule'!B314="","",'NFL Schedule'!B314)</f>
        <v>at</v>
      </c>
      <c r="D16" s="201" t="str">
        <f>IF('NFL Schedule'!C314="","",'NFL Schedule'!C314)</f>
        <v>Seahawks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200" t="str">
        <f>IF('NFL Schedule'!A315="","",'NFL Schedule'!A315)</f>
        <v>Eagles</v>
      </c>
      <c r="C17" s="201" t="str">
        <f>IF('NFL Schedule'!B315="","",'NFL Schedule'!B315)</f>
        <v>at</v>
      </c>
      <c r="D17" s="201" t="str">
        <f>IF('NFL Schedule'!C315="","",'NFL Schedule'!C315)</f>
        <v>Cowboys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200" t="str">
        <f>IF('NFL Schedule'!A316="","",'NFL Schedule'!A316)</f>
        <v>Titans</v>
      </c>
      <c r="C18" s="201" t="str">
        <f>IF('NFL Schedule'!B316="","",'NFL Schedule'!B316)</f>
        <v>at</v>
      </c>
      <c r="D18" s="201" t="str">
        <f>IF('NFL Schedule'!C316="","",'NFL Schedule'!C316)</f>
        <v>Packers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200" t="str">
        <f>IF('NFL Schedule'!A317="","",'NFL Schedule'!A317)</f>
        <v>Bills</v>
      </c>
      <c r="C19" s="201" t="str">
        <f>IF('NFL Schedule'!B317="","",'NFL Schedule'!B317)</f>
        <v>at</v>
      </c>
      <c r="D19" s="201" t="str">
        <f>IF('NFL Schedule'!C317="","",'NFL Schedule'!C317)</f>
        <v>Patriots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Schedule'!B319="","",'NFL Schedule'!B319)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41" priority="4" stopIfTrue="1">
      <formula>H24=MIN($H24:$AO24)</formula>
    </cfRule>
  </conditionalFormatting>
  <conditionalFormatting sqref="AO21 H21 AC21 Z21 W21 T21 Q21 N21 K21 AF21 AI21 AL21 AV21">
    <cfRule type="expression" dxfId="4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9" priority="6" stopIfTrue="1">
      <formula>H22=MAX($H35:$AO35)</formula>
    </cfRule>
  </conditionalFormatting>
  <conditionalFormatting sqref="H23 K23 N23 Q23 T23 W23 Z23 AC23 AF23 AI23 AL23 AO23">
    <cfRule type="expression" dxfId="3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7" priority="8" stopIfTrue="1">
      <formula>G25=MAX($G41:$AN41)</formula>
    </cfRule>
  </conditionalFormatting>
  <conditionalFormatting sqref="B4:B19">
    <cfRule type="expression" dxfId="36" priority="9" stopIfTrue="1">
      <formula>$E4="V"</formula>
    </cfRule>
  </conditionalFormatting>
  <conditionalFormatting sqref="D4:D19">
    <cfRule type="expression" dxfId="35" priority="10" stopIfTrue="1">
      <formula>$E4="H"</formula>
    </cfRule>
  </conditionalFormatting>
  <conditionalFormatting sqref="G22 J22 M22 P22 S22 V22 Y22 AB22 AE22 AH22 AK22 AN22">
    <cfRule type="cellIs" dxfId="34" priority="11" stopIfTrue="1" operator="equal">
      <formula>1</formula>
    </cfRule>
  </conditionalFormatting>
  <conditionalFormatting sqref="G49 F50">
    <cfRule type="cellIs" dxfId="33" priority="12" stopIfTrue="1" operator="equal">
      <formula>"Yes"</formula>
    </cfRule>
    <cfRule type="cellIs" dxfId="32" priority="13" stopIfTrue="1" operator="equal">
      <formula>"No"</formula>
    </cfRule>
  </conditionalFormatting>
  <conditionalFormatting sqref="F2 I2 L2 O2 R2 U2 X2 AA2 AD2 AG2 AJ2 AM2">
    <cfRule type="expression" dxfId="31" priority="2" stopIfTrue="1">
      <formula>AND(G32&lt;&gt;0,G32&lt;&gt;$F$31)</formula>
    </cfRule>
  </conditionalFormatting>
  <conditionalFormatting sqref="G2 J2 M2 P2 S2 V2 Y2 AB2 AE2 AH2 AK2 AN2">
    <cfRule type="expression" dxfId="30" priority="1">
      <formula>SUM($F$2:$AO$2)&lt;&gt;0</formula>
    </cfRule>
  </conditionalFormatting>
  <conditionalFormatting sqref="G2 J2 M2 P2 S2 V2 Y2 AB2 AE2 AH2 AK2 AN2 BP4:BQ15 BS4:BS15 BU4:BU15 BW4:BW15">
    <cfRule type="expression" dxfId="2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F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F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-1</v>
      </c>
      <c r="AS2" s="9" t="s">
        <v>28</v>
      </c>
      <c r="AT2" s="385" t="s">
        <v>12</v>
      </c>
      <c r="AU2" s="386" t="s">
        <v>12</v>
      </c>
      <c r="AV2" s="387"/>
      <c r="AW2" s="3"/>
      <c r="BE2" s="391" t="str">
        <f ca="1">CONCATENATE("Week ",$C$2," Scores")</f>
        <v>Week 17 Scores</v>
      </c>
      <c r="BF2" s="392"/>
      <c r="BG2" s="393"/>
      <c r="BH2" s="175"/>
      <c r="BI2" s="391" t="s">
        <v>72</v>
      </c>
      <c r="BJ2" s="392"/>
      <c r="BK2" s="392"/>
      <c r="BL2" s="393"/>
      <c r="BM2" s="174"/>
      <c r="BN2" s="391" t="s">
        <v>81</v>
      </c>
      <c r="BO2" s="392"/>
      <c r="BP2" s="393"/>
      <c r="BQ2" s="391" t="s">
        <v>77</v>
      </c>
      <c r="BR2" s="392"/>
      <c r="BS2" s="392"/>
      <c r="BT2" s="392"/>
      <c r="BU2" s="392"/>
      <c r="BV2" s="392"/>
      <c r="BW2" s="39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9" t="s">
        <v>74</v>
      </c>
      <c r="BS3" s="394"/>
      <c r="BT3" s="389" t="s">
        <v>75</v>
      </c>
      <c r="BU3" s="394"/>
      <c r="BV3" s="389" t="s">
        <v>76</v>
      </c>
      <c r="BW3" s="390"/>
      <c r="BY3" s="10" t="s">
        <v>41</v>
      </c>
    </row>
    <row r="4" spans="1:77" ht="18" customHeight="1" x14ac:dyDescent="0.2">
      <c r="B4" s="189" t="str">
        <f>IF('NFL Schedule'!A322="","",'NFL Schedule'!A322)</f>
        <v>Dolphins</v>
      </c>
      <c r="C4" s="190" t="str">
        <f>IF('NFL Schedule'!B322="","",'NFL Schedule'!B322)</f>
        <v>at</v>
      </c>
      <c r="D4" s="190" t="str">
        <f>IF('NFL Schedule'!C322="","",'NFL Schedule'!C322)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95.875</v>
      </c>
      <c r="BL4" s="93">
        <f ca="1">$H$23</f>
        <v>767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4</v>
      </c>
      <c r="BQ4" s="72">
        <f ca="1">-$AR$3*'Season Summary'!$AO$3</f>
        <v>-27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200" t="str">
        <f>IF('NFL Schedule'!A323="","",'NFL Schedule'!A323)</f>
        <v>Saints</v>
      </c>
      <c r="C5" s="201" t="str">
        <f>IF('NFL Schedule'!B323="","",'NFL Schedule'!B323)</f>
        <v>at</v>
      </c>
      <c r="D5" s="201" t="str">
        <f>IF('NFL Schedule'!C323="","",'NFL Schedule'!C323)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76.625</v>
      </c>
      <c r="BL5" s="95">
        <f ca="1">$K$23</f>
        <v>613</v>
      </c>
      <c r="BM5" s="174"/>
      <c r="BN5" s="65">
        <f t="shared" ca="1" si="18"/>
        <v>4</v>
      </c>
      <c r="BO5" s="85" t="str">
        <f>$I$2</f>
        <v>CK</v>
      </c>
      <c r="BP5" s="75">
        <f t="shared" ca="1" si="19"/>
        <v>4</v>
      </c>
      <c r="BQ5" s="74">
        <f ca="1">-$AR$3*'Season Summary'!$AO$3</f>
        <v>-27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200" t="str">
        <f>IF('NFL Schedule'!A324="","",'NFL Schedule'!A324)</f>
        <v>Packers</v>
      </c>
      <c r="C6" s="201" t="str">
        <f>IF('NFL Schedule'!B324="","",'NFL Schedule'!B324)</f>
        <v>at</v>
      </c>
      <c r="D6" s="201" t="str">
        <f>IF('NFL Schedule'!C324="","",'NFL Schedule'!C324)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98.625</v>
      </c>
      <c r="BL6" s="95">
        <f ca="1">$N$23</f>
        <v>789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-27</v>
      </c>
      <c r="BQ6" s="74">
        <f ca="1">-$AR$3*'Season Summary'!$AO$3</f>
        <v>-27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200" t="str">
        <f>IF('NFL Schedule'!A325="","",'NFL Schedule'!A325)</f>
        <v>Ravens</v>
      </c>
      <c r="C7" s="201" t="str">
        <f>IF('NFL Schedule'!B325="","",'NFL Schedule'!B325)</f>
        <v>at</v>
      </c>
      <c r="D7" s="201" t="str">
        <f>IF('NFL Schedule'!C325="","",'NFL Schedule'!C325)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</v>
      </c>
      <c r="BL7" s="95">
        <f ca="1">$Q$23</f>
        <v>776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-27</v>
      </c>
      <c r="BQ7" s="74">
        <f ca="1">-$AR$3*'Season Summary'!$AO$3</f>
        <v>-27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200" t="str">
        <f>IF('NFL Schedule'!A326="","",'NFL Schedule'!A326)</f>
        <v>Steelers</v>
      </c>
      <c r="C8" s="201" t="str">
        <f>IF('NFL Schedule'!B326="","",'NFL Schedule'!B326)</f>
        <v>at</v>
      </c>
      <c r="D8" s="201" t="str">
        <f>IF('NFL Schedule'!C326="","",'NFL Schedule'!C326)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91.5</v>
      </c>
      <c r="BL8" s="95">
        <f ca="1">$T$23</f>
        <v>732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-27</v>
      </c>
      <c r="BQ8" s="74">
        <f ca="1">-$AR$3*'Season Summary'!$AO$3</f>
        <v>-27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200" t="str">
        <f>IF('NFL Schedule'!A327="","",'NFL Schedule'!A327)</f>
        <v>Vikings</v>
      </c>
      <c r="C9" s="201" t="str">
        <f>IF('NFL Schedule'!B327="","",'NFL Schedule'!B327)</f>
        <v>at</v>
      </c>
      <c r="D9" s="201" t="str">
        <f>IF('NFL Schedule'!C327="","",'NFL Schedule'!C327)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94.625</v>
      </c>
      <c r="BL9" s="95">
        <f ca="1">$W$23</f>
        <v>757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66</v>
      </c>
      <c r="BQ9" s="74">
        <f ca="1">-$AR$3*'Season Summary'!$AO$3</f>
        <v>-27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200" t="str">
        <f>IF('NFL Schedule'!A328="","",'NFL Schedule'!A328)</f>
        <v>Titans</v>
      </c>
      <c r="C10" s="201" t="str">
        <f>IF('NFL Schedule'!B328="","",'NFL Schedule'!B328)</f>
        <v>at</v>
      </c>
      <c r="D10" s="201" t="str">
        <f>IF('NFL Schedule'!C328="","",'NFL Schedule'!C328)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100.25</v>
      </c>
      <c r="BL10" s="95">
        <f ca="1">$Z$23</f>
        <v>802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-27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27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200" t="str">
        <f>IF('NFL Schedule'!A329="","",'NFL Schedule'!A329)</f>
        <v>Jaguars</v>
      </c>
      <c r="C11" s="201" t="str">
        <f>IF('NFL Schedule'!B329="","",'NFL Schedule'!B329)</f>
        <v>at</v>
      </c>
      <c r="D11" s="201" t="str">
        <f>IF('NFL Schedule'!C329="","",'NFL Schedule'!C329)</f>
        <v>Colts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95.5</v>
      </c>
      <c r="BL11" s="95">
        <f ca="1">$AC$23</f>
        <v>764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-27</v>
      </c>
      <c r="BQ11" s="74">
        <f ca="1">-$AR$3*'Season Summary'!$AO$3</f>
        <v>-27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200" t="str">
        <f>IF('NFL Schedule'!A330="","",'NFL Schedule'!A330)</f>
        <v>Chargers</v>
      </c>
      <c r="C12" s="201" t="str">
        <f>IF('NFL Schedule'!B330="","",'NFL Schedule'!B330)</f>
        <v>at</v>
      </c>
      <c r="D12" s="201" t="str">
        <f>IF('NFL Schedule'!C330="","",'NFL Schedule'!C330)</f>
        <v>Chiefs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99.75</v>
      </c>
      <c r="BL12" s="95">
        <f ca="1">$AF$23</f>
        <v>798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-27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18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200" t="str">
        <f>IF('NFL Schedule'!A331="","",'NFL Schedule'!A331)</f>
        <v>Jets</v>
      </c>
      <c r="C13" s="201" t="str">
        <f>IF('NFL Schedule'!B331="","",'NFL Schedule'!B331)</f>
        <v>at</v>
      </c>
      <c r="D13" s="201" t="str">
        <f>IF('NFL Schedule'!C331="","",'NFL Schedule'!C331)</f>
        <v>Patriots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98.75</v>
      </c>
      <c r="BL13" s="95">
        <f ca="1">$AI$23</f>
        <v>790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-27</v>
      </c>
      <c r="BQ13" s="74">
        <f ca="1">-$AR$3*'Season Summary'!$AO$3</f>
        <v>-27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200" t="str">
        <f>IF('NFL Schedule'!A332="","",'NFL Schedule'!A332)</f>
        <v>Cowboys</v>
      </c>
      <c r="C14" s="201" t="str">
        <f>IF('NFL Schedule'!B332="","",'NFL Schedule'!B332)</f>
        <v>at</v>
      </c>
      <c r="D14" s="201" t="str">
        <f>IF('NFL Schedule'!C332="","",'NFL Schedule'!C332)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7</v>
      </c>
      <c r="BJ14" s="85" t="str">
        <f>$AJ$2</f>
        <v>MB</v>
      </c>
      <c r="BK14" s="94">
        <f ca="1">$AL$22</f>
        <v>96</v>
      </c>
      <c r="BL14" s="95">
        <f ca="1">$AL$23</f>
        <v>768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-27</v>
      </c>
      <c r="BQ14" s="74">
        <f ca="1">-$AR$3*'Season Summary'!$AO$3</f>
        <v>-27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200" t="str">
        <f>IF('NFL Schedule'!A333="","",'NFL Schedule'!A333)</f>
        <v>Football Team</v>
      </c>
      <c r="C15" s="201" t="str">
        <f>IF('NFL Schedule'!B333="","",'NFL Schedule'!B333)</f>
        <v>at</v>
      </c>
      <c r="D15" s="201" t="str">
        <f>IF('NFL Schedule'!C333="","",'NFL Schedule'!C333)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</v>
      </c>
      <c r="BL15" s="97">
        <f ca="1">$AO$23</f>
        <v>784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35</v>
      </c>
      <c r="BQ15" s="76">
        <f ca="1">-$AR$3*'Season Summary'!$AO$3</f>
        <v>-27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200" t="str">
        <f>IF('NFL Schedule'!A334="","",'NFL Schedule'!A334)</f>
        <v>Falcons</v>
      </c>
      <c r="C16" s="201" t="str">
        <f>IF('NFL Schedule'!B334="","",'NFL Schedule'!B334)</f>
        <v>at</v>
      </c>
      <c r="D16" s="201" t="str">
        <f>IF('NFL Schedule'!C334="","",'NFL Schedule'!C334)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200" t="str">
        <f>IF('NFL Schedule'!A335="","",'NFL Schedule'!A335)</f>
        <v>Raiders</v>
      </c>
      <c r="C17" s="201" t="str">
        <f>IF('NFL Schedule'!B335="","",'NFL Schedule'!B335)</f>
        <v>at</v>
      </c>
      <c r="D17" s="201" t="str">
        <f>IF('NFL Schedule'!C335="","",'NFL Schedule'!C335)</f>
        <v>Broncos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200" t="str">
        <f>IF('NFL Schedule'!A336="","",'NFL Schedule'!A336)</f>
        <v>Cardinals</v>
      </c>
      <c r="C18" s="201" t="str">
        <f>IF('NFL Schedule'!B336="","",'NFL Schedule'!B336)</f>
        <v>at</v>
      </c>
      <c r="D18" s="201" t="str">
        <f>IF('NFL Schedule'!C336="","",'NFL Schedule'!C336)</f>
        <v>Rams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200" t="str">
        <f>IF('NFL Schedule'!A337="","",'NFL Schedule'!A337)</f>
        <v>Seahawks</v>
      </c>
      <c r="C19" s="201" t="str">
        <f>IF('NFL Schedule'!B337="","",'NFL Schedule'!B337)</f>
        <v>at</v>
      </c>
      <c r="D19" s="201" t="str">
        <f>IF('NFL Schedule'!C337="","",'NFL Schedule'!C337)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Schedule'!B339="","",'NFL Schedule'!B339)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dataValidations disablePrompts="1"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1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1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16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8" customWidth="1"/>
    <col min="42" max="42" width="8.7109375" style="39" customWidth="1"/>
    <col min="43" max="43" width="8.7109375" style="38" hidden="1" customWidth="1"/>
    <col min="44" max="44" width="50.7109375" style="39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9" hidden="1" customWidth="1"/>
    <col min="101" max="16384" width="9.140625" style="3"/>
  </cols>
  <sheetData>
    <row r="1" spans="2:101" s="18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81" t="str">
        <f>AR14</f>
        <v>2020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8"/>
      <c r="AP1" s="39"/>
      <c r="AQ1" s="38"/>
      <c r="AR1" s="39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21"/>
    </row>
    <row r="2" spans="2:101" ht="27" customHeight="1" thickTop="1" thickBot="1" x14ac:dyDescent="0.25">
      <c r="B2" s="395" t="str">
        <f ca="1">$AR$12</f>
        <v>Week 9 Final</v>
      </c>
      <c r="C2" s="396" t="str">
        <f ca="1">$AR$12</f>
        <v>Week 9 Final</v>
      </c>
      <c r="D2" s="397"/>
      <c r="E2" s="122" t="s">
        <v>673</v>
      </c>
      <c r="F2" s="123">
        <f ca="1">INDIRECT("'"&amp;INDEX(worksheet_names,_xlfn.SHEET()-1)&amp;"'!G2")</f>
        <v>4</v>
      </c>
      <c r="G2" s="124"/>
      <c r="H2" s="122" t="s">
        <v>674</v>
      </c>
      <c r="I2" s="123">
        <f ca="1">INDIRECT("'"&amp;INDEX(worksheet_names,_xlfn.SHEET()-1)&amp;"'!J2")</f>
        <v>4</v>
      </c>
      <c r="J2" s="124"/>
      <c r="K2" s="122" t="s">
        <v>675</v>
      </c>
      <c r="L2" s="123">
        <f ca="1">INDIRECT("'"&amp;INDEX(worksheet_names,_xlfn.SHEET()-1)&amp;"'!M2")</f>
        <v>-27</v>
      </c>
      <c r="M2" s="124"/>
      <c r="N2" s="122" t="s">
        <v>676</v>
      </c>
      <c r="O2" s="123">
        <f ca="1">INDIRECT("'"&amp;INDEX(worksheet_names,_xlfn.SHEET()-1)&amp;"'!P2")</f>
        <v>-27</v>
      </c>
      <c r="P2" s="124"/>
      <c r="Q2" s="122" t="s">
        <v>677</v>
      </c>
      <c r="R2" s="123">
        <f ca="1">INDIRECT("'"&amp;INDEX(worksheet_names,_xlfn.SHEET()-1)&amp;"'!S2")</f>
        <v>-27</v>
      </c>
      <c r="S2" s="124"/>
      <c r="T2" s="122" t="s">
        <v>678</v>
      </c>
      <c r="U2" s="123">
        <f ca="1">INDIRECT("'"&amp;INDEX(worksheet_names,_xlfn.SHEET()-1)&amp;"'!V2")</f>
        <v>66</v>
      </c>
      <c r="V2" s="124"/>
      <c r="W2" s="122" t="s">
        <v>679</v>
      </c>
      <c r="X2" s="123">
        <f ca="1">INDIRECT("'"&amp;INDEX(worksheet_names,_xlfn.SHEET()-1)&amp;"'!Y2")</f>
        <v>62</v>
      </c>
      <c r="Y2" s="124"/>
      <c r="Z2" s="122" t="s">
        <v>680</v>
      </c>
      <c r="AA2" s="123">
        <f ca="1">INDIRECT("'"&amp;INDEX(worksheet_names,_xlfn.SHEET()-1)&amp;"'!AB2")</f>
        <v>-27</v>
      </c>
      <c r="AB2" s="124"/>
      <c r="AC2" s="122" t="s">
        <v>681</v>
      </c>
      <c r="AD2" s="123">
        <f ca="1">INDIRECT("'"&amp;INDEX(worksheet_names,_xlfn.SHEET()-1)&amp;"'!AE2")</f>
        <v>-9</v>
      </c>
      <c r="AE2" s="124"/>
      <c r="AF2" s="122" t="s">
        <v>682</v>
      </c>
      <c r="AG2" s="123">
        <f ca="1">INDIRECT("'"&amp;INDEX(worksheet_names,_xlfn.SHEET()-1)&amp;"'!AH2")</f>
        <v>-27</v>
      </c>
      <c r="AH2" s="124"/>
      <c r="AI2" s="122" t="s">
        <v>683</v>
      </c>
      <c r="AJ2" s="123">
        <f ca="1">INDIRECT("'"&amp;INDEX(worksheet_names,_xlfn.SHEET()-1)&amp;"'!AK2")</f>
        <v>-27</v>
      </c>
      <c r="AK2" s="124"/>
      <c r="AL2" s="122" t="s">
        <v>684</v>
      </c>
      <c r="AM2" s="123">
        <f ca="1">INDIRECT("'"&amp;INDEX(worksheet_names,_xlfn.SHEET()-1)&amp;"'!AN2")</f>
        <v>35</v>
      </c>
      <c r="AN2" s="125"/>
      <c r="AO2" s="224">
        <f>COUNTA(E2,H2,K2,N2,Q2,T2,W2,Z2,AC2,AF2,AI2,AL2)</f>
        <v>12</v>
      </c>
      <c r="AP2" s="225" t="s">
        <v>4</v>
      </c>
      <c r="AQ2" s="40">
        <f>SUM('Week 1'!$E$4&lt;&gt;"",'Week 2'!$E$4&lt;&gt;"",'Week 3'!$E$4&lt;&gt;"",'Week 4'!$E$4&lt;&gt;"",'Week 5'!$E$4&lt;&gt;"",'Week 6'!$E$4&lt;&gt;"",'Week 7'!$E$4&lt;&gt;"",'Week 8'!$E$4&lt;&gt;"",'Week 9'!$E$4&lt;&gt;"",'Week 10'!$E$4&lt;&gt;"",'Week 11'!$E$4&lt;&gt;"",'Week 12'!$E$4&lt;&gt;"",'Week 13'!$E$4&lt;&gt;"",'Week 14'!$E$4&lt;&gt;"",'Week 15'!$E$4&lt;&gt;"",'Week 16'!$E$4&lt;&gt;"",'Week 17'!$E$4&lt;&gt;"")</f>
        <v>9</v>
      </c>
      <c r="AR2" s="41" t="s">
        <v>21</v>
      </c>
      <c r="AS2" s="11"/>
      <c r="CW2" s="3" t="s">
        <v>126</v>
      </c>
    </row>
    <row r="3" spans="2:101" ht="27" customHeight="1" x14ac:dyDescent="0.2">
      <c r="B3" s="126" t="s">
        <v>0</v>
      </c>
      <c r="C3" s="127" t="s">
        <v>22</v>
      </c>
      <c r="D3" s="128" t="s">
        <v>23</v>
      </c>
      <c r="E3" s="129" t="s">
        <v>1</v>
      </c>
      <c r="F3" s="127" t="s">
        <v>2</v>
      </c>
      <c r="G3" s="130" t="s">
        <v>17</v>
      </c>
      <c r="H3" s="131" t="s">
        <v>1</v>
      </c>
      <c r="I3" s="127" t="s">
        <v>2</v>
      </c>
      <c r="J3" s="130" t="s">
        <v>17</v>
      </c>
      <c r="K3" s="131" t="s">
        <v>1</v>
      </c>
      <c r="L3" s="127" t="s">
        <v>2</v>
      </c>
      <c r="M3" s="130" t="s">
        <v>17</v>
      </c>
      <c r="N3" s="131" t="s">
        <v>1</v>
      </c>
      <c r="O3" s="127" t="s">
        <v>2</v>
      </c>
      <c r="P3" s="130" t="s">
        <v>17</v>
      </c>
      <c r="Q3" s="131" t="s">
        <v>1</v>
      </c>
      <c r="R3" s="127" t="s">
        <v>2</v>
      </c>
      <c r="S3" s="130" t="s">
        <v>17</v>
      </c>
      <c r="T3" s="131" t="s">
        <v>1</v>
      </c>
      <c r="U3" s="127" t="s">
        <v>2</v>
      </c>
      <c r="V3" s="130" t="s">
        <v>17</v>
      </c>
      <c r="W3" s="131" t="s">
        <v>1</v>
      </c>
      <c r="X3" s="127" t="s">
        <v>2</v>
      </c>
      <c r="Y3" s="130" t="s">
        <v>17</v>
      </c>
      <c r="Z3" s="131" t="s">
        <v>1</v>
      </c>
      <c r="AA3" s="127" t="s">
        <v>2</v>
      </c>
      <c r="AB3" s="130" t="s">
        <v>17</v>
      </c>
      <c r="AC3" s="131" t="s">
        <v>1</v>
      </c>
      <c r="AD3" s="127" t="s">
        <v>2</v>
      </c>
      <c r="AE3" s="130" t="s">
        <v>17</v>
      </c>
      <c r="AF3" s="131" t="s">
        <v>1</v>
      </c>
      <c r="AG3" s="127" t="s">
        <v>2</v>
      </c>
      <c r="AH3" s="130" t="s">
        <v>17</v>
      </c>
      <c r="AI3" s="131" t="s">
        <v>1</v>
      </c>
      <c r="AJ3" s="127" t="s">
        <v>2</v>
      </c>
      <c r="AK3" s="130" t="s">
        <v>17</v>
      </c>
      <c r="AL3" s="131" t="s">
        <v>1</v>
      </c>
      <c r="AM3" s="127" t="s">
        <v>2</v>
      </c>
      <c r="AN3" s="132" t="s">
        <v>17</v>
      </c>
      <c r="AO3" s="226">
        <v>3</v>
      </c>
      <c r="AP3" s="225" t="s">
        <v>7</v>
      </c>
      <c r="AQ3" s="42">
        <f>AQ2+1</f>
        <v>10</v>
      </c>
      <c r="AR3" s="41" t="s">
        <v>39</v>
      </c>
      <c r="AS3" s="43"/>
    </row>
    <row r="4" spans="2:101" ht="18" customHeight="1" x14ac:dyDescent="0.2">
      <c r="B4" s="227">
        <v>1</v>
      </c>
      <c r="C4" s="190">
        <f>16 - COUNTBLANK('Week 1'!$B$4:$B$19)</f>
        <v>16</v>
      </c>
      <c r="D4" s="228">
        <f>IF('Week 1'!$E$4="","",C4)</f>
        <v>16</v>
      </c>
      <c r="E4" s="229">
        <f ca="1">IF('Week 1'!$AR$2=0,IF('Week 1'!F$4="","",'Week 1'!G$21),"")</f>
        <v>12</v>
      </c>
      <c r="F4" s="230">
        <f>IF('Week 1'!$AR$2=0,IF('Week 1'!F$4="",0,'Week 1'!H$25),"")</f>
        <v>7</v>
      </c>
      <c r="G4" s="231">
        <f ca="1">IF('Week 1'!$AR$2=0,IF('Week 1'!F$4="",0,'Week 1'!H$21),"")</f>
        <v>68</v>
      </c>
      <c r="H4" s="232">
        <f ca="1">IF('Week 1'!$AR$2=0,IF('Week 1'!I$4="","",'Week 1'!J$21),"")</f>
        <v>1</v>
      </c>
      <c r="I4" s="230">
        <f>IF('Week 1'!$AR$2=0,IF('Week 1'!I$4="",0,'Week 1'!K$25),"")</f>
        <v>10</v>
      </c>
      <c r="J4" s="231">
        <f ca="1">IF('Week 1'!$AR$2=0,IF('Week 1'!I$4="",0,'Week 1'!K$21),"")</f>
        <v>99</v>
      </c>
      <c r="K4" s="232">
        <f ca="1">IF('Week 1'!$AR$2=0,IF('Week 1'!L$4="","",'Week 1'!M$21),"")</f>
        <v>7</v>
      </c>
      <c r="L4" s="230">
        <f>IF('Week 1'!$AR$2=0,IF('Week 1'!L$4="",0,'Week 1'!N$25),"")</f>
        <v>11</v>
      </c>
      <c r="M4" s="231">
        <f ca="1">IF('Week 1'!$AR$2=0,IF('Week 1'!L$4="",0,'Week 1'!N$21),"")</f>
        <v>86</v>
      </c>
      <c r="N4" s="232">
        <f ca="1">IF('Week 1'!$AR$2=0,IF('Week 1'!O$4="","",'Week 1'!P$21),"")</f>
        <v>9</v>
      </c>
      <c r="O4" s="230">
        <f>IF('Week 1'!$AR$2=0,IF('Week 1'!O$4="",0,'Week 1'!Q$25),"")</f>
        <v>9</v>
      </c>
      <c r="P4" s="231">
        <f ca="1">IF('Week 1'!$AR$2=0,IF('Week 1'!O$4="",0,'Week 1'!Q$21),"")</f>
        <v>77</v>
      </c>
      <c r="Q4" s="232">
        <f ca="1">IF('Week 1'!$AR$2=0,IF('Week 1'!R$4="","",'Week 1'!S$21),"")</f>
        <v>10</v>
      </c>
      <c r="R4" s="230">
        <f>IF('Week 1'!$AR$2=0,IF('Week 1'!R$4="",0,'Week 1'!T$25),"")</f>
        <v>8</v>
      </c>
      <c r="S4" s="231">
        <f ca="1">IF('Week 1'!$AR$2=0,IF('Week 1'!R$4="",0,'Week 1'!T$21),"")</f>
        <v>73</v>
      </c>
      <c r="T4" s="232">
        <f ca="1">IF('Week 1'!$AR$2=0,IF('Week 1'!U$4="","",'Week 1'!V$21),"")</f>
        <v>8</v>
      </c>
      <c r="U4" s="230">
        <f>IF('Week 1'!$AR$2=0,IF('Week 1'!U$4="",0,'Week 1'!W$25),"")</f>
        <v>8</v>
      </c>
      <c r="V4" s="231">
        <f ca="1">IF('Week 1'!$AR$2=0,IF('Week 1'!U$4="",0,'Week 1'!W$21),"")</f>
        <v>78</v>
      </c>
      <c r="W4" s="232">
        <f ca="1">IF('Week 1'!$AR$2=0,IF('Week 1'!X$4="","",'Week 1'!Y$21),"")</f>
        <v>4</v>
      </c>
      <c r="X4" s="230">
        <f>IF('Week 1'!$AR$2=0,IF('Week 1'!X$4="",0,'Week 1'!Z$25),"")</f>
        <v>12</v>
      </c>
      <c r="Y4" s="231">
        <f ca="1">IF('Week 1'!$AR$2=0,IF('Week 1'!X$4="",0,'Week 1'!Z$21),"")</f>
        <v>97</v>
      </c>
      <c r="Z4" s="232">
        <f ca="1">IF('Week 1'!$AR$2=0,IF('Week 1'!AA$4="","",'Week 1'!AB$21),"")</f>
        <v>10</v>
      </c>
      <c r="AA4" s="230">
        <f>IF('Week 1'!$AR$2=0,IF('Week 1'!AA$4="",0,'Week 1'!AC$25),"")</f>
        <v>10</v>
      </c>
      <c r="AB4" s="231">
        <f ca="1">IF('Week 1'!$AR$2=0,IF('Week 1'!AA$4="",0,'Week 1'!AC$21),"")</f>
        <v>73</v>
      </c>
      <c r="AC4" s="232">
        <f ca="1">IF('Week 1'!$AR$2=0,IF('Week 1'!AD$4="","",'Week 1'!AE$21),"")</f>
        <v>6</v>
      </c>
      <c r="AD4" s="230">
        <f>IF('Week 1'!$AR$2=0,IF('Week 1'!AD$4="",0,'Week 1'!AF$25),"")</f>
        <v>9</v>
      </c>
      <c r="AE4" s="231">
        <f ca="1">IF('Week 1'!$AR$2=0,IF('Week 1'!AD$4="",0,'Week 1'!AF$21),"")</f>
        <v>87</v>
      </c>
      <c r="AF4" s="232">
        <f ca="1">IF('Week 1'!$AR$2=0,IF('Week 1'!AG$4="","",'Week 1'!AH$21),"")</f>
        <v>4</v>
      </c>
      <c r="AG4" s="230">
        <f>IF('Week 1'!$AR$2=0,IF('Week 1'!AG$4="",0,'Week 1'!AI$25),"")</f>
        <v>12</v>
      </c>
      <c r="AH4" s="231">
        <f ca="1">IF('Week 1'!$AR$2=0,IF('Week 1'!AG$4="",0,'Week 1'!AI$21),"")</f>
        <v>97</v>
      </c>
      <c r="AI4" s="232">
        <f ca="1">IF('Week 1'!$AR$2=0,IF('Week 1'!AJ$4="","",'Week 1'!AK$21),"")</f>
        <v>2</v>
      </c>
      <c r="AJ4" s="230">
        <f>IF('Week 1'!$AR$2=0,IF('Week 1'!AJ$4="",0,'Week 1'!AL$25),"")</f>
        <v>10</v>
      </c>
      <c r="AK4" s="231">
        <f ca="1">IF('Week 1'!$AR$2=0,IF('Week 1'!AJ$4="",0,'Week 1'!AL$21),"")</f>
        <v>98</v>
      </c>
      <c r="AL4" s="232">
        <f ca="1">IF('Week 1'!$AR$2=0,IF('Week 1'!AM$4="","",'Week 1'!AN$21),"")</f>
        <v>2</v>
      </c>
      <c r="AM4" s="230">
        <f>IF('Week 1'!$AR$2=0,IF('Week 1'!AM$4="",0,'Week 1'!AO$25),"")</f>
        <v>10</v>
      </c>
      <c r="AN4" s="233">
        <f ca="1">IF('Week 1'!$AR$2=0,IF('Week 1'!AM$4="",0,'Week 1'!AO$21),"")</f>
        <v>98</v>
      </c>
      <c r="AO4" s="234">
        <v>3</v>
      </c>
      <c r="AP4" s="235" t="s">
        <v>5</v>
      </c>
      <c r="AQ4" s="44">
        <v>0</v>
      </c>
      <c r="AR4" s="45" t="s">
        <v>18</v>
      </c>
      <c r="AS4" s="4">
        <f>C4</f>
        <v>16</v>
      </c>
      <c r="BJ4" s="4"/>
      <c r="BK4" s="4">
        <f t="shared" ref="BK4:BK20" ca="1" si="0">IF(BM4=MIN($BM4,$BP4,$BS4,$BV4,$BY4,$CB4,$CE4,$CH4,$CK4,$CN4,$CQ4,$CT4),1,"")</f>
        <v>1</v>
      </c>
      <c r="BL4" s="4"/>
      <c r="BM4" s="4">
        <f ca="1">IF(E4="","",G4)</f>
        <v>68</v>
      </c>
      <c r="BN4" s="4" t="str">
        <f t="shared" ref="BN4:BN20" ca="1" si="1">IF(BP4=MIN($BM4,$BP4,$BS4,$BV4,$BY4,$CB4,$CE4,$CH4,$CK4,$CN4,$CQ4,$CT4),1,"")</f>
        <v/>
      </c>
      <c r="BO4" s="4"/>
      <c r="BP4" s="4">
        <f ca="1">IF(H4="","",J4)</f>
        <v>99</v>
      </c>
      <c r="BQ4" s="4" t="str">
        <f t="shared" ref="BQ4:BQ20" ca="1" si="2">IF(BS4=MIN($BM4,$BP4,$BS4,$BV4,$BY4,$CB4,$CE4,$CH4,$CK4,$CN4,$CQ4,$CT4),1,"")</f>
        <v/>
      </c>
      <c r="BR4" s="4"/>
      <c r="BS4" s="4">
        <f ca="1">IF(K4="","",M4)</f>
        <v>86</v>
      </c>
      <c r="BT4" s="4" t="str">
        <f t="shared" ref="BT4:BT20" ca="1" si="3">IF(BV4=MIN($BM4,$BP4,$BS4,$BV4,$BY4,$CB4,$CE4,$CH4,$CK4,$CN4,$CQ4,$CT4),1,"")</f>
        <v/>
      </c>
      <c r="BU4" s="4"/>
      <c r="BV4" s="4">
        <f ca="1">IF(N4="","",P4)</f>
        <v>77</v>
      </c>
      <c r="BW4" s="4" t="str">
        <f t="shared" ref="BW4:BW20" ca="1" si="4">IF(BY4=MIN($BM4,$BP4,$BS4,$BV4,$BY4,$CB4,$CE4,$CH4,$CK4,$CN4,$CQ4,$CT4),1,"")</f>
        <v/>
      </c>
      <c r="BX4" s="4"/>
      <c r="BY4" s="4">
        <f ca="1">IF(Q4="","",S4)</f>
        <v>73</v>
      </c>
      <c r="BZ4" s="4" t="str">
        <f t="shared" ref="BZ4:BZ20" ca="1" si="5">IF(CB4=MIN($BM4,$BP4,$BS4,$BV4,$BY4,$CB4,$CE4,$CH4,$CK4,$CN4,$CQ4,$CT4),1,"")</f>
        <v/>
      </c>
      <c r="CA4" s="4"/>
      <c r="CB4" s="4">
        <f ca="1">IF(T4="","",V4)</f>
        <v>78</v>
      </c>
      <c r="CC4" s="4" t="str">
        <f t="shared" ref="CC4:CC20" ca="1" si="6">IF(CE4=MIN($BM4,$BP4,$BS4,$BV4,$BY4,$CB4,$CE4,$CH4,$CK4,$CN4,$CQ4,$CT4),1,"")</f>
        <v/>
      </c>
      <c r="CD4" s="4"/>
      <c r="CE4" s="4">
        <f ca="1">IF(W4="","",Y4)</f>
        <v>97</v>
      </c>
      <c r="CF4" s="4" t="str">
        <f t="shared" ref="CF4:CF20" ca="1" si="7">IF(CH4=MIN($BM4,$BP4,$BS4,$BV4,$BY4,$CB4,$CE4,$CH4,$CK4,$CN4,$CQ4,$CT4),1,"")</f>
        <v/>
      </c>
      <c r="CG4" s="4"/>
      <c r="CH4" s="4">
        <f ca="1">IF(Z4="","",AB4)</f>
        <v>73</v>
      </c>
      <c r="CI4" s="4" t="str">
        <f t="shared" ref="CI4:CI20" ca="1" si="8">IF(CK4=MIN($BM4,$BP4,$BS4,$BV4,$BY4,$CB4,$CE4,$CH4,$CK4,$CN4,$CQ4,$CT4),1,"")</f>
        <v/>
      </c>
      <c r="CJ4" s="4"/>
      <c r="CK4" s="4">
        <f ca="1">IF(AC4="","",AE4)</f>
        <v>87</v>
      </c>
      <c r="CL4" s="4" t="str">
        <f t="shared" ref="CL4:CL20" ca="1" si="9">IF(CN4=MIN($BM4,$BP4,$BS4,$BV4,$BY4,$CB4,$CE4,$CH4,$CK4,$CN4,$CQ4,$CT4),1,"")</f>
        <v/>
      </c>
      <c r="CM4" s="4"/>
      <c r="CN4" s="4">
        <f ca="1">IF(AF4="","",AH4)</f>
        <v>97</v>
      </c>
      <c r="CO4" s="4" t="str">
        <f t="shared" ref="CO4:CO20" ca="1" si="10">IF(CQ4=MIN($BM4,$BP4,$BS4,$BV4,$BY4,$CB4,$CE4,$CH4,$CK4,$CN4,$CQ4,$CT4),1,"")</f>
        <v/>
      </c>
      <c r="CP4" s="4"/>
      <c r="CQ4" s="4">
        <f ca="1">IF(AI4="","",AK4)</f>
        <v>98</v>
      </c>
      <c r="CR4" s="4" t="str">
        <f t="shared" ref="CR4:CR20" ca="1" si="11">IF(CT4=MIN($BM4,$BP4,$BS4,$BV4,$BY4,$CB4,$CE4,$CH4,$CK4,$CN4,$CQ4,$CT4),1,"")</f>
        <v/>
      </c>
      <c r="CS4" s="4"/>
      <c r="CT4" s="4">
        <f ca="1">IF(AL4="","",AN4)</f>
        <v>98</v>
      </c>
      <c r="CU4" s="4"/>
    </row>
    <row r="5" spans="2:101" ht="18" customHeight="1" x14ac:dyDescent="0.2">
      <c r="B5" s="236">
        <v>2</v>
      </c>
      <c r="C5" s="201">
        <f>16 - COUNTBLANK('Week 2'!$B$4:$B$19)</f>
        <v>16</v>
      </c>
      <c r="D5" s="237">
        <f>IF('Week 2'!$E$4="","",C5)</f>
        <v>16</v>
      </c>
      <c r="E5" s="238">
        <f ca="1">IF('Week 2'!$AR$2=0,IF('Week 2'!F$4="","",'Week 2'!G$21),"")</f>
        <v>1</v>
      </c>
      <c r="F5" s="239">
        <f>IF('Week 2'!$AR$2=0,IF('Week 2'!F$4="",0,'Week 2'!H$25),"")</f>
        <v>15</v>
      </c>
      <c r="G5" s="240">
        <f ca="1">IF('Week 2'!$AR$2=0,IF('Week 2'!F$4="",0,'Week 2'!H$21),"")</f>
        <v>130</v>
      </c>
      <c r="H5" s="241" t="str">
        <f>IF('Week 2'!$AR$2=0,IF('Week 2'!I$4="","",'Week 2'!J$21),"")</f>
        <v/>
      </c>
      <c r="I5" s="239">
        <f>IF('Week 2'!$AR$2=0,IF('Week 2'!I$4="",0,'Week 2'!K$25),"")</f>
        <v>0</v>
      </c>
      <c r="J5" s="240">
        <f>IF('Week 2'!$AR$2=0,IF('Week 2'!I$4="",0,'Week 2'!K$21),"")</f>
        <v>0</v>
      </c>
      <c r="K5" s="241">
        <f ca="1">IF('Week 2'!$AR$2=0,IF('Week 2'!L$4="","",'Week 2'!M$21),"")</f>
        <v>3</v>
      </c>
      <c r="L5" s="239">
        <f>IF('Week 2'!$AR$2=0,IF('Week 2'!L$4="",0,'Week 2'!N$25),"")</f>
        <v>14</v>
      </c>
      <c r="M5" s="240">
        <f ca="1">IF('Week 2'!$AR$2=0,IF('Week 2'!L$4="",0,'Week 2'!N$21),"")</f>
        <v>128</v>
      </c>
      <c r="N5" s="241">
        <f ca="1">IF('Week 2'!$AR$2=0,IF('Week 2'!O$4="","",'Week 2'!P$21),"")</f>
        <v>5</v>
      </c>
      <c r="O5" s="239">
        <f>IF('Week 2'!$AR$2=0,IF('Week 2'!O$4="",0,'Week 2'!Q$25),"")</f>
        <v>12</v>
      </c>
      <c r="P5" s="240">
        <f ca="1">IF('Week 2'!$AR$2=0,IF('Week 2'!O$4="",0,'Week 2'!Q$21),"")</f>
        <v>124</v>
      </c>
      <c r="Q5" s="241">
        <f ca="1">IF('Week 2'!$AR$2=0,IF('Week 2'!R$4="","",'Week 2'!S$21),"")</f>
        <v>7</v>
      </c>
      <c r="R5" s="239">
        <f>IF('Week 2'!$AR$2=0,IF('Week 2'!R$4="",0,'Week 2'!T$25),"")</f>
        <v>14</v>
      </c>
      <c r="S5" s="240">
        <f ca="1">IF('Week 2'!$AR$2=0,IF('Week 2'!R$4="",0,'Week 2'!T$21),"")</f>
        <v>123</v>
      </c>
      <c r="T5" s="241">
        <f ca="1">IF('Week 2'!$AR$2=0,IF('Week 2'!U$4="","",'Week 2'!V$21),"")</f>
        <v>10</v>
      </c>
      <c r="U5" s="239">
        <f>IF('Week 2'!$AR$2=0,IF('Week 2'!U$4="",0,'Week 2'!W$25),"")</f>
        <v>13</v>
      </c>
      <c r="V5" s="240">
        <f ca="1">IF('Week 2'!$AR$2=0,IF('Week 2'!U$4="",0,'Week 2'!W$21),"")</f>
        <v>114</v>
      </c>
      <c r="W5" s="241">
        <f ca="1">IF('Week 2'!$AR$2=0,IF('Week 2'!X$4="","",'Week 2'!Y$21),"")</f>
        <v>11</v>
      </c>
      <c r="X5" s="239">
        <f>IF('Week 2'!$AR$2=0,IF('Week 2'!X$4="",0,'Week 2'!Z$25),"")</f>
        <v>11</v>
      </c>
      <c r="Y5" s="240">
        <f ca="1">IF('Week 2'!$AR$2=0,IF('Week 2'!X$4="",0,'Week 2'!Z$21),"")</f>
        <v>109</v>
      </c>
      <c r="Z5" s="241">
        <f ca="1">IF('Week 2'!$AR$2=0,IF('Week 2'!AA$4="","",'Week 2'!AB$21),"")</f>
        <v>9</v>
      </c>
      <c r="AA5" s="239">
        <f>IF('Week 2'!$AR$2=0,IF('Week 2'!AA$4="",0,'Week 2'!AC$25),"")</f>
        <v>14</v>
      </c>
      <c r="AB5" s="240">
        <f ca="1">IF('Week 2'!$AR$2=0,IF('Week 2'!AA$4="",0,'Week 2'!AC$21),"")</f>
        <v>118</v>
      </c>
      <c r="AC5" s="241">
        <f ca="1">IF('Week 2'!$AR$2=0,IF('Week 2'!AD$4="","",'Week 2'!AE$21),"")</f>
        <v>2</v>
      </c>
      <c r="AD5" s="239">
        <f>IF('Week 2'!$AR$2=0,IF('Week 2'!AD$4="",0,'Week 2'!AF$25),"")</f>
        <v>15</v>
      </c>
      <c r="AE5" s="240">
        <f ca="1">IF('Week 2'!$AR$2=0,IF('Week 2'!AD$4="",0,'Week 2'!AF$21),"")</f>
        <v>130</v>
      </c>
      <c r="AF5" s="241">
        <f ca="1">IF('Week 2'!$AR$2=0,IF('Week 2'!AG$4="","",'Week 2'!AH$21),"")</f>
        <v>5</v>
      </c>
      <c r="AG5" s="239">
        <f>IF('Week 2'!$AR$2=0,IF('Week 2'!AG$4="",0,'Week 2'!AI$25),"")</f>
        <v>14</v>
      </c>
      <c r="AH5" s="240">
        <f ca="1">IF('Week 2'!$AR$2=0,IF('Week 2'!AG$4="",0,'Week 2'!AI$21),"")</f>
        <v>124</v>
      </c>
      <c r="AI5" s="241">
        <f ca="1">IF('Week 2'!$AR$2=0,IF('Week 2'!AJ$4="","",'Week 2'!AK$21),"")</f>
        <v>4</v>
      </c>
      <c r="AJ5" s="239">
        <f>IF('Week 2'!$AR$2=0,IF('Week 2'!AJ$4="",0,'Week 2'!AL$25),"")</f>
        <v>14</v>
      </c>
      <c r="AK5" s="240">
        <f ca="1">IF('Week 2'!$AR$2=0,IF('Week 2'!AJ$4="",0,'Week 2'!AL$21),"")</f>
        <v>127</v>
      </c>
      <c r="AL5" s="241">
        <f ca="1">IF('Week 2'!$AR$2=0,IF('Week 2'!AM$4="","",'Week 2'!AN$21),"")</f>
        <v>7</v>
      </c>
      <c r="AM5" s="239">
        <f>IF('Week 2'!$AR$2=0,IF('Week 2'!AM$4="",0,'Week 2'!AO$25),"")</f>
        <v>13</v>
      </c>
      <c r="AN5" s="242">
        <f ca="1">IF('Week 2'!$AR$2=0,IF('Week 2'!AM$4="",0,'Week 2'!AO$21),"")</f>
        <v>123</v>
      </c>
      <c r="AO5" s="234">
        <v>2</v>
      </c>
      <c r="AP5" s="235" t="s">
        <v>6</v>
      </c>
      <c r="AQ5" s="44">
        <v>0</v>
      </c>
      <c r="AR5" s="45" t="s">
        <v>19</v>
      </c>
      <c r="AS5" s="4">
        <f t="shared" ref="AS5:AS20" si="12">C5</f>
        <v>16</v>
      </c>
      <c r="BJ5" s="4"/>
      <c r="BK5" s="4" t="str">
        <f t="shared" ca="1" si="0"/>
        <v/>
      </c>
      <c r="BL5" s="4"/>
      <c r="BM5" s="4">
        <f t="shared" ref="BM5:BM20" ca="1" si="13">IF(E5="","",G5)</f>
        <v>130</v>
      </c>
      <c r="BN5" s="4" t="str">
        <f t="shared" ca="1" si="1"/>
        <v/>
      </c>
      <c r="BO5" s="4"/>
      <c r="BP5" s="4" t="str">
        <f t="shared" ref="BP5:BP20" si="14">IF(H5="","",J5)</f>
        <v/>
      </c>
      <c r="BQ5" s="4" t="str">
        <f t="shared" ca="1" si="2"/>
        <v/>
      </c>
      <c r="BR5" s="4"/>
      <c r="BS5" s="4">
        <f t="shared" ref="BS5:BS20" ca="1" si="15">IF(K5="","",M5)</f>
        <v>128</v>
      </c>
      <c r="BT5" s="4" t="str">
        <f t="shared" ca="1" si="3"/>
        <v/>
      </c>
      <c r="BU5" s="4"/>
      <c r="BV5" s="4">
        <f t="shared" ref="BV5:BV20" ca="1" si="16">IF(N5="","",P5)</f>
        <v>124</v>
      </c>
      <c r="BW5" s="4" t="str">
        <f t="shared" ca="1" si="4"/>
        <v/>
      </c>
      <c r="BX5" s="4"/>
      <c r="BY5" s="4">
        <f t="shared" ref="BY5:BY20" ca="1" si="17">IF(Q5="","",S5)</f>
        <v>123</v>
      </c>
      <c r="BZ5" s="4" t="str">
        <f t="shared" ca="1" si="5"/>
        <v/>
      </c>
      <c r="CA5" s="4"/>
      <c r="CB5" s="4">
        <f t="shared" ref="CB5:CB20" ca="1" si="18">IF(T5="","",V5)</f>
        <v>114</v>
      </c>
      <c r="CC5" s="4">
        <f t="shared" ca="1" si="6"/>
        <v>1</v>
      </c>
      <c r="CD5" s="4"/>
      <c r="CE5" s="4">
        <f t="shared" ref="CE5:CE20" ca="1" si="19">IF(W5="","",Y5)</f>
        <v>109</v>
      </c>
      <c r="CF5" s="4" t="str">
        <f t="shared" ca="1" si="7"/>
        <v/>
      </c>
      <c r="CG5" s="4"/>
      <c r="CH5" s="4">
        <f t="shared" ref="CH5:CH20" ca="1" si="20">IF(Z5="","",AB5)</f>
        <v>118</v>
      </c>
      <c r="CI5" s="4" t="str">
        <f t="shared" ca="1" si="8"/>
        <v/>
      </c>
      <c r="CJ5" s="4"/>
      <c r="CK5" s="4">
        <f t="shared" ref="CK5:CK20" ca="1" si="21">IF(AC5="","",AE5)</f>
        <v>130</v>
      </c>
      <c r="CL5" s="4" t="str">
        <f t="shared" ca="1" si="9"/>
        <v/>
      </c>
      <c r="CM5" s="4"/>
      <c r="CN5" s="4">
        <f t="shared" ref="CN5:CN20" ca="1" si="22">IF(AF5="","",AH5)</f>
        <v>124</v>
      </c>
      <c r="CO5" s="4" t="str">
        <f t="shared" ca="1" si="10"/>
        <v/>
      </c>
      <c r="CP5" s="4"/>
      <c r="CQ5" s="4">
        <f t="shared" ref="CQ5:CQ20" ca="1" si="23">IF(AI5="","",AK5)</f>
        <v>127</v>
      </c>
      <c r="CR5" s="4" t="str">
        <f t="shared" ca="1" si="11"/>
        <v/>
      </c>
      <c r="CS5" s="4"/>
      <c r="CT5" s="4">
        <f t="shared" ref="CT5:CT20" ca="1" si="24">IF(AL5="","",AN5)</f>
        <v>123</v>
      </c>
      <c r="CU5" s="4"/>
      <c r="CV5" s="322" t="s">
        <v>125</v>
      </c>
    </row>
    <row r="6" spans="2:101" ht="18" customHeight="1" x14ac:dyDescent="0.2">
      <c r="B6" s="236">
        <v>3</v>
      </c>
      <c r="C6" s="201">
        <f>16 - COUNTBLANK('Week 3'!$B$4:$B$19)</f>
        <v>16</v>
      </c>
      <c r="D6" s="237">
        <f>IF('Week 3'!$E$4="","",C6)</f>
        <v>16</v>
      </c>
      <c r="E6" s="238">
        <f ca="1">IF('Week 3'!$AR$2=0,IF('Week 3'!F$4="","",'Week 3'!G$21),"")</f>
        <v>5</v>
      </c>
      <c r="F6" s="239">
        <f>IF('Week 3'!$AR$2=0,IF('Week 3'!F$4="",0,'Week 3'!H$25),"")</f>
        <v>8</v>
      </c>
      <c r="G6" s="240">
        <f ca="1">IF('Week 3'!$AR$2=0,IF('Week 3'!F$4="",0,'Week 3'!H$21),"")</f>
        <v>81</v>
      </c>
      <c r="H6" s="241">
        <f ca="1">IF('Week 3'!$AR$2=0,IF('Week 3'!I$4="","",'Week 3'!J$21),"")</f>
        <v>9</v>
      </c>
      <c r="I6" s="239">
        <f>IF('Week 3'!$AR$2=0,IF('Week 3'!I$4="",0,'Week 3'!K$25),"")</f>
        <v>7</v>
      </c>
      <c r="J6" s="240">
        <f ca="1">IF('Week 3'!$AR$2=0,IF('Week 3'!I$4="",0,'Week 3'!K$21),"")</f>
        <v>73</v>
      </c>
      <c r="K6" s="241">
        <f ca="1">IF('Week 3'!$AR$2=0,IF('Week 3'!L$4="","",'Week 3'!M$21),"")</f>
        <v>5</v>
      </c>
      <c r="L6" s="239">
        <f>IF('Week 3'!$AR$2=0,IF('Week 3'!L$4="",0,'Week 3'!N$25),"")</f>
        <v>8</v>
      </c>
      <c r="M6" s="240">
        <f ca="1">IF('Week 3'!$AR$2=0,IF('Week 3'!L$4="",0,'Week 3'!N$21),"")</f>
        <v>81</v>
      </c>
      <c r="N6" s="241">
        <f ca="1">IF('Week 3'!$AR$2=0,IF('Week 3'!O$4="","",'Week 3'!P$21),"")</f>
        <v>2</v>
      </c>
      <c r="O6" s="239">
        <f>IF('Week 3'!$AR$2=0,IF('Week 3'!O$4="",0,'Week 3'!Q$25),"")</f>
        <v>7</v>
      </c>
      <c r="P6" s="240">
        <f ca="1">IF('Week 3'!$AR$2=0,IF('Week 3'!O$4="",0,'Week 3'!Q$21),"")</f>
        <v>83</v>
      </c>
      <c r="Q6" s="241">
        <f ca="1">IF('Week 3'!$AR$2=0,IF('Week 3'!R$4="","",'Week 3'!S$21),"")</f>
        <v>11</v>
      </c>
      <c r="R6" s="239">
        <f>IF('Week 3'!$AR$2=0,IF('Week 3'!R$4="",0,'Week 3'!T$25),"")</f>
        <v>8</v>
      </c>
      <c r="S6" s="240">
        <f ca="1">IF('Week 3'!$AR$2=0,IF('Week 3'!R$4="",0,'Week 3'!T$21),"")</f>
        <v>68</v>
      </c>
      <c r="T6" s="241">
        <f ca="1">IF('Week 3'!$AR$2=0,IF('Week 3'!U$4="","",'Week 3'!V$21),"")</f>
        <v>3</v>
      </c>
      <c r="U6" s="239">
        <f>IF('Week 3'!$AR$2=0,IF('Week 3'!U$4="",0,'Week 3'!W$25),"")</f>
        <v>9</v>
      </c>
      <c r="V6" s="240">
        <f ca="1">IF('Week 3'!$AR$2=0,IF('Week 3'!U$4="",0,'Week 3'!W$21),"")</f>
        <v>82</v>
      </c>
      <c r="W6" s="241">
        <f ca="1">IF('Week 3'!$AR$2=0,IF('Week 3'!X$4="","",'Week 3'!Y$21),"")</f>
        <v>1</v>
      </c>
      <c r="X6" s="239">
        <f>IF('Week 3'!$AR$2=0,IF('Week 3'!X$4="",0,'Week 3'!Z$25),"")</f>
        <v>11</v>
      </c>
      <c r="Y6" s="240">
        <f ca="1">IF('Week 3'!$AR$2=0,IF('Week 3'!X$4="",0,'Week 3'!Z$21),"")</f>
        <v>92</v>
      </c>
      <c r="Z6" s="241">
        <f ca="1">IF('Week 3'!$AR$2=0,IF('Week 3'!AA$4="","",'Week 3'!AB$21),"")</f>
        <v>8</v>
      </c>
      <c r="AA6" s="239">
        <f>IF('Week 3'!$AR$2=0,IF('Week 3'!AA$4="",0,'Week 3'!AC$25),"")</f>
        <v>7</v>
      </c>
      <c r="AB6" s="240">
        <f ca="1">IF('Week 3'!$AR$2=0,IF('Week 3'!AA$4="",0,'Week 3'!AC$21),"")</f>
        <v>79</v>
      </c>
      <c r="AC6" s="241">
        <f ca="1">IF('Week 3'!$AR$2=0,IF('Week 3'!AD$4="","",'Week 3'!AE$21),"")</f>
        <v>3</v>
      </c>
      <c r="AD6" s="239">
        <f>IF('Week 3'!$AR$2=0,IF('Week 3'!AD$4="",0,'Week 3'!AF$25),"")</f>
        <v>9</v>
      </c>
      <c r="AE6" s="240">
        <f ca="1">IF('Week 3'!$AR$2=0,IF('Week 3'!AD$4="",0,'Week 3'!AF$21),"")</f>
        <v>82</v>
      </c>
      <c r="AF6" s="241">
        <f ca="1">IF('Week 3'!$AR$2=0,IF('Week 3'!AG$4="","",'Week 3'!AH$21),"")</f>
        <v>7</v>
      </c>
      <c r="AG6" s="239">
        <f>IF('Week 3'!$AR$2=0,IF('Week 3'!AG$4="",0,'Week 3'!AI$25),"")</f>
        <v>10</v>
      </c>
      <c r="AH6" s="240">
        <f ca="1">IF('Week 3'!$AR$2=0,IF('Week 3'!AG$4="",0,'Week 3'!AI$21),"")</f>
        <v>80</v>
      </c>
      <c r="AI6" s="241">
        <f ca="1">IF('Week 3'!$AR$2=0,IF('Week 3'!AJ$4="","",'Week 3'!AK$21),"")</f>
        <v>9</v>
      </c>
      <c r="AJ6" s="239">
        <f>IF('Week 3'!$AR$2=0,IF('Week 3'!AJ$4="",0,'Week 3'!AL$25),"")</f>
        <v>8</v>
      </c>
      <c r="AK6" s="240">
        <f ca="1">IF('Week 3'!$AR$2=0,IF('Week 3'!AJ$4="",0,'Week 3'!AL$21),"")</f>
        <v>73</v>
      </c>
      <c r="AL6" s="241">
        <f ca="1">IF('Week 3'!$AR$2=0,IF('Week 3'!AM$4="","",'Week 3'!AN$21),"")</f>
        <v>12</v>
      </c>
      <c r="AM6" s="239">
        <f>IF('Week 3'!$AR$2=0,IF('Week 3'!AM$4="",0,'Week 3'!AO$25),"")</f>
        <v>7</v>
      </c>
      <c r="AN6" s="242">
        <f ca="1">IF('Week 3'!$AR$2=0,IF('Week 3'!AM$4="",0,'Week 3'!AO$21),"")</f>
        <v>62</v>
      </c>
      <c r="AO6" s="234">
        <f>$AO$2*$AO$3-$AO$4-$AO$5</f>
        <v>31</v>
      </c>
      <c r="AP6" s="235" t="s">
        <v>8</v>
      </c>
      <c r="AQ6" s="44">
        <v>0</v>
      </c>
      <c r="AR6" s="45" t="s">
        <v>20</v>
      </c>
      <c r="AS6" s="4">
        <f t="shared" si="12"/>
        <v>16</v>
      </c>
      <c r="BJ6" s="4"/>
      <c r="BK6" s="4" t="str">
        <f t="shared" ca="1" si="0"/>
        <v/>
      </c>
      <c r="BL6" s="4"/>
      <c r="BM6" s="4">
        <f t="shared" ca="1" si="13"/>
        <v>81</v>
      </c>
      <c r="BN6" s="4" t="str">
        <f t="shared" ca="1" si="1"/>
        <v/>
      </c>
      <c r="BO6" s="4"/>
      <c r="BP6" s="4">
        <f t="shared" ca="1" si="14"/>
        <v>73</v>
      </c>
      <c r="BQ6" s="4" t="str">
        <f t="shared" ca="1" si="2"/>
        <v/>
      </c>
      <c r="BR6" s="4"/>
      <c r="BS6" s="4">
        <f t="shared" ca="1" si="15"/>
        <v>81</v>
      </c>
      <c r="BT6" s="4" t="str">
        <f t="shared" ca="1" si="3"/>
        <v/>
      </c>
      <c r="BU6" s="4"/>
      <c r="BV6" s="4">
        <f t="shared" ca="1" si="16"/>
        <v>83</v>
      </c>
      <c r="BW6" s="4" t="str">
        <f t="shared" ca="1" si="4"/>
        <v/>
      </c>
      <c r="BX6" s="4"/>
      <c r="BY6" s="4">
        <f t="shared" ca="1" si="17"/>
        <v>68</v>
      </c>
      <c r="BZ6" s="4" t="str">
        <f t="shared" ca="1" si="5"/>
        <v/>
      </c>
      <c r="CA6" s="4"/>
      <c r="CB6" s="4">
        <f t="shared" ca="1" si="18"/>
        <v>82</v>
      </c>
      <c r="CC6" s="4" t="str">
        <f t="shared" ca="1" si="6"/>
        <v/>
      </c>
      <c r="CD6" s="4"/>
      <c r="CE6" s="4">
        <f t="shared" ca="1" si="19"/>
        <v>92</v>
      </c>
      <c r="CF6" s="4" t="str">
        <f t="shared" ca="1" si="7"/>
        <v/>
      </c>
      <c r="CG6" s="4"/>
      <c r="CH6" s="4">
        <f t="shared" ca="1" si="20"/>
        <v>79</v>
      </c>
      <c r="CI6" s="4" t="str">
        <f t="shared" ca="1" si="8"/>
        <v/>
      </c>
      <c r="CJ6" s="4"/>
      <c r="CK6" s="4">
        <f t="shared" ca="1" si="21"/>
        <v>82</v>
      </c>
      <c r="CL6" s="4" t="str">
        <f t="shared" ca="1" si="9"/>
        <v/>
      </c>
      <c r="CM6" s="4"/>
      <c r="CN6" s="4">
        <f t="shared" ca="1" si="22"/>
        <v>80</v>
      </c>
      <c r="CO6" s="4" t="str">
        <f t="shared" ca="1" si="10"/>
        <v/>
      </c>
      <c r="CP6" s="4"/>
      <c r="CQ6" s="4">
        <f t="shared" ca="1" si="23"/>
        <v>73</v>
      </c>
      <c r="CR6" s="4">
        <f t="shared" ca="1" si="11"/>
        <v>1</v>
      </c>
      <c r="CS6" s="4"/>
      <c r="CT6" s="4">
        <f t="shared" ca="1" si="24"/>
        <v>62</v>
      </c>
      <c r="CU6" s="4"/>
      <c r="CV6" s="323" t="s">
        <v>738</v>
      </c>
    </row>
    <row r="7" spans="2:101" ht="18" customHeight="1" x14ac:dyDescent="0.2">
      <c r="B7" s="236">
        <v>4</v>
      </c>
      <c r="C7" s="201">
        <f>16 - COUNTBLANK('Week 4'!$B$4:$B$19)</f>
        <v>15</v>
      </c>
      <c r="D7" s="237">
        <f>IF('Week 4'!$E$4="","",C7)</f>
        <v>15</v>
      </c>
      <c r="E7" s="238">
        <f ca="1">IF('Week 4'!$AR$2=0,IF('Week 4'!F$4="","",'Week 4'!G$21),"")</f>
        <v>2</v>
      </c>
      <c r="F7" s="239">
        <f>IF('Week 4'!$AR$2=0,IF('Week 4'!F$4="",0,'Week 4'!H$25),"")</f>
        <v>11</v>
      </c>
      <c r="G7" s="240">
        <f ca="1">IF('Week 4'!$AR$2=0,IF('Week 4'!F$4="",0,'Week 4'!H$21),"")</f>
        <v>105</v>
      </c>
      <c r="H7" s="241">
        <f ca="1">IF('Week 4'!$AR$2=0,IF('Week 4'!I$4="","",'Week 4'!J$21),"")</f>
        <v>6</v>
      </c>
      <c r="I7" s="239">
        <f>IF('Week 4'!$AR$2=0,IF('Week 4'!I$4="",0,'Week 4'!K$25),"")</f>
        <v>10</v>
      </c>
      <c r="J7" s="240">
        <f ca="1">IF('Week 4'!$AR$2=0,IF('Week 4'!I$4="",0,'Week 4'!K$21),"")</f>
        <v>98</v>
      </c>
      <c r="K7" s="241">
        <f ca="1">IF('Week 4'!$AR$2=0,IF('Week 4'!L$4="","",'Week 4'!M$21),"")</f>
        <v>3</v>
      </c>
      <c r="L7" s="239">
        <f>IF('Week 4'!$AR$2=0,IF('Week 4'!L$4="",0,'Week 4'!N$25),"")</f>
        <v>10</v>
      </c>
      <c r="M7" s="240">
        <f ca="1">IF('Week 4'!$AR$2=0,IF('Week 4'!L$4="",0,'Week 4'!N$21),"")</f>
        <v>103</v>
      </c>
      <c r="N7" s="241">
        <f ca="1">IF('Week 4'!$AR$2=0,IF('Week 4'!O$4="","",'Week 4'!P$21),"")</f>
        <v>5</v>
      </c>
      <c r="O7" s="239">
        <f>IF('Week 4'!$AR$2=0,IF('Week 4'!O$4="",0,'Week 4'!Q$25),"")</f>
        <v>10</v>
      </c>
      <c r="P7" s="240">
        <f ca="1">IF('Week 4'!$AR$2=0,IF('Week 4'!O$4="",0,'Week 4'!Q$21),"")</f>
        <v>100</v>
      </c>
      <c r="Q7" s="241">
        <f ca="1">IF('Week 4'!$AR$2=0,IF('Week 4'!R$4="","",'Week 4'!S$21),"")</f>
        <v>11</v>
      </c>
      <c r="R7" s="239">
        <f>IF('Week 4'!$AR$2=0,IF('Week 4'!R$4="",0,'Week 4'!T$25),"")</f>
        <v>9</v>
      </c>
      <c r="S7" s="240">
        <f ca="1">IF('Week 4'!$AR$2=0,IF('Week 4'!R$4="",0,'Week 4'!T$21),"")</f>
        <v>87</v>
      </c>
      <c r="T7" s="241" t="str">
        <f>IF('Week 4'!$AR$2=0,IF('Week 4'!U$4="","",'Week 4'!V$21),"")</f>
        <v/>
      </c>
      <c r="U7" s="239">
        <f>IF('Week 4'!$AR$2=0,IF('Week 4'!U$4="",0,'Week 4'!W$25),"")</f>
        <v>0</v>
      </c>
      <c r="V7" s="240">
        <f>IF('Week 4'!$AR$2=0,IF('Week 4'!U$4="",0,'Week 4'!W$21),"")</f>
        <v>0</v>
      </c>
      <c r="W7" s="241">
        <f ca="1">IF('Week 4'!$AR$2=0,IF('Week 4'!X$4="","",'Week 4'!Y$21),"")</f>
        <v>9</v>
      </c>
      <c r="X7" s="239">
        <f>IF('Week 4'!$AR$2=0,IF('Week 4'!X$4="",0,'Week 4'!Z$25),"")</f>
        <v>9</v>
      </c>
      <c r="Y7" s="240">
        <f ca="1">IF('Week 4'!$AR$2=0,IF('Week 4'!X$4="",0,'Week 4'!Z$21),"")</f>
        <v>94</v>
      </c>
      <c r="Z7" s="241">
        <f ca="1">IF('Week 4'!$AR$2=0,IF('Week 4'!AA$4="","",'Week 4'!AB$21),"")</f>
        <v>8</v>
      </c>
      <c r="AA7" s="239">
        <f>IF('Week 4'!$AR$2=0,IF('Week 4'!AA$4="",0,'Week 4'!AC$25),"")</f>
        <v>9</v>
      </c>
      <c r="AB7" s="240">
        <f ca="1">IF('Week 4'!$AR$2=0,IF('Week 4'!AA$4="",0,'Week 4'!AC$21),"")</f>
        <v>96</v>
      </c>
      <c r="AC7" s="241">
        <f ca="1">IF('Week 4'!$AR$2=0,IF('Week 4'!AD$4="","",'Week 4'!AE$21),"")</f>
        <v>3</v>
      </c>
      <c r="AD7" s="239">
        <f>IF('Week 4'!$AR$2=0,IF('Week 4'!AD$4="",0,'Week 4'!AF$25),"")</f>
        <v>10</v>
      </c>
      <c r="AE7" s="240">
        <f ca="1">IF('Week 4'!$AR$2=0,IF('Week 4'!AD$4="",0,'Week 4'!AF$21),"")</f>
        <v>103</v>
      </c>
      <c r="AF7" s="241">
        <f ca="1">IF('Week 4'!$AR$2=0,IF('Week 4'!AG$4="","",'Week 4'!AH$21),"")</f>
        <v>7</v>
      </c>
      <c r="AG7" s="239">
        <f>IF('Week 4'!$AR$2=0,IF('Week 4'!AG$4="",0,'Week 4'!AI$25),"")</f>
        <v>10</v>
      </c>
      <c r="AH7" s="240">
        <f ca="1">IF('Week 4'!$AR$2=0,IF('Week 4'!AG$4="",0,'Week 4'!AI$21),"")</f>
        <v>97</v>
      </c>
      <c r="AI7" s="241">
        <f ca="1">IF('Week 4'!$AR$2=0,IF('Week 4'!AJ$4="","",'Week 4'!AK$21),"")</f>
        <v>10</v>
      </c>
      <c r="AJ7" s="239">
        <f>IF('Week 4'!$AR$2=0,IF('Week 4'!AJ$4="",0,'Week 4'!AL$25),"")</f>
        <v>10</v>
      </c>
      <c r="AK7" s="240">
        <f ca="1">IF('Week 4'!$AR$2=0,IF('Week 4'!AJ$4="",0,'Week 4'!AL$21),"")</f>
        <v>92</v>
      </c>
      <c r="AL7" s="241">
        <f ca="1">IF('Week 4'!$AR$2=0,IF('Week 4'!AM$4="","",'Week 4'!AN$21),"")</f>
        <v>1</v>
      </c>
      <c r="AM7" s="239">
        <f>IF('Week 4'!$AR$2=0,IF('Week 4'!AM$4="",0,'Week 4'!AO$25),"")</f>
        <v>11</v>
      </c>
      <c r="AN7" s="242">
        <f ca="1">IF('Week 4'!$AR$2=0,IF('Week 4'!AM$4="",0,'Week 4'!AO$21),"")</f>
        <v>110</v>
      </c>
      <c r="AO7" s="46"/>
      <c r="AP7" s="47"/>
      <c r="AQ7" s="46"/>
      <c r="AR7" s="47"/>
      <c r="AS7" s="4">
        <f t="shared" si="12"/>
        <v>15</v>
      </c>
      <c r="BJ7" s="4"/>
      <c r="BK7" s="4" t="str">
        <f t="shared" ca="1" si="0"/>
        <v/>
      </c>
      <c r="BL7" s="4"/>
      <c r="BM7" s="4">
        <f t="shared" ca="1" si="13"/>
        <v>105</v>
      </c>
      <c r="BN7" s="4" t="str">
        <f t="shared" ca="1" si="1"/>
        <v/>
      </c>
      <c r="BO7" s="4"/>
      <c r="BP7" s="4">
        <f t="shared" ca="1" si="14"/>
        <v>98</v>
      </c>
      <c r="BQ7" s="4" t="str">
        <f t="shared" ca="1" si="2"/>
        <v/>
      </c>
      <c r="BR7" s="4"/>
      <c r="BS7" s="4">
        <f t="shared" ca="1" si="15"/>
        <v>103</v>
      </c>
      <c r="BT7" s="4" t="str">
        <f t="shared" ca="1" si="3"/>
        <v/>
      </c>
      <c r="BU7" s="4"/>
      <c r="BV7" s="4">
        <f t="shared" ca="1" si="16"/>
        <v>100</v>
      </c>
      <c r="BW7" s="4">
        <f t="shared" ca="1" si="4"/>
        <v>1</v>
      </c>
      <c r="BX7" s="4"/>
      <c r="BY7" s="4">
        <f t="shared" ca="1" si="17"/>
        <v>87</v>
      </c>
      <c r="BZ7" s="4" t="str">
        <f t="shared" ca="1" si="5"/>
        <v/>
      </c>
      <c r="CA7" s="4"/>
      <c r="CB7" s="4" t="str">
        <f t="shared" si="18"/>
        <v/>
      </c>
      <c r="CC7" s="4" t="str">
        <f t="shared" ca="1" si="6"/>
        <v/>
      </c>
      <c r="CD7" s="4"/>
      <c r="CE7" s="4">
        <f t="shared" ca="1" si="19"/>
        <v>94</v>
      </c>
      <c r="CF7" s="4" t="str">
        <f t="shared" ca="1" si="7"/>
        <v/>
      </c>
      <c r="CG7" s="4"/>
      <c r="CH7" s="4">
        <f t="shared" ca="1" si="20"/>
        <v>96</v>
      </c>
      <c r="CI7" s="4" t="str">
        <f t="shared" ca="1" si="8"/>
        <v/>
      </c>
      <c r="CJ7" s="4"/>
      <c r="CK7" s="4">
        <f t="shared" ca="1" si="21"/>
        <v>103</v>
      </c>
      <c r="CL7" s="4" t="str">
        <f t="shared" ca="1" si="9"/>
        <v/>
      </c>
      <c r="CM7" s="4"/>
      <c r="CN7" s="4">
        <f t="shared" ca="1" si="22"/>
        <v>97</v>
      </c>
      <c r="CO7" s="4" t="str">
        <f t="shared" ca="1" si="10"/>
        <v/>
      </c>
      <c r="CP7" s="4"/>
      <c r="CQ7" s="4">
        <f t="shared" ca="1" si="23"/>
        <v>92</v>
      </c>
      <c r="CR7" s="4" t="str">
        <f t="shared" ca="1" si="11"/>
        <v/>
      </c>
      <c r="CS7" s="4"/>
      <c r="CT7" s="4">
        <f t="shared" ca="1" si="24"/>
        <v>110</v>
      </c>
      <c r="CU7" s="4"/>
      <c r="CV7" s="324"/>
    </row>
    <row r="8" spans="2:101" ht="18" customHeight="1" x14ac:dyDescent="0.2">
      <c r="B8" s="236">
        <v>5</v>
      </c>
      <c r="C8" s="201">
        <f>16 - COUNTBLANK('Week 5'!$B$4:$B$19)</f>
        <v>14</v>
      </c>
      <c r="D8" s="237">
        <f>IF('Week 5'!$E$4="","",C8)</f>
        <v>14</v>
      </c>
      <c r="E8" s="238">
        <f ca="1">IF('Week 5'!$AR$2=0,IF('Week 5'!F$4="","",'Week 5'!G$21),"")</f>
        <v>7</v>
      </c>
      <c r="F8" s="239">
        <f>IF('Week 5'!$AR$2=0,IF('Week 5'!F$4="",0,'Week 5'!H$25),"")</f>
        <v>9</v>
      </c>
      <c r="G8" s="240">
        <f ca="1">IF('Week 5'!$AR$2=0,IF('Week 5'!F$4="",0,'Week 5'!H$21),"")</f>
        <v>87</v>
      </c>
      <c r="H8" s="241">
        <f ca="1">IF('Week 5'!$AR$2=0,IF('Week 5'!I$4="","",'Week 5'!J$21),"")</f>
        <v>4</v>
      </c>
      <c r="I8" s="239">
        <f>IF('Week 5'!$AR$2=0,IF('Week 5'!I$4="",0,'Week 5'!K$25),"")</f>
        <v>9</v>
      </c>
      <c r="J8" s="240">
        <f ca="1">IF('Week 5'!$AR$2=0,IF('Week 5'!I$4="",0,'Week 5'!K$21),"")</f>
        <v>97</v>
      </c>
      <c r="K8" s="241">
        <f ca="1">IF('Week 5'!$AR$2=0,IF('Week 5'!L$4="","",'Week 5'!M$21),"")</f>
        <v>5</v>
      </c>
      <c r="L8" s="239">
        <f>IF('Week 5'!$AR$2=0,IF('Week 5'!L$4="",0,'Week 5'!N$25),"")</f>
        <v>9</v>
      </c>
      <c r="M8" s="240">
        <f ca="1">IF('Week 5'!$AR$2=0,IF('Week 5'!L$4="",0,'Week 5'!N$21),"")</f>
        <v>96</v>
      </c>
      <c r="N8" s="241">
        <f ca="1">IF('Week 5'!$AR$2=0,IF('Week 5'!O$4="","",'Week 5'!P$21),"")</f>
        <v>7</v>
      </c>
      <c r="O8" s="239">
        <f>IF('Week 5'!$AR$2=0,IF('Week 5'!O$4="",0,'Week 5'!Q$25),"")</f>
        <v>9</v>
      </c>
      <c r="P8" s="240">
        <f ca="1">IF('Week 5'!$AR$2=0,IF('Week 5'!O$4="",0,'Week 5'!Q$21),"")</f>
        <v>87</v>
      </c>
      <c r="Q8" s="241">
        <f ca="1">IF('Week 5'!$AR$2=0,IF('Week 5'!R$4="","",'Week 5'!S$21),"")</f>
        <v>9</v>
      </c>
      <c r="R8" s="239">
        <f>IF('Week 5'!$AR$2=0,IF('Week 5'!R$4="",0,'Week 5'!T$25),"")</f>
        <v>8</v>
      </c>
      <c r="S8" s="240">
        <f ca="1">IF('Week 5'!$AR$2=0,IF('Week 5'!R$4="",0,'Week 5'!T$21),"")</f>
        <v>86</v>
      </c>
      <c r="T8" s="241">
        <f ca="1">IF('Week 5'!$AR$2=0,IF('Week 5'!U$4="","",'Week 5'!V$21),"")</f>
        <v>10</v>
      </c>
      <c r="U8" s="239">
        <f>IF('Week 5'!$AR$2=0,IF('Week 5'!U$4="",0,'Week 5'!W$25),"")</f>
        <v>7</v>
      </c>
      <c r="V8" s="240">
        <f ca="1">IF('Week 5'!$AR$2=0,IF('Week 5'!U$4="",0,'Week 5'!W$21),"")</f>
        <v>82</v>
      </c>
      <c r="W8" s="241">
        <f ca="1">IF('Week 5'!$AR$2=0,IF('Week 5'!X$4="","",'Week 5'!Y$21),"")</f>
        <v>1</v>
      </c>
      <c r="X8" s="239">
        <f>IF('Week 5'!$AR$2=0,IF('Week 5'!X$4="",0,'Week 5'!Z$25),"")</f>
        <v>11</v>
      </c>
      <c r="Y8" s="240">
        <f ca="1">IF('Week 5'!$AR$2=0,IF('Week 5'!X$4="",0,'Week 5'!Z$21),"")</f>
        <v>107</v>
      </c>
      <c r="Z8" s="241">
        <f ca="1">IF('Week 5'!$AR$2=0,IF('Week 5'!AA$4="","",'Week 5'!AB$21),"")</f>
        <v>2</v>
      </c>
      <c r="AA8" s="239">
        <f>IF('Week 5'!$AR$2=0,IF('Week 5'!AA$4="",0,'Week 5'!AC$25),"")</f>
        <v>10</v>
      </c>
      <c r="AB8" s="240">
        <f ca="1">IF('Week 5'!$AR$2=0,IF('Week 5'!AA$4="",0,'Week 5'!AC$21),"")</f>
        <v>102</v>
      </c>
      <c r="AC8" s="241">
        <f ca="1">IF('Week 5'!$AR$2=0,IF('Week 5'!AD$4="","",'Week 5'!AE$21),"")</f>
        <v>6</v>
      </c>
      <c r="AD8" s="239">
        <f>IF('Week 5'!$AR$2=0,IF('Week 5'!AD$4="",0,'Week 5'!AF$25),"")</f>
        <v>9</v>
      </c>
      <c r="AE8" s="240">
        <f ca="1">IF('Week 5'!$AR$2=0,IF('Week 5'!AD$4="",0,'Week 5'!AF$21),"")</f>
        <v>95</v>
      </c>
      <c r="AF8" s="241">
        <f ca="1">IF('Week 5'!$AR$2=0,IF('Week 5'!AG$4="","",'Week 5'!AH$21),"")</f>
        <v>3</v>
      </c>
      <c r="AG8" s="239">
        <f>IF('Week 5'!$AR$2=0,IF('Week 5'!AG$4="",0,'Week 5'!AI$25),"")</f>
        <v>10</v>
      </c>
      <c r="AH8" s="240">
        <f ca="1">IF('Week 5'!$AR$2=0,IF('Week 5'!AG$4="",0,'Week 5'!AI$21),"")</f>
        <v>100</v>
      </c>
      <c r="AI8" s="241">
        <f ca="1">IF('Week 5'!$AR$2=0,IF('Week 5'!AJ$4="","",'Week 5'!AK$21),"")</f>
        <v>12</v>
      </c>
      <c r="AJ8" s="239">
        <f>IF('Week 5'!$AR$2=0,IF('Week 5'!AJ$4="",0,'Week 5'!AL$25),"")</f>
        <v>8</v>
      </c>
      <c r="AK8" s="240">
        <f ca="1">IF('Week 5'!$AR$2=0,IF('Week 5'!AJ$4="",0,'Week 5'!AL$21),"")</f>
        <v>69</v>
      </c>
      <c r="AL8" s="241">
        <f ca="1">IF('Week 5'!$AR$2=0,IF('Week 5'!AM$4="","",'Week 5'!AN$21),"")</f>
        <v>11</v>
      </c>
      <c r="AM8" s="239">
        <f>IF('Week 5'!$AR$2=0,IF('Week 5'!AM$4="",0,'Week 5'!AO$25),"")</f>
        <v>8</v>
      </c>
      <c r="AN8" s="242">
        <f ca="1">IF('Week 5'!$AR$2=0,IF('Week 5'!AM$4="",0,'Week 5'!AO$21),"")</f>
        <v>79</v>
      </c>
      <c r="AO8" s="224">
        <v>2020</v>
      </c>
      <c r="AP8" s="225" t="s">
        <v>620</v>
      </c>
      <c r="AQ8" s="46"/>
      <c r="AS8" s="4">
        <f t="shared" si="12"/>
        <v>14</v>
      </c>
      <c r="BJ8" s="4"/>
      <c r="BK8" s="4" t="str">
        <f t="shared" ca="1" si="0"/>
        <v/>
      </c>
      <c r="BL8" s="4"/>
      <c r="BM8" s="4">
        <f t="shared" ca="1" si="13"/>
        <v>87</v>
      </c>
      <c r="BN8" s="4" t="str">
        <f t="shared" ca="1" si="1"/>
        <v/>
      </c>
      <c r="BO8" s="4"/>
      <c r="BP8" s="4">
        <f t="shared" ca="1" si="14"/>
        <v>97</v>
      </c>
      <c r="BQ8" s="4" t="str">
        <f t="shared" ca="1" si="2"/>
        <v/>
      </c>
      <c r="BR8" s="4"/>
      <c r="BS8" s="4">
        <f t="shared" ca="1" si="15"/>
        <v>96</v>
      </c>
      <c r="BT8" s="4" t="str">
        <f t="shared" ca="1" si="3"/>
        <v/>
      </c>
      <c r="BU8" s="4"/>
      <c r="BV8" s="4">
        <f t="shared" ca="1" si="16"/>
        <v>87</v>
      </c>
      <c r="BW8" s="4" t="str">
        <f t="shared" ca="1" si="4"/>
        <v/>
      </c>
      <c r="BX8" s="4"/>
      <c r="BY8" s="4">
        <f t="shared" ca="1" si="17"/>
        <v>86</v>
      </c>
      <c r="BZ8" s="4" t="str">
        <f t="shared" ca="1" si="5"/>
        <v/>
      </c>
      <c r="CA8" s="4"/>
      <c r="CB8" s="4">
        <f t="shared" ca="1" si="18"/>
        <v>82</v>
      </c>
      <c r="CC8" s="4" t="str">
        <f t="shared" ca="1" si="6"/>
        <v/>
      </c>
      <c r="CD8" s="4"/>
      <c r="CE8" s="4">
        <f t="shared" ca="1" si="19"/>
        <v>107</v>
      </c>
      <c r="CF8" s="4" t="str">
        <f t="shared" ca="1" si="7"/>
        <v/>
      </c>
      <c r="CG8" s="4"/>
      <c r="CH8" s="4">
        <f t="shared" ca="1" si="20"/>
        <v>102</v>
      </c>
      <c r="CI8" s="4" t="str">
        <f t="shared" ca="1" si="8"/>
        <v/>
      </c>
      <c r="CJ8" s="4"/>
      <c r="CK8" s="4">
        <f t="shared" ca="1" si="21"/>
        <v>95</v>
      </c>
      <c r="CL8" s="4" t="str">
        <f t="shared" ca="1" si="9"/>
        <v/>
      </c>
      <c r="CM8" s="4"/>
      <c r="CN8" s="4">
        <f t="shared" ca="1" si="22"/>
        <v>100</v>
      </c>
      <c r="CO8" s="4">
        <f t="shared" ca="1" si="10"/>
        <v>1</v>
      </c>
      <c r="CP8" s="4"/>
      <c r="CQ8" s="4">
        <f t="shared" ca="1" si="23"/>
        <v>69</v>
      </c>
      <c r="CR8" s="4" t="str">
        <f t="shared" ca="1" si="11"/>
        <v/>
      </c>
      <c r="CS8" s="4"/>
      <c r="CT8" s="4">
        <f t="shared" ca="1" si="24"/>
        <v>79</v>
      </c>
      <c r="CU8" s="4"/>
      <c r="CV8" s="325" t="str">
        <f ca="1">'Week 1'!BY4</f>
        <v xml:space="preserve">   var w1_p1_picks         = ["H","V","H","H","H","H","V","H","H","V","V","V","H","V","V","H"];</v>
      </c>
    </row>
    <row r="9" spans="2:101" ht="18" customHeight="1" x14ac:dyDescent="0.2">
      <c r="B9" s="236">
        <v>6</v>
      </c>
      <c r="C9" s="201">
        <f>16 - COUNTBLANK('Week 6'!$B$4:$B$19)</f>
        <v>14</v>
      </c>
      <c r="D9" s="237">
        <f>IF('Week 6'!$E$4="","",C9)</f>
        <v>14</v>
      </c>
      <c r="E9" s="238">
        <f ca="1">IF('Week 6'!$AR$2=0,IF('Week 6'!F$4="","",'Week 6'!G$21),"")</f>
        <v>9</v>
      </c>
      <c r="F9" s="239">
        <f>IF('Week 6'!$AR$2=0,IF('Week 6'!F$4="",0,'Week 6'!H$25),"")</f>
        <v>8</v>
      </c>
      <c r="G9" s="240">
        <f ca="1">IF('Week 6'!$AR$2=0,IF('Week 6'!F$4="",0,'Week 6'!H$21),"")</f>
        <v>82</v>
      </c>
      <c r="H9" s="241" t="str">
        <f>IF('Week 6'!$AR$2=0,IF('Week 6'!I$4="","",'Week 6'!J$21),"")</f>
        <v/>
      </c>
      <c r="I9" s="239">
        <f>IF('Week 6'!$AR$2=0,IF('Week 6'!I$4="",0,'Week 6'!K$25),"")</f>
        <v>0</v>
      </c>
      <c r="J9" s="240">
        <f>IF('Week 6'!$AR$2=0,IF('Week 6'!I$4="",0,'Week 6'!K$21),"")</f>
        <v>0</v>
      </c>
      <c r="K9" s="241">
        <f ca="1">IF('Week 6'!$AR$2=0,IF('Week 6'!L$4="","",'Week 6'!M$21),"")</f>
        <v>8</v>
      </c>
      <c r="L9" s="239">
        <f>IF('Week 6'!$AR$2=0,IF('Week 6'!L$4="",0,'Week 6'!N$25),"")</f>
        <v>8</v>
      </c>
      <c r="M9" s="240">
        <f ca="1">IF('Week 6'!$AR$2=0,IF('Week 6'!L$4="",0,'Week 6'!N$21),"")</f>
        <v>84</v>
      </c>
      <c r="N9" s="241">
        <f ca="1">IF('Week 6'!$AR$2=0,IF('Week 6'!O$4="","",'Week 6'!P$21),"")</f>
        <v>5</v>
      </c>
      <c r="O9" s="239">
        <f>IF('Week 6'!$AR$2=0,IF('Week 6'!O$4="",0,'Week 6'!Q$25),"")</f>
        <v>8</v>
      </c>
      <c r="P9" s="240">
        <f ca="1">IF('Week 6'!$AR$2=0,IF('Week 6'!O$4="",0,'Week 6'!Q$21),"")</f>
        <v>88</v>
      </c>
      <c r="Q9" s="241">
        <f ca="1">IF('Week 6'!$AR$2=0,IF('Week 6'!R$4="","",'Week 6'!S$21),"")</f>
        <v>11</v>
      </c>
      <c r="R9" s="239">
        <f>IF('Week 6'!$AR$2=0,IF('Week 6'!R$4="",0,'Week 6'!T$25),"")</f>
        <v>8</v>
      </c>
      <c r="S9" s="240">
        <f ca="1">IF('Week 6'!$AR$2=0,IF('Week 6'!R$4="",0,'Week 6'!T$21),"")</f>
        <v>74</v>
      </c>
      <c r="T9" s="241">
        <f ca="1">IF('Week 6'!$AR$2=0,IF('Week 6'!U$4="","",'Week 6'!V$21),"")</f>
        <v>1</v>
      </c>
      <c r="U9" s="239">
        <f>IF('Week 6'!$AR$2=0,IF('Week 6'!U$4="",0,'Week 6'!W$25),"")</f>
        <v>11</v>
      </c>
      <c r="V9" s="240">
        <f ca="1">IF('Week 6'!$AR$2=0,IF('Week 6'!U$4="",0,'Week 6'!W$21),"")</f>
        <v>102</v>
      </c>
      <c r="W9" s="241">
        <f ca="1">IF('Week 6'!$AR$2=0,IF('Week 6'!X$4="","",'Week 6'!Y$21),"")</f>
        <v>3</v>
      </c>
      <c r="X9" s="239">
        <f>IF('Week 6'!$AR$2=0,IF('Week 6'!X$4="",0,'Week 6'!Z$25),"")</f>
        <v>10</v>
      </c>
      <c r="Y9" s="240">
        <f ca="1">IF('Week 6'!$AR$2=0,IF('Week 6'!X$4="",0,'Week 6'!Z$21),"")</f>
        <v>90</v>
      </c>
      <c r="Z9" s="241">
        <f ca="1">IF('Week 6'!$AR$2=0,IF('Week 6'!AA$4="","",'Week 6'!AB$21),"")</f>
        <v>6</v>
      </c>
      <c r="AA9" s="239">
        <f>IF('Week 6'!$AR$2=0,IF('Week 6'!AA$4="",0,'Week 6'!AC$25),"")</f>
        <v>9</v>
      </c>
      <c r="AB9" s="240">
        <f ca="1">IF('Week 6'!$AR$2=0,IF('Week 6'!AA$4="",0,'Week 6'!AC$21),"")</f>
        <v>86</v>
      </c>
      <c r="AC9" s="241">
        <f ca="1">IF('Week 6'!$AR$2=0,IF('Week 6'!AD$4="","",'Week 6'!AE$21),"")</f>
        <v>2</v>
      </c>
      <c r="AD9" s="239">
        <f>IF('Week 6'!$AR$2=0,IF('Week 6'!AD$4="",0,'Week 6'!AF$25),"")</f>
        <v>9</v>
      </c>
      <c r="AE9" s="240">
        <f ca="1">IF('Week 6'!$AR$2=0,IF('Week 6'!AD$4="",0,'Week 6'!AF$21),"")</f>
        <v>95</v>
      </c>
      <c r="AF9" s="241">
        <f ca="1">IF('Week 6'!$AR$2=0,IF('Week 6'!AG$4="","",'Week 6'!AH$21),"")</f>
        <v>3</v>
      </c>
      <c r="AG9" s="239">
        <f>IF('Week 6'!$AR$2=0,IF('Week 6'!AG$4="",0,'Week 6'!AI$25),"")</f>
        <v>9</v>
      </c>
      <c r="AH9" s="240">
        <f ca="1">IF('Week 6'!$AR$2=0,IF('Week 6'!AG$4="",0,'Week 6'!AI$21),"")</f>
        <v>90</v>
      </c>
      <c r="AI9" s="241">
        <f ca="1">IF('Week 6'!$AR$2=0,IF('Week 6'!AJ$4="","",'Week 6'!AK$21),"")</f>
        <v>6</v>
      </c>
      <c r="AJ9" s="239">
        <f>IF('Week 6'!$AR$2=0,IF('Week 6'!AJ$4="",0,'Week 6'!AL$25),"")</f>
        <v>10</v>
      </c>
      <c r="AK9" s="240">
        <f ca="1">IF('Week 6'!$AR$2=0,IF('Week 6'!AJ$4="",0,'Week 6'!AL$21),"")</f>
        <v>86</v>
      </c>
      <c r="AL9" s="241">
        <f ca="1">IF('Week 6'!$AR$2=0,IF('Week 6'!AM$4="","",'Week 6'!AN$21),"")</f>
        <v>10</v>
      </c>
      <c r="AM9" s="239">
        <f>IF('Week 6'!$AR$2=0,IF('Week 6'!AM$4="",0,'Week 6'!AO$25),"")</f>
        <v>8</v>
      </c>
      <c r="AN9" s="242">
        <f ca="1">IF('Week 6'!$AR$2=0,IF('Week 6'!AM$4="",0,'Week 6'!AO$21),"")</f>
        <v>75</v>
      </c>
      <c r="AO9" s="46"/>
      <c r="AQ9" s="46"/>
      <c r="AR9" s="48" t="str">
        <f>CONCATENATE("'Week ",$AQ$2,"'!$B$2")</f>
        <v>'Week 9'!$B$2</v>
      </c>
      <c r="AS9" s="4">
        <f t="shared" si="12"/>
        <v>14</v>
      </c>
      <c r="BJ9" s="4"/>
      <c r="BK9" s="4" t="str">
        <f t="shared" ca="1" si="0"/>
        <v/>
      </c>
      <c r="BL9" s="4"/>
      <c r="BM9" s="4">
        <f t="shared" ca="1" si="13"/>
        <v>82</v>
      </c>
      <c r="BN9" s="4" t="str">
        <f t="shared" ca="1" si="1"/>
        <v/>
      </c>
      <c r="BO9" s="4"/>
      <c r="BP9" s="4" t="str">
        <f t="shared" si="14"/>
        <v/>
      </c>
      <c r="BQ9" s="4" t="str">
        <f t="shared" ca="1" si="2"/>
        <v/>
      </c>
      <c r="BR9" s="4"/>
      <c r="BS9" s="4">
        <f t="shared" ca="1" si="15"/>
        <v>84</v>
      </c>
      <c r="BT9" s="4" t="str">
        <f t="shared" ca="1" si="3"/>
        <v/>
      </c>
      <c r="BU9" s="4"/>
      <c r="BV9" s="4">
        <f t="shared" ca="1" si="16"/>
        <v>88</v>
      </c>
      <c r="BW9" s="4">
        <f t="shared" ca="1" si="4"/>
        <v>1</v>
      </c>
      <c r="BX9" s="4"/>
      <c r="BY9" s="4">
        <f t="shared" ca="1" si="17"/>
        <v>74</v>
      </c>
      <c r="BZ9" s="4" t="str">
        <f t="shared" ca="1" si="5"/>
        <v/>
      </c>
      <c r="CA9" s="4"/>
      <c r="CB9" s="4">
        <f t="shared" ca="1" si="18"/>
        <v>102</v>
      </c>
      <c r="CC9" s="4" t="str">
        <f t="shared" ca="1" si="6"/>
        <v/>
      </c>
      <c r="CD9" s="4"/>
      <c r="CE9" s="4">
        <f t="shared" ca="1" si="19"/>
        <v>90</v>
      </c>
      <c r="CF9" s="4" t="str">
        <f t="shared" ca="1" si="7"/>
        <v/>
      </c>
      <c r="CG9" s="4"/>
      <c r="CH9" s="4">
        <f t="shared" ca="1" si="20"/>
        <v>86</v>
      </c>
      <c r="CI9" s="4" t="str">
        <f t="shared" ca="1" si="8"/>
        <v/>
      </c>
      <c r="CJ9" s="4"/>
      <c r="CK9" s="4">
        <f t="shared" ca="1" si="21"/>
        <v>95</v>
      </c>
      <c r="CL9" s="4" t="str">
        <f t="shared" ca="1" si="9"/>
        <v/>
      </c>
      <c r="CM9" s="4"/>
      <c r="CN9" s="4">
        <f t="shared" ca="1" si="22"/>
        <v>90</v>
      </c>
      <c r="CO9" s="4" t="str">
        <f t="shared" ca="1" si="10"/>
        <v/>
      </c>
      <c r="CP9" s="4"/>
      <c r="CQ9" s="4">
        <f t="shared" ca="1" si="23"/>
        <v>86</v>
      </c>
      <c r="CR9" s="4" t="str">
        <f t="shared" ca="1" si="11"/>
        <v/>
      </c>
      <c r="CS9" s="4"/>
      <c r="CT9" s="4">
        <f t="shared" ca="1" si="24"/>
        <v>75</v>
      </c>
      <c r="CU9" s="4"/>
      <c r="CV9" s="325" t="str">
        <f ca="1">'Week 1'!BY5</f>
        <v xml:space="preserve">   var w1_p2_picks         = ["H","V","H","H","H","V","H","H","H","V","H","H","H","H","V","H"];</v>
      </c>
    </row>
    <row r="10" spans="2:101" ht="18" customHeight="1" x14ac:dyDescent="0.2">
      <c r="B10" s="236">
        <v>7</v>
      </c>
      <c r="C10" s="201">
        <f>16 - COUNTBLANK('Week 7'!$B$4:$B$19)</f>
        <v>14</v>
      </c>
      <c r="D10" s="237">
        <f>IF('Week 7'!$E$4="","",C10)</f>
        <v>14</v>
      </c>
      <c r="E10" s="238">
        <f ca="1">IF('Week 7'!$AR$2=0,IF('Week 7'!F$4="","",'Week 7'!G$21),"")</f>
        <v>10</v>
      </c>
      <c r="F10" s="239">
        <f>IF('Week 7'!$AR$2=0,IF('Week 7'!F$4="",0,'Week 7'!H$25),"")</f>
        <v>9</v>
      </c>
      <c r="G10" s="240">
        <f ca="1">IF('Week 7'!$AR$2=0,IF('Week 7'!F$4="",0,'Week 7'!H$21),"")</f>
        <v>105</v>
      </c>
      <c r="H10" s="241">
        <f ca="1">IF('Week 7'!$AR$2=0,IF('Week 7'!I$4="","",'Week 7'!J$21),"")</f>
        <v>12</v>
      </c>
      <c r="I10" s="239">
        <f>IF('Week 7'!$AR$2=0,IF('Week 7'!I$4="",0,'Week 7'!K$25),"")</f>
        <v>7</v>
      </c>
      <c r="J10" s="240">
        <f ca="1">IF('Week 7'!$AR$2=0,IF('Week 7'!I$4="",0,'Week 7'!K$21),"")</f>
        <v>75</v>
      </c>
      <c r="K10" s="241">
        <f ca="1">IF('Week 7'!$AR$2=0,IF('Week 7'!L$4="","",'Week 7'!M$21),"")</f>
        <v>4</v>
      </c>
      <c r="L10" s="239">
        <f>IF('Week 7'!$AR$2=0,IF('Week 7'!L$4="",0,'Week 7'!N$25),"")</f>
        <v>10</v>
      </c>
      <c r="M10" s="240">
        <f ca="1">IF('Week 7'!$AR$2=0,IF('Week 7'!L$4="",0,'Week 7'!N$21),"")</f>
        <v>110</v>
      </c>
      <c r="N10" s="241">
        <f ca="1">IF('Week 7'!$AR$2=0,IF('Week 7'!O$4="","",'Week 7'!P$21),"")</f>
        <v>7</v>
      </c>
      <c r="O10" s="239">
        <f>IF('Week 7'!$AR$2=0,IF('Week 7'!O$4="",0,'Week 7'!Q$25),"")</f>
        <v>9</v>
      </c>
      <c r="P10" s="240">
        <f ca="1">IF('Week 7'!$AR$2=0,IF('Week 7'!O$4="",0,'Week 7'!Q$21),"")</f>
        <v>106</v>
      </c>
      <c r="Q10" s="241">
        <f ca="1">IF('Week 7'!$AR$2=0,IF('Week 7'!R$4="","",'Week 7'!S$21),"")</f>
        <v>6</v>
      </c>
      <c r="R10" s="239">
        <f>IF('Week 7'!$AR$2=0,IF('Week 7'!R$4="",0,'Week 7'!T$25),"")</f>
        <v>9</v>
      </c>
      <c r="S10" s="240">
        <f ca="1">IF('Week 7'!$AR$2=0,IF('Week 7'!R$4="",0,'Week 7'!T$21),"")</f>
        <v>107</v>
      </c>
      <c r="T10" s="241">
        <f ca="1">IF('Week 7'!$AR$2=0,IF('Week 7'!U$4="","",'Week 7'!V$21),"")</f>
        <v>1</v>
      </c>
      <c r="U10" s="239">
        <f>IF('Week 7'!$AR$2=0,IF('Week 7'!U$4="",0,'Week 7'!W$25),"")</f>
        <v>13</v>
      </c>
      <c r="V10" s="240">
        <f ca="1">IF('Week 7'!$AR$2=0,IF('Week 7'!U$4="",0,'Week 7'!W$21),"")</f>
        <v>129</v>
      </c>
      <c r="W10" s="241">
        <f ca="1">IF('Week 7'!$AR$2=0,IF('Week 7'!X$4="","",'Week 7'!Y$21),"")</f>
        <v>4</v>
      </c>
      <c r="X10" s="239">
        <f>IF('Week 7'!$AR$2=0,IF('Week 7'!X$4="",0,'Week 7'!Z$25),"")</f>
        <v>11</v>
      </c>
      <c r="Y10" s="240">
        <f ca="1">IF('Week 7'!$AR$2=0,IF('Week 7'!X$4="",0,'Week 7'!Z$21),"")</f>
        <v>110</v>
      </c>
      <c r="Z10" s="241">
        <f ca="1">IF('Week 7'!$AR$2=0,IF('Week 7'!AA$4="","",'Week 7'!AB$21),"")</f>
        <v>2</v>
      </c>
      <c r="AA10" s="239">
        <f>IF('Week 7'!$AR$2=0,IF('Week 7'!AA$4="",0,'Week 7'!AC$25),"")</f>
        <v>12</v>
      </c>
      <c r="AB10" s="240">
        <f ca="1">IF('Week 7'!$AR$2=0,IF('Week 7'!AA$4="",0,'Week 7'!AC$21),"")</f>
        <v>119</v>
      </c>
      <c r="AC10" s="241">
        <f ca="1">IF('Week 7'!$AR$2=0,IF('Week 7'!AD$4="","",'Week 7'!AE$21),"")</f>
        <v>7</v>
      </c>
      <c r="AD10" s="239">
        <f>IF('Week 7'!$AR$2=0,IF('Week 7'!AD$4="",0,'Week 7'!AF$25),"")</f>
        <v>9</v>
      </c>
      <c r="AE10" s="240">
        <f ca="1">IF('Week 7'!$AR$2=0,IF('Week 7'!AD$4="",0,'Week 7'!AF$21),"")</f>
        <v>106</v>
      </c>
      <c r="AF10" s="241">
        <f ca="1">IF('Week 7'!$AR$2=0,IF('Week 7'!AG$4="","",'Week 7'!AH$21),"")</f>
        <v>11</v>
      </c>
      <c r="AG10" s="239">
        <f>IF('Week 7'!$AR$2=0,IF('Week 7'!AG$4="",0,'Week 7'!AI$25),"")</f>
        <v>9</v>
      </c>
      <c r="AH10" s="240">
        <f ca="1">IF('Week 7'!$AR$2=0,IF('Week 7'!AG$4="",0,'Week 7'!AI$21),"")</f>
        <v>99</v>
      </c>
      <c r="AI10" s="241">
        <f ca="1">IF('Week 7'!$AR$2=0,IF('Week 7'!AJ$4="","",'Week 7'!AK$21),"")</f>
        <v>3</v>
      </c>
      <c r="AJ10" s="239">
        <f>IF('Week 7'!$AR$2=0,IF('Week 7'!AJ$4="",0,'Week 7'!AL$25),"")</f>
        <v>10</v>
      </c>
      <c r="AK10" s="240">
        <f ca="1">IF('Week 7'!$AR$2=0,IF('Week 7'!AJ$4="",0,'Week 7'!AL$21),"")</f>
        <v>111</v>
      </c>
      <c r="AL10" s="241">
        <f ca="1">IF('Week 7'!$AR$2=0,IF('Week 7'!AM$4="","",'Week 7'!AN$21),"")</f>
        <v>7</v>
      </c>
      <c r="AM10" s="239">
        <f>IF('Week 7'!$AR$2=0,IF('Week 7'!AM$4="",0,'Week 7'!AO$25),"")</f>
        <v>9</v>
      </c>
      <c r="AN10" s="242">
        <f ca="1">IF('Week 7'!$AR$2=0,IF('Week 7'!AM$4="",0,'Week 7'!AO$21),"")</f>
        <v>106</v>
      </c>
      <c r="AO10" s="46"/>
      <c r="AQ10" s="46"/>
      <c r="AR10" s="48" t="str">
        <f>CONCATENATE("'Week ",$AQ$2,"'!$C$2")</f>
        <v>'Week 9'!$C$2</v>
      </c>
      <c r="AS10" s="4">
        <f t="shared" si="12"/>
        <v>14</v>
      </c>
      <c r="BJ10" s="4"/>
      <c r="BK10" s="4" t="str">
        <f t="shared" ca="1" si="0"/>
        <v/>
      </c>
      <c r="BL10" s="4"/>
      <c r="BM10" s="4">
        <f t="shared" ca="1" si="13"/>
        <v>105</v>
      </c>
      <c r="BN10" s="4">
        <f t="shared" ca="1" si="1"/>
        <v>1</v>
      </c>
      <c r="BO10" s="4"/>
      <c r="BP10" s="4">
        <f t="shared" ca="1" si="14"/>
        <v>75</v>
      </c>
      <c r="BQ10" s="4" t="str">
        <f t="shared" ca="1" si="2"/>
        <v/>
      </c>
      <c r="BR10" s="4"/>
      <c r="BS10" s="4">
        <f t="shared" ca="1" si="15"/>
        <v>110</v>
      </c>
      <c r="BT10" s="4" t="str">
        <f t="shared" ca="1" si="3"/>
        <v/>
      </c>
      <c r="BU10" s="4"/>
      <c r="BV10" s="4">
        <f t="shared" ca="1" si="16"/>
        <v>106</v>
      </c>
      <c r="BW10" s="4" t="str">
        <f t="shared" ca="1" si="4"/>
        <v/>
      </c>
      <c r="BX10" s="4"/>
      <c r="BY10" s="4">
        <f t="shared" ca="1" si="17"/>
        <v>107</v>
      </c>
      <c r="BZ10" s="4" t="str">
        <f t="shared" ca="1" si="5"/>
        <v/>
      </c>
      <c r="CA10" s="4"/>
      <c r="CB10" s="4">
        <f t="shared" ca="1" si="18"/>
        <v>129</v>
      </c>
      <c r="CC10" s="4" t="str">
        <f t="shared" ca="1" si="6"/>
        <v/>
      </c>
      <c r="CD10" s="4"/>
      <c r="CE10" s="4">
        <f t="shared" ca="1" si="19"/>
        <v>110</v>
      </c>
      <c r="CF10" s="4" t="str">
        <f t="shared" ca="1" si="7"/>
        <v/>
      </c>
      <c r="CG10" s="4"/>
      <c r="CH10" s="4">
        <f t="shared" ca="1" si="20"/>
        <v>119</v>
      </c>
      <c r="CI10" s="4" t="str">
        <f t="shared" ca="1" si="8"/>
        <v/>
      </c>
      <c r="CJ10" s="4"/>
      <c r="CK10" s="4">
        <f t="shared" ca="1" si="21"/>
        <v>106</v>
      </c>
      <c r="CL10" s="4" t="str">
        <f t="shared" ca="1" si="9"/>
        <v/>
      </c>
      <c r="CM10" s="4"/>
      <c r="CN10" s="4">
        <f t="shared" ca="1" si="22"/>
        <v>99</v>
      </c>
      <c r="CO10" s="4" t="str">
        <f t="shared" ca="1" si="10"/>
        <v/>
      </c>
      <c r="CP10" s="4"/>
      <c r="CQ10" s="4">
        <f t="shared" ca="1" si="23"/>
        <v>111</v>
      </c>
      <c r="CR10" s="4" t="str">
        <f t="shared" ca="1" si="11"/>
        <v/>
      </c>
      <c r="CS10" s="4"/>
      <c r="CT10" s="4">
        <f t="shared" ca="1" si="24"/>
        <v>106</v>
      </c>
      <c r="CU10" s="4"/>
      <c r="CV10" s="325" t="str">
        <f ca="1">'Week 1'!BY6</f>
        <v xml:space="preserve">   var w1_p3_picks         = ["H","V","H","H","H","V","V","V","H","V","V","H","H","H","V","H"];</v>
      </c>
    </row>
    <row r="11" spans="2:101" ht="18" customHeight="1" x14ac:dyDescent="0.2">
      <c r="B11" s="236">
        <v>8</v>
      </c>
      <c r="C11" s="201">
        <f>16 - COUNTBLANK('Week 8'!$B$4:$B$19)</f>
        <v>14</v>
      </c>
      <c r="D11" s="237">
        <f>IF('Week 8'!$E$4="","",C11)</f>
        <v>14</v>
      </c>
      <c r="E11" s="238">
        <f ca="1">IF('Week 8'!$AR$2=0,IF('Week 8'!F$4="","",'Week 8'!G$21),"")</f>
        <v>3</v>
      </c>
      <c r="F11" s="239">
        <f>IF('Week 8'!$AR$2=0,IF('Week 8'!F$4="",0,'Week 8'!H$25),"")</f>
        <v>7</v>
      </c>
      <c r="G11" s="240">
        <f ca="1">IF('Week 8'!$AR$2=0,IF('Week 8'!F$4="",0,'Week 8'!H$21),"")</f>
        <v>80</v>
      </c>
      <c r="H11" s="241">
        <f ca="1">IF('Week 8'!$AR$2=0,IF('Week 8'!I$4="","",'Week 8'!J$21),"")</f>
        <v>8</v>
      </c>
      <c r="I11" s="239">
        <f>IF('Week 8'!$AR$2=0,IF('Week 8'!I$4="",0,'Week 8'!K$25),"")</f>
        <v>8</v>
      </c>
      <c r="J11" s="240">
        <f ca="1">IF('Week 8'!$AR$2=0,IF('Week 8'!I$4="",0,'Week 8'!K$21),"")</f>
        <v>77</v>
      </c>
      <c r="K11" s="241">
        <f ca="1">IF('Week 8'!$AR$2=0,IF('Week 8'!L$4="","",'Week 8'!M$21),"")</f>
        <v>3</v>
      </c>
      <c r="L11" s="239">
        <f>IF('Week 8'!$AR$2=0,IF('Week 8'!L$4="",0,'Week 8'!N$25),"")</f>
        <v>8</v>
      </c>
      <c r="M11" s="240">
        <f ca="1">IF('Week 8'!$AR$2=0,IF('Week 8'!L$4="",0,'Week 8'!N$21),"")</f>
        <v>80</v>
      </c>
      <c r="N11" s="241">
        <f ca="1">IF('Week 8'!$AR$2=0,IF('Week 8'!O$4="","",'Week 8'!P$21),"")</f>
        <v>2</v>
      </c>
      <c r="O11" s="239">
        <f>IF('Week 8'!$AR$2=0,IF('Week 8'!O$4="",0,'Week 8'!Q$25),"")</f>
        <v>8</v>
      </c>
      <c r="P11" s="240">
        <f ca="1">IF('Week 8'!$AR$2=0,IF('Week 8'!O$4="",0,'Week 8'!Q$21),"")</f>
        <v>83</v>
      </c>
      <c r="Q11" s="241">
        <f ca="1">IF('Week 8'!$AR$2=0,IF('Week 8'!R$4="","",'Week 8'!S$21),"")</f>
        <v>10</v>
      </c>
      <c r="R11" s="239">
        <f>IF('Week 8'!$AR$2=0,IF('Week 8'!R$4="",0,'Week 8'!T$25),"")</f>
        <v>8</v>
      </c>
      <c r="S11" s="240">
        <f ca="1">IF('Week 8'!$AR$2=0,IF('Week 8'!R$4="",0,'Week 8'!T$21),"")</f>
        <v>75</v>
      </c>
      <c r="T11" s="241">
        <f ca="1">IF('Week 8'!$AR$2=0,IF('Week 8'!U$4="","",'Week 8'!V$21),"")</f>
        <v>1</v>
      </c>
      <c r="U11" s="239">
        <f>IF('Week 8'!$AR$2=0,IF('Week 8'!U$4="",0,'Week 8'!W$25),"")</f>
        <v>8</v>
      </c>
      <c r="V11" s="240">
        <f ca="1">IF('Week 8'!$AR$2=0,IF('Week 8'!U$4="",0,'Week 8'!W$21),"")</f>
        <v>85</v>
      </c>
      <c r="W11" s="241">
        <f ca="1">IF('Week 8'!$AR$2=0,IF('Week 8'!X$4="","",'Week 8'!Y$21),"")</f>
        <v>6</v>
      </c>
      <c r="X11" s="239">
        <f>IF('Week 8'!$AR$2=0,IF('Week 8'!X$4="",0,'Week 8'!Z$25),"")</f>
        <v>8</v>
      </c>
      <c r="Y11" s="240">
        <f ca="1">IF('Week 8'!$AR$2=0,IF('Week 8'!X$4="",0,'Week 8'!Z$21),"")</f>
        <v>78</v>
      </c>
      <c r="Z11" s="241">
        <f ca="1">IF('Week 8'!$AR$2=0,IF('Week 8'!AA$4="","",'Week 8'!AB$21),"")</f>
        <v>12</v>
      </c>
      <c r="AA11" s="239">
        <f>IF('Week 8'!$AR$2=0,IF('Week 8'!AA$4="",0,'Week 8'!AC$25),"")</f>
        <v>7</v>
      </c>
      <c r="AB11" s="240">
        <f ca="1">IF('Week 8'!$AR$2=0,IF('Week 8'!AA$4="",0,'Week 8'!AC$21),"")</f>
        <v>71</v>
      </c>
      <c r="AC11" s="241">
        <f ca="1">IF('Week 8'!$AR$2=0,IF('Week 8'!AD$4="","",'Week 8'!AE$21),"")</f>
        <v>8</v>
      </c>
      <c r="AD11" s="239">
        <f>IF('Week 8'!$AR$2=0,IF('Week 8'!AD$4="",0,'Week 8'!AF$25),"")</f>
        <v>7</v>
      </c>
      <c r="AE11" s="240">
        <f ca="1">IF('Week 8'!$AR$2=0,IF('Week 8'!AD$4="",0,'Week 8'!AF$21),"")</f>
        <v>77</v>
      </c>
      <c r="AF11" s="241">
        <f ca="1">IF('Week 8'!$AR$2=0,IF('Week 8'!AG$4="","",'Week 8'!AH$21),"")</f>
        <v>11</v>
      </c>
      <c r="AG11" s="239">
        <f>IF('Week 8'!$AR$2=0,IF('Week 8'!AG$4="",0,'Week 8'!AI$25),"")</f>
        <v>7</v>
      </c>
      <c r="AH11" s="240">
        <f ca="1">IF('Week 8'!$AR$2=0,IF('Week 8'!AG$4="",0,'Week 8'!AI$21),"")</f>
        <v>72</v>
      </c>
      <c r="AI11" s="241">
        <f ca="1">IF('Week 8'!$AR$2=0,IF('Week 8'!AJ$4="","",'Week 8'!AK$21),"")</f>
        <v>3</v>
      </c>
      <c r="AJ11" s="239">
        <f>IF('Week 8'!$AR$2=0,IF('Week 8'!AJ$4="",0,'Week 8'!AL$25),"")</f>
        <v>8</v>
      </c>
      <c r="AK11" s="240">
        <f ca="1">IF('Week 8'!$AR$2=0,IF('Week 8'!AJ$4="",0,'Week 8'!AL$21),"")</f>
        <v>80</v>
      </c>
      <c r="AL11" s="241">
        <f ca="1">IF('Week 8'!$AR$2=0,IF('Week 8'!AM$4="","",'Week 8'!AN$21),"")</f>
        <v>6</v>
      </c>
      <c r="AM11" s="239">
        <f>IF('Week 8'!$AR$2=0,IF('Week 8'!AM$4="",0,'Week 8'!AO$25),"")</f>
        <v>7</v>
      </c>
      <c r="AN11" s="242">
        <f ca="1">IF('Week 8'!$AR$2=0,IF('Week 8'!AM$4="",0,'Week 8'!AO$21),"")</f>
        <v>78</v>
      </c>
      <c r="AO11" s="46"/>
      <c r="AP11" s="47"/>
      <c r="AQ11" s="46"/>
      <c r="AR11" s="48" t="str">
        <f>CONCATENATE("'Week ",$AQ$2,"'!$D$2")</f>
        <v>'Week 9'!$D$2</v>
      </c>
      <c r="AS11" s="4">
        <f t="shared" si="12"/>
        <v>14</v>
      </c>
      <c r="BJ11" s="4"/>
      <c r="BK11" s="4" t="str">
        <f t="shared" ca="1" si="0"/>
        <v/>
      </c>
      <c r="BL11" s="4"/>
      <c r="BM11" s="4">
        <f t="shared" ca="1" si="13"/>
        <v>80</v>
      </c>
      <c r="BN11" s="4" t="str">
        <f t="shared" ca="1" si="1"/>
        <v/>
      </c>
      <c r="BO11" s="4"/>
      <c r="BP11" s="4">
        <f t="shared" ca="1" si="14"/>
        <v>77</v>
      </c>
      <c r="BQ11" s="4" t="str">
        <f t="shared" ca="1" si="2"/>
        <v/>
      </c>
      <c r="BR11" s="4"/>
      <c r="BS11" s="4">
        <f t="shared" ca="1" si="15"/>
        <v>80</v>
      </c>
      <c r="BT11" s="4" t="str">
        <f t="shared" ca="1" si="3"/>
        <v/>
      </c>
      <c r="BU11" s="4"/>
      <c r="BV11" s="4">
        <f t="shared" ca="1" si="16"/>
        <v>83</v>
      </c>
      <c r="BW11" s="4" t="str">
        <f t="shared" ca="1" si="4"/>
        <v/>
      </c>
      <c r="BX11" s="4"/>
      <c r="BY11" s="4">
        <f t="shared" ca="1" si="17"/>
        <v>75</v>
      </c>
      <c r="BZ11" s="4" t="str">
        <f t="shared" ca="1" si="5"/>
        <v/>
      </c>
      <c r="CA11" s="4"/>
      <c r="CB11" s="4">
        <f t="shared" ca="1" si="18"/>
        <v>85</v>
      </c>
      <c r="CC11" s="4" t="str">
        <f t="shared" ca="1" si="6"/>
        <v/>
      </c>
      <c r="CD11" s="4"/>
      <c r="CE11" s="4">
        <f t="shared" ca="1" si="19"/>
        <v>78</v>
      </c>
      <c r="CF11" s="4">
        <f t="shared" ca="1" si="7"/>
        <v>1</v>
      </c>
      <c r="CG11" s="4"/>
      <c r="CH11" s="4">
        <f t="shared" ca="1" si="20"/>
        <v>71</v>
      </c>
      <c r="CI11" s="4" t="str">
        <f t="shared" ca="1" si="8"/>
        <v/>
      </c>
      <c r="CJ11" s="4"/>
      <c r="CK11" s="4">
        <f t="shared" ca="1" si="21"/>
        <v>77</v>
      </c>
      <c r="CL11" s="4" t="str">
        <f t="shared" ca="1" si="9"/>
        <v/>
      </c>
      <c r="CM11" s="4"/>
      <c r="CN11" s="4">
        <f t="shared" ca="1" si="22"/>
        <v>72</v>
      </c>
      <c r="CO11" s="4" t="str">
        <f t="shared" ca="1" si="10"/>
        <v/>
      </c>
      <c r="CP11" s="4"/>
      <c r="CQ11" s="4">
        <f t="shared" ca="1" si="23"/>
        <v>80</v>
      </c>
      <c r="CR11" s="4" t="str">
        <f t="shared" ca="1" si="11"/>
        <v/>
      </c>
      <c r="CS11" s="4"/>
      <c r="CT11" s="4">
        <f t="shared" ca="1" si="24"/>
        <v>78</v>
      </c>
      <c r="CU11" s="4"/>
      <c r="CV11" s="325" t="str">
        <f ca="1">'Week 1'!BY7</f>
        <v xml:space="preserve">   var w1_p4_picks         = ["H","V","H","H","H","V","V","H","H","V","V","H","H","V","V","H"];</v>
      </c>
    </row>
    <row r="12" spans="2:101" ht="18" customHeight="1" x14ac:dyDescent="0.2">
      <c r="B12" s="236">
        <v>9</v>
      </c>
      <c r="C12" s="201">
        <f>16 - COUNTBLANK('Week 9'!$B$4:$B$19)</f>
        <v>14</v>
      </c>
      <c r="D12" s="237">
        <f>IF('Week 9'!$E$4="","",C12)</f>
        <v>14</v>
      </c>
      <c r="E12" s="238">
        <f ca="1">IF('Week 9'!$AR$2=0,IF('Week 9'!F$4="","",'Week 9'!G$21),"")</f>
        <v>9</v>
      </c>
      <c r="F12" s="239">
        <f>IF('Week 9'!$AR$2=0,IF('Week 9'!F$4="",0,'Week 9'!H$25),"")</f>
        <v>10</v>
      </c>
      <c r="G12" s="240">
        <f ca="1">IF('Week 9'!$AR$2=0,IF('Week 9'!F$4="",0,'Week 9'!H$21),"")</f>
        <v>97</v>
      </c>
      <c r="H12" s="241">
        <f ca="1">IF('Week 9'!$AR$2=0,IF('Week 9'!I$4="","",'Week 9'!J$21),"")</f>
        <v>10</v>
      </c>
      <c r="I12" s="239">
        <f>IF('Week 9'!$AR$2=0,IF('Week 9'!I$4="",0,'Week 9'!K$25),"")</f>
        <v>8</v>
      </c>
      <c r="J12" s="240">
        <f ca="1">IF('Week 9'!$AR$2=0,IF('Week 9'!I$4="",0,'Week 9'!K$21),"")</f>
        <v>94</v>
      </c>
      <c r="K12" s="241">
        <f ca="1">IF('Week 9'!$AR$2=0,IF('Week 9'!L$4="","",'Week 9'!M$21),"")</f>
        <v>6</v>
      </c>
      <c r="L12" s="239">
        <f>IF('Week 9'!$AR$2=0,IF('Week 9'!L$4="",0,'Week 9'!N$25),"")</f>
        <v>9</v>
      </c>
      <c r="M12" s="240">
        <f ca="1">IF('Week 9'!$AR$2=0,IF('Week 9'!L$4="",0,'Week 9'!N$21),"")</f>
        <v>101</v>
      </c>
      <c r="N12" s="241">
        <f ca="1">IF('Week 9'!$AR$2=0,IF('Week 9'!O$4="","",'Week 9'!P$21),"")</f>
        <v>3</v>
      </c>
      <c r="O12" s="239">
        <f>IF('Week 9'!$AR$2=0,IF('Week 9'!O$4="",0,'Week 9'!Q$25),"")</f>
        <v>10</v>
      </c>
      <c r="P12" s="240">
        <f ca="1">IF('Week 9'!$AR$2=0,IF('Week 9'!O$4="",0,'Week 9'!Q$21),"")</f>
        <v>105</v>
      </c>
      <c r="Q12" s="241">
        <f ca="1">IF('Week 9'!$AR$2=0,IF('Week 9'!R$4="","",'Week 9'!S$21),"")</f>
        <v>2</v>
      </c>
      <c r="R12" s="239">
        <f>IF('Week 9'!$AR$2=0,IF('Week 9'!R$4="",0,'Week 9'!T$25),"")</f>
        <v>10</v>
      </c>
      <c r="S12" s="240">
        <f ca="1">IF('Week 9'!$AR$2=0,IF('Week 9'!R$4="",0,'Week 9'!T$21),"")</f>
        <v>107</v>
      </c>
      <c r="T12" s="241">
        <f ca="1">IF('Week 9'!$AR$2=0,IF('Week 9'!U$4="","",'Week 9'!V$21),"")</f>
        <v>12</v>
      </c>
      <c r="U12" s="239">
        <f>IF('Week 9'!$AR$2=0,IF('Week 9'!U$4="",0,'Week 9'!W$25),"")</f>
        <v>8</v>
      </c>
      <c r="V12" s="240">
        <f ca="1">IF('Week 9'!$AR$2=0,IF('Week 9'!U$4="",0,'Week 9'!W$21),"")</f>
        <v>85</v>
      </c>
      <c r="W12" s="241">
        <f ca="1">IF('Week 9'!$AR$2=0,IF('Week 9'!X$4="","",'Week 9'!Y$21),"")</f>
        <v>4</v>
      </c>
      <c r="X12" s="239">
        <f>IF('Week 9'!$AR$2=0,IF('Week 9'!X$4="",0,'Week 9'!Z$25),"")</f>
        <v>10</v>
      </c>
      <c r="Y12" s="240">
        <f ca="1">IF('Week 9'!$AR$2=0,IF('Week 9'!X$4="",0,'Week 9'!Z$21),"")</f>
        <v>103</v>
      </c>
      <c r="Z12" s="241">
        <f ca="1">IF('Week 9'!$AR$2=0,IF('Week 9'!AA$4="","",'Week 9'!AB$21),"")</f>
        <v>11</v>
      </c>
      <c r="AA12" s="239">
        <f>IF('Week 9'!$AR$2=0,IF('Week 9'!AA$4="",0,'Week 9'!AC$25),"")</f>
        <v>8</v>
      </c>
      <c r="AB12" s="240">
        <f ca="1">IF('Week 9'!$AR$2=0,IF('Week 9'!AA$4="",0,'Week 9'!AC$21),"")</f>
        <v>91</v>
      </c>
      <c r="AC12" s="241">
        <f ca="1">IF('Week 9'!$AR$2=0,IF('Week 9'!AD$4="","",'Week 9'!AE$21),"")</f>
        <v>8</v>
      </c>
      <c r="AD12" s="239">
        <f>IF('Week 9'!$AR$2=0,IF('Week 9'!AD$4="",0,'Week 9'!AF$25),"")</f>
        <v>9</v>
      </c>
      <c r="AE12" s="240">
        <f ca="1">IF('Week 9'!$AR$2=0,IF('Week 9'!AD$4="",0,'Week 9'!AF$21),"")</f>
        <v>100</v>
      </c>
      <c r="AF12" s="241">
        <f ca="1">IF('Week 9'!$AR$2=0,IF('Week 9'!AG$4="","",'Week 9'!AH$21),"")</f>
        <v>4</v>
      </c>
      <c r="AG12" s="239">
        <f>IF('Week 9'!$AR$2=0,IF('Week 9'!AG$4="",0,'Week 9'!AI$25),"")</f>
        <v>10</v>
      </c>
      <c r="AH12" s="240">
        <f ca="1">IF('Week 9'!$AR$2=0,IF('Week 9'!AG$4="",0,'Week 9'!AI$21),"")</f>
        <v>103</v>
      </c>
      <c r="AI12" s="241">
        <f ca="1">IF('Week 9'!$AR$2=0,IF('Week 9'!AJ$4="","",'Week 9'!AK$21),"")</f>
        <v>6</v>
      </c>
      <c r="AJ12" s="239">
        <f>IF('Week 9'!$AR$2=0,IF('Week 9'!AJ$4="",0,'Week 9'!AL$25),"")</f>
        <v>10</v>
      </c>
      <c r="AK12" s="240">
        <f ca="1">IF('Week 9'!$AR$2=0,IF('Week 9'!AJ$4="",0,'Week 9'!AL$21),"")</f>
        <v>101</v>
      </c>
      <c r="AL12" s="241">
        <f ca="1">IF('Week 9'!$AR$2=0,IF('Week 9'!AM$4="","",'Week 9'!AN$21),"")</f>
        <v>1</v>
      </c>
      <c r="AM12" s="239">
        <f>IF('Week 9'!$AR$2=0,IF('Week 9'!AM$4="",0,'Week 9'!AO$25),"")</f>
        <v>10</v>
      </c>
      <c r="AN12" s="242">
        <f ca="1">IF('Week 9'!$AR$2=0,IF('Week 9'!AM$4="",0,'Week 9'!AO$21),"")</f>
        <v>115</v>
      </c>
      <c r="AO12" s="46"/>
      <c r="AP12" s="47"/>
      <c r="AQ12" s="46"/>
      <c r="AR12" s="48" t="str">
        <f ca="1">IF($AQ$2=0,"",CONCATENATE(INDIRECT($AR$9),INDIRECT($AR$10),INDIRECT($AR$11)))</f>
        <v>Week 9 Final</v>
      </c>
      <c r="AS12" s="4">
        <f t="shared" si="12"/>
        <v>14</v>
      </c>
      <c r="BJ12" s="4"/>
      <c r="BK12" s="4" t="str">
        <f t="shared" ca="1" si="0"/>
        <v/>
      </c>
      <c r="BL12" s="4"/>
      <c r="BM12" s="4">
        <f t="shared" ca="1" si="13"/>
        <v>97</v>
      </c>
      <c r="BN12" s="4" t="str">
        <f t="shared" ca="1" si="1"/>
        <v/>
      </c>
      <c r="BO12" s="4"/>
      <c r="BP12" s="4">
        <f t="shared" ca="1" si="14"/>
        <v>94</v>
      </c>
      <c r="BQ12" s="4" t="str">
        <f t="shared" ca="1" si="2"/>
        <v/>
      </c>
      <c r="BR12" s="4"/>
      <c r="BS12" s="4">
        <f t="shared" ca="1" si="15"/>
        <v>101</v>
      </c>
      <c r="BT12" s="4" t="str">
        <f t="shared" ca="1" si="3"/>
        <v/>
      </c>
      <c r="BU12" s="4"/>
      <c r="BV12" s="4">
        <f t="shared" ca="1" si="16"/>
        <v>105</v>
      </c>
      <c r="BW12" s="4" t="str">
        <f t="shared" ca="1" si="4"/>
        <v/>
      </c>
      <c r="BX12" s="4"/>
      <c r="BY12" s="4">
        <f t="shared" ca="1" si="17"/>
        <v>107</v>
      </c>
      <c r="BZ12" s="4">
        <f t="shared" ca="1" si="5"/>
        <v>1</v>
      </c>
      <c r="CA12" s="4"/>
      <c r="CB12" s="4">
        <f t="shared" ca="1" si="18"/>
        <v>85</v>
      </c>
      <c r="CC12" s="4" t="str">
        <f t="shared" ca="1" si="6"/>
        <v/>
      </c>
      <c r="CD12" s="4"/>
      <c r="CE12" s="4">
        <f t="shared" ca="1" si="19"/>
        <v>103</v>
      </c>
      <c r="CF12" s="4" t="str">
        <f t="shared" ca="1" si="7"/>
        <v/>
      </c>
      <c r="CG12" s="4"/>
      <c r="CH12" s="4">
        <f t="shared" ca="1" si="20"/>
        <v>91</v>
      </c>
      <c r="CI12" s="4" t="str">
        <f t="shared" ca="1" si="8"/>
        <v/>
      </c>
      <c r="CJ12" s="4"/>
      <c r="CK12" s="4">
        <f t="shared" ca="1" si="21"/>
        <v>100</v>
      </c>
      <c r="CL12" s="4" t="str">
        <f t="shared" ca="1" si="9"/>
        <v/>
      </c>
      <c r="CM12" s="4"/>
      <c r="CN12" s="4">
        <f t="shared" ca="1" si="22"/>
        <v>103</v>
      </c>
      <c r="CO12" s="4" t="str">
        <f t="shared" ca="1" si="10"/>
        <v/>
      </c>
      <c r="CP12" s="4"/>
      <c r="CQ12" s="4">
        <f t="shared" ca="1" si="23"/>
        <v>101</v>
      </c>
      <c r="CR12" s="4" t="str">
        <f t="shared" ca="1" si="11"/>
        <v/>
      </c>
      <c r="CS12" s="4"/>
      <c r="CT12" s="4">
        <f t="shared" ca="1" si="24"/>
        <v>115</v>
      </c>
      <c r="CU12" s="4"/>
      <c r="CV12" s="325" t="str">
        <f ca="1">'Week 1'!BY8</f>
        <v xml:space="preserve">   var w1_p5_picks         = ["H","V","H","H","H","H","V","H","H","V","V","H","H","V","V","H"];</v>
      </c>
    </row>
    <row r="13" spans="2:101" ht="18" customHeight="1" x14ac:dyDescent="0.2">
      <c r="B13" s="236">
        <v>10</v>
      </c>
      <c r="C13" s="201">
        <f>16 - COUNTBLANK('Week 10'!$B$4:$B$19)</f>
        <v>14</v>
      </c>
      <c r="D13" s="237" t="str">
        <f>IF('Week 10'!$E$4="","",C13)</f>
        <v/>
      </c>
      <c r="E13" s="238" t="str">
        <f>IF('Week 10'!$AR$2=0,IF('Week 10'!F$4="","",'Week 10'!G$21),"")</f>
        <v/>
      </c>
      <c r="F13" s="239" t="str">
        <f>IF('Week 10'!$AR$2=0,IF('Week 10'!F$4="",0,'Week 10'!H$25),"")</f>
        <v/>
      </c>
      <c r="G13" s="240" t="str">
        <f>IF('Week 10'!$AR$2=0,IF('Week 10'!F$4="",0,'Week 10'!H$21),"")</f>
        <v/>
      </c>
      <c r="H13" s="241" t="str">
        <f>IF('Week 10'!$AR$2=0,IF('Week 10'!I$4="","",'Week 10'!J$21),"")</f>
        <v/>
      </c>
      <c r="I13" s="239" t="str">
        <f>IF('Week 10'!$AR$2=0,IF('Week 10'!I$4="",0,'Week 10'!K$25),"")</f>
        <v/>
      </c>
      <c r="J13" s="240" t="str">
        <f>IF('Week 10'!$AR$2=0,IF('Week 10'!I$4="",0,'Week 10'!K$21),"")</f>
        <v/>
      </c>
      <c r="K13" s="241" t="str">
        <f>IF('Week 10'!$AR$2=0,IF('Week 10'!L$4="","",'Week 10'!M$21),"")</f>
        <v/>
      </c>
      <c r="L13" s="239" t="str">
        <f>IF('Week 10'!$AR$2=0,IF('Week 10'!L$4="",0,'Week 10'!N$25),"")</f>
        <v/>
      </c>
      <c r="M13" s="240" t="str">
        <f>IF('Week 10'!$AR$2=0,IF('Week 10'!L$4="",0,'Week 10'!N$21),"")</f>
        <v/>
      </c>
      <c r="N13" s="241" t="str">
        <f>IF('Week 10'!$AR$2=0,IF('Week 10'!O$4="","",'Week 10'!P$21),"")</f>
        <v/>
      </c>
      <c r="O13" s="239" t="str">
        <f>IF('Week 10'!$AR$2=0,IF('Week 10'!O$4="",0,'Week 10'!Q$25),"")</f>
        <v/>
      </c>
      <c r="P13" s="240" t="str">
        <f>IF('Week 10'!$AR$2=0,IF('Week 10'!O$4="",0,'Week 10'!Q$21),"")</f>
        <v/>
      </c>
      <c r="Q13" s="241" t="str">
        <f>IF('Week 10'!$AR$2=0,IF('Week 10'!R$4="","",'Week 10'!S$21),"")</f>
        <v/>
      </c>
      <c r="R13" s="239" t="str">
        <f>IF('Week 10'!$AR$2=0,IF('Week 10'!R$4="",0,'Week 10'!T$25),"")</f>
        <v/>
      </c>
      <c r="S13" s="240" t="str">
        <f>IF('Week 10'!$AR$2=0,IF('Week 10'!R$4="",0,'Week 10'!T$21),"")</f>
        <v/>
      </c>
      <c r="T13" s="241" t="str">
        <f>IF('Week 10'!$AR$2=0,IF('Week 10'!U$4="","",'Week 10'!V$21),"")</f>
        <v/>
      </c>
      <c r="U13" s="239" t="str">
        <f>IF('Week 10'!$AR$2=0,IF('Week 10'!U$4="",0,'Week 10'!W$25),"")</f>
        <v/>
      </c>
      <c r="V13" s="240" t="str">
        <f>IF('Week 10'!$AR$2=0,IF('Week 10'!U$4="",0,'Week 10'!W$21),"")</f>
        <v/>
      </c>
      <c r="W13" s="241" t="str">
        <f>IF('Week 10'!$AR$2=0,IF('Week 10'!X$4="","",'Week 10'!Y$21),"")</f>
        <v/>
      </c>
      <c r="X13" s="239" t="str">
        <f>IF('Week 10'!$AR$2=0,IF('Week 10'!X$4="",0,'Week 10'!Z$25),"")</f>
        <v/>
      </c>
      <c r="Y13" s="240" t="str">
        <f>IF('Week 10'!$AR$2=0,IF('Week 10'!X$4="",0,'Week 10'!Z$21),"")</f>
        <v/>
      </c>
      <c r="Z13" s="241" t="str">
        <f>IF('Week 10'!$AR$2=0,IF('Week 10'!AA$4="","",'Week 10'!AB$21),"")</f>
        <v/>
      </c>
      <c r="AA13" s="239" t="str">
        <f>IF('Week 10'!$AR$2=0,IF('Week 10'!AA$4="",0,'Week 10'!AC$25),"")</f>
        <v/>
      </c>
      <c r="AB13" s="240" t="str">
        <f>IF('Week 10'!$AR$2=0,IF('Week 10'!AA$4="",0,'Week 10'!AC$21),"")</f>
        <v/>
      </c>
      <c r="AC13" s="241" t="str">
        <f>IF('Week 10'!$AR$2=0,IF('Week 10'!AD$4="","",'Week 10'!AE$21),"")</f>
        <v/>
      </c>
      <c r="AD13" s="239" t="str">
        <f>IF('Week 10'!$AR$2=0,IF('Week 10'!AD$4="",0,'Week 10'!AF$25),"")</f>
        <v/>
      </c>
      <c r="AE13" s="240" t="str">
        <f>IF('Week 10'!$AR$2=0,IF('Week 10'!AD$4="",0,'Week 10'!AF$21),"")</f>
        <v/>
      </c>
      <c r="AF13" s="241" t="str">
        <f>IF('Week 10'!$AR$2=0,IF('Week 10'!AG$4="","",'Week 10'!AH$21),"")</f>
        <v/>
      </c>
      <c r="AG13" s="239" t="str">
        <f>IF('Week 10'!$AR$2=0,IF('Week 10'!AG$4="",0,'Week 10'!AI$25),"")</f>
        <v/>
      </c>
      <c r="AH13" s="240" t="str">
        <f>IF('Week 10'!$AR$2=0,IF('Week 10'!AG$4="",0,'Week 10'!AI$21),"")</f>
        <v/>
      </c>
      <c r="AI13" s="241" t="str">
        <f>IF('Week 10'!$AR$2=0,IF('Week 10'!AJ$4="","",'Week 10'!AK$21),"")</f>
        <v/>
      </c>
      <c r="AJ13" s="239" t="str">
        <f>IF('Week 10'!$AR$2=0,IF('Week 10'!AJ$4="",0,'Week 10'!AL$25),"")</f>
        <v/>
      </c>
      <c r="AK13" s="240" t="str">
        <f>IF('Week 10'!$AR$2=0,IF('Week 10'!AJ$4="",0,'Week 10'!AL$21),"")</f>
        <v/>
      </c>
      <c r="AL13" s="241" t="str">
        <f>IF('Week 10'!$AR$2=0,IF('Week 10'!AM$4="","",'Week 10'!AN$21),"")</f>
        <v/>
      </c>
      <c r="AM13" s="239" t="str">
        <f>IF('Week 10'!$AR$2=0,IF('Week 10'!AM$4="",0,'Week 10'!AO$25),"")</f>
        <v/>
      </c>
      <c r="AN13" s="242" t="str">
        <f>IF('Week 10'!$AR$2=0,IF('Week 10'!AM$4="",0,'Week 10'!AO$21),"")</f>
        <v/>
      </c>
      <c r="AO13" s="46"/>
      <c r="AP13" s="47"/>
      <c r="AQ13" s="46"/>
      <c r="AR13" s="243" t="str">
        <f>CONCATENATE($AO$8," Football Pool")</f>
        <v>2020 Football Pool</v>
      </c>
      <c r="AS13" s="4">
        <f t="shared" si="12"/>
        <v>14</v>
      </c>
      <c r="BJ13" s="4"/>
      <c r="BK13" s="4" t="str">
        <f t="shared" si="0"/>
        <v/>
      </c>
      <c r="BL13" s="4"/>
      <c r="BM13" s="4" t="str">
        <f t="shared" si="13"/>
        <v/>
      </c>
      <c r="BN13" s="4" t="str">
        <f t="shared" si="1"/>
        <v/>
      </c>
      <c r="BO13" s="4"/>
      <c r="BP13" s="4" t="str">
        <f t="shared" si="14"/>
        <v/>
      </c>
      <c r="BQ13" s="4" t="str">
        <f t="shared" si="2"/>
        <v/>
      </c>
      <c r="BR13" s="4"/>
      <c r="BS13" s="4" t="str">
        <f t="shared" si="15"/>
        <v/>
      </c>
      <c r="BT13" s="4" t="str">
        <f t="shared" si="3"/>
        <v/>
      </c>
      <c r="BU13" s="4"/>
      <c r="BV13" s="4" t="str">
        <f t="shared" si="16"/>
        <v/>
      </c>
      <c r="BW13" s="4" t="str">
        <f t="shared" si="4"/>
        <v/>
      </c>
      <c r="BX13" s="4"/>
      <c r="BY13" s="4" t="str">
        <f t="shared" si="17"/>
        <v/>
      </c>
      <c r="BZ13" s="4" t="str">
        <f t="shared" si="5"/>
        <v/>
      </c>
      <c r="CA13" s="4"/>
      <c r="CB13" s="4" t="str">
        <f t="shared" si="18"/>
        <v/>
      </c>
      <c r="CC13" s="4" t="str">
        <f t="shared" si="6"/>
        <v/>
      </c>
      <c r="CD13" s="4"/>
      <c r="CE13" s="4" t="str">
        <f t="shared" si="19"/>
        <v/>
      </c>
      <c r="CF13" s="4" t="str">
        <f t="shared" si="7"/>
        <v/>
      </c>
      <c r="CG13" s="4"/>
      <c r="CH13" s="4" t="str">
        <f t="shared" si="20"/>
        <v/>
      </c>
      <c r="CI13" s="4" t="str">
        <f t="shared" si="8"/>
        <v/>
      </c>
      <c r="CJ13" s="4"/>
      <c r="CK13" s="4" t="str">
        <f t="shared" si="21"/>
        <v/>
      </c>
      <c r="CL13" s="4" t="str">
        <f t="shared" si="9"/>
        <v/>
      </c>
      <c r="CM13" s="4"/>
      <c r="CN13" s="4" t="str">
        <f t="shared" si="22"/>
        <v/>
      </c>
      <c r="CO13" s="4" t="str">
        <f t="shared" si="10"/>
        <v/>
      </c>
      <c r="CP13" s="4"/>
      <c r="CQ13" s="4" t="str">
        <f t="shared" si="23"/>
        <v/>
      </c>
      <c r="CR13" s="4" t="str">
        <f t="shared" si="11"/>
        <v/>
      </c>
      <c r="CS13" s="4"/>
      <c r="CT13" s="4" t="str">
        <f t="shared" si="24"/>
        <v/>
      </c>
      <c r="CU13" s="4"/>
      <c r="CV13" s="325" t="str">
        <f ca="1">'Week 1'!BY9</f>
        <v xml:space="preserve">   var w1_p6_picks         = ["H","H","H","H","V","H","V","V","H","V","H","V","H","V","V","V"];</v>
      </c>
    </row>
    <row r="14" spans="2:101" ht="18" customHeight="1" x14ac:dyDescent="0.2">
      <c r="B14" s="236">
        <v>11</v>
      </c>
      <c r="C14" s="201">
        <f>16 - COUNTBLANK('Week 11'!$B$4:$B$19)</f>
        <v>14</v>
      </c>
      <c r="D14" s="237" t="str">
        <f>IF('Week 11'!$E$4="","",C14)</f>
        <v/>
      </c>
      <c r="E14" s="238" t="str">
        <f>IF('Week 11'!$AR$2=0,IF('Week 11'!F$4="","",'Week 11'!G$21),"")</f>
        <v/>
      </c>
      <c r="F14" s="239" t="str">
        <f>IF('Week 11'!$AR$2=0,IF('Week 11'!F$4="",0,'Week 11'!H$25),"")</f>
        <v/>
      </c>
      <c r="G14" s="240" t="str">
        <f>IF('Week 11'!$AR$2=0,IF('Week 11'!F$4="",0,'Week 11'!H$21),"")</f>
        <v/>
      </c>
      <c r="H14" s="241" t="str">
        <f>IF('Week 11'!$AR$2=0,IF('Week 11'!I$4="","",'Week 11'!J$21),"")</f>
        <v/>
      </c>
      <c r="I14" s="239" t="str">
        <f>IF('Week 11'!$AR$2=0,IF('Week 11'!I$4="",0,'Week 11'!K$25),"")</f>
        <v/>
      </c>
      <c r="J14" s="240" t="str">
        <f>IF('Week 11'!$AR$2=0,IF('Week 11'!I$4="",0,'Week 11'!K$21),"")</f>
        <v/>
      </c>
      <c r="K14" s="241" t="str">
        <f>IF('Week 11'!$AR$2=0,IF('Week 11'!L$4="","",'Week 11'!M$21),"")</f>
        <v/>
      </c>
      <c r="L14" s="239" t="str">
        <f>IF('Week 11'!$AR$2=0,IF('Week 11'!L$4="",0,'Week 11'!N$25),"")</f>
        <v/>
      </c>
      <c r="M14" s="240" t="str">
        <f>IF('Week 11'!$AR$2=0,IF('Week 11'!L$4="",0,'Week 11'!N$21),"")</f>
        <v/>
      </c>
      <c r="N14" s="241" t="str">
        <f>IF('Week 11'!$AR$2=0,IF('Week 11'!O$4="","",'Week 11'!P$21),"")</f>
        <v/>
      </c>
      <c r="O14" s="239" t="str">
        <f>IF('Week 11'!$AR$2=0,IF('Week 11'!O$4="",0,'Week 11'!Q$25),"")</f>
        <v/>
      </c>
      <c r="P14" s="240" t="str">
        <f>IF('Week 11'!$AR$2=0,IF('Week 11'!O$4="",0,'Week 11'!Q$21),"")</f>
        <v/>
      </c>
      <c r="Q14" s="241" t="str">
        <f>IF('Week 11'!$AR$2=0,IF('Week 11'!R$4="","",'Week 11'!S$21),"")</f>
        <v/>
      </c>
      <c r="R14" s="239" t="str">
        <f>IF('Week 11'!$AR$2=0,IF('Week 11'!R$4="",0,'Week 11'!T$25),"")</f>
        <v/>
      </c>
      <c r="S14" s="240" t="str">
        <f>IF('Week 11'!$AR$2=0,IF('Week 11'!R$4="",0,'Week 11'!T$21),"")</f>
        <v/>
      </c>
      <c r="T14" s="241" t="str">
        <f>IF('Week 11'!$AR$2=0,IF('Week 11'!U$4="","",'Week 11'!V$21),"")</f>
        <v/>
      </c>
      <c r="U14" s="239" t="str">
        <f>IF('Week 11'!$AR$2=0,IF('Week 11'!U$4="",0,'Week 11'!W$25),"")</f>
        <v/>
      </c>
      <c r="V14" s="240" t="str">
        <f>IF('Week 11'!$AR$2=0,IF('Week 11'!U$4="",0,'Week 11'!W$21),"")</f>
        <v/>
      </c>
      <c r="W14" s="241" t="str">
        <f>IF('Week 11'!$AR$2=0,IF('Week 11'!X$4="","",'Week 11'!Y$21),"")</f>
        <v/>
      </c>
      <c r="X14" s="239" t="str">
        <f>IF('Week 11'!$AR$2=0,IF('Week 11'!X$4="",0,'Week 11'!Z$25),"")</f>
        <v/>
      </c>
      <c r="Y14" s="240" t="str">
        <f>IF('Week 11'!$AR$2=0,IF('Week 11'!X$4="",0,'Week 11'!Z$21),"")</f>
        <v/>
      </c>
      <c r="Z14" s="241" t="str">
        <f>IF('Week 11'!$AR$2=0,IF('Week 11'!AA$4="","",'Week 11'!AB$21),"")</f>
        <v/>
      </c>
      <c r="AA14" s="239" t="str">
        <f>IF('Week 11'!$AR$2=0,IF('Week 11'!AA$4="",0,'Week 11'!AC$25),"")</f>
        <v/>
      </c>
      <c r="AB14" s="240" t="str">
        <f>IF('Week 11'!$AR$2=0,IF('Week 11'!AA$4="",0,'Week 11'!AC$21),"")</f>
        <v/>
      </c>
      <c r="AC14" s="241" t="str">
        <f>IF('Week 11'!$AR$2=0,IF('Week 11'!AD$4="","",'Week 11'!AE$21),"")</f>
        <v/>
      </c>
      <c r="AD14" s="239" t="str">
        <f>IF('Week 11'!$AR$2=0,IF('Week 11'!AD$4="",0,'Week 11'!AF$25),"")</f>
        <v/>
      </c>
      <c r="AE14" s="240" t="str">
        <f>IF('Week 11'!$AR$2=0,IF('Week 11'!AD$4="",0,'Week 11'!AF$21),"")</f>
        <v/>
      </c>
      <c r="AF14" s="241" t="str">
        <f>IF('Week 11'!$AR$2=0,IF('Week 11'!AG$4="","",'Week 11'!AH$21),"")</f>
        <v/>
      </c>
      <c r="AG14" s="239" t="str">
        <f>IF('Week 11'!$AR$2=0,IF('Week 11'!AG$4="",0,'Week 11'!AI$25),"")</f>
        <v/>
      </c>
      <c r="AH14" s="240" t="str">
        <f>IF('Week 11'!$AR$2=0,IF('Week 11'!AG$4="",0,'Week 11'!AI$21),"")</f>
        <v/>
      </c>
      <c r="AI14" s="241" t="str">
        <f>IF('Week 11'!$AR$2=0,IF('Week 11'!AJ$4="","",'Week 11'!AK$21),"")</f>
        <v/>
      </c>
      <c r="AJ14" s="239" t="str">
        <f>IF('Week 11'!$AR$2=0,IF('Week 11'!AJ$4="",0,'Week 11'!AL$25),"")</f>
        <v/>
      </c>
      <c r="AK14" s="240" t="str">
        <f>IF('Week 11'!$AR$2=0,IF('Week 11'!AJ$4="",0,'Week 11'!AL$21),"")</f>
        <v/>
      </c>
      <c r="AL14" s="241" t="str">
        <f>IF('Week 11'!$AR$2=0,IF('Week 11'!AM$4="","",'Week 11'!AN$21),"")</f>
        <v/>
      </c>
      <c r="AM14" s="239" t="str">
        <f>IF('Week 11'!$AR$2=0,IF('Week 11'!AM$4="",0,'Week 11'!AO$25),"")</f>
        <v/>
      </c>
      <c r="AN14" s="242" t="str">
        <f>IF('Week 11'!$AR$2=0,IF('Week 11'!AM$4="",0,'Week 11'!AO$21),"")</f>
        <v/>
      </c>
      <c r="AO14" s="46"/>
      <c r="AP14" s="47"/>
      <c r="AQ14" s="46"/>
      <c r="AR14" s="243" t="str">
        <f>CONCATENATE($AO$8," Season Summary")</f>
        <v>2020 Season Summary</v>
      </c>
      <c r="AS14" s="4">
        <f t="shared" si="12"/>
        <v>14</v>
      </c>
      <c r="BJ14" s="4"/>
      <c r="BK14" s="4" t="str">
        <f t="shared" si="0"/>
        <v/>
      </c>
      <c r="BL14" s="4"/>
      <c r="BM14" s="4" t="str">
        <f t="shared" si="13"/>
        <v/>
      </c>
      <c r="BN14" s="4" t="str">
        <f t="shared" si="1"/>
        <v/>
      </c>
      <c r="BO14" s="4"/>
      <c r="BP14" s="4" t="str">
        <f t="shared" si="14"/>
        <v/>
      </c>
      <c r="BQ14" s="4" t="str">
        <f t="shared" si="2"/>
        <v/>
      </c>
      <c r="BR14" s="4"/>
      <c r="BS14" s="4" t="str">
        <f t="shared" si="15"/>
        <v/>
      </c>
      <c r="BT14" s="4" t="str">
        <f t="shared" si="3"/>
        <v/>
      </c>
      <c r="BU14" s="4"/>
      <c r="BV14" s="4" t="str">
        <f t="shared" si="16"/>
        <v/>
      </c>
      <c r="BW14" s="4" t="str">
        <f t="shared" si="4"/>
        <v/>
      </c>
      <c r="BX14" s="4"/>
      <c r="BY14" s="4" t="str">
        <f t="shared" si="17"/>
        <v/>
      </c>
      <c r="BZ14" s="4" t="str">
        <f t="shared" si="5"/>
        <v/>
      </c>
      <c r="CA14" s="4"/>
      <c r="CB14" s="4" t="str">
        <f t="shared" si="18"/>
        <v/>
      </c>
      <c r="CC14" s="4" t="str">
        <f t="shared" si="6"/>
        <v/>
      </c>
      <c r="CD14" s="4"/>
      <c r="CE14" s="4" t="str">
        <f t="shared" si="19"/>
        <v/>
      </c>
      <c r="CF14" s="4" t="str">
        <f t="shared" si="7"/>
        <v/>
      </c>
      <c r="CG14" s="4"/>
      <c r="CH14" s="4" t="str">
        <f t="shared" si="20"/>
        <v/>
      </c>
      <c r="CI14" s="4" t="str">
        <f t="shared" si="8"/>
        <v/>
      </c>
      <c r="CJ14" s="4"/>
      <c r="CK14" s="4" t="str">
        <f t="shared" si="21"/>
        <v/>
      </c>
      <c r="CL14" s="4" t="str">
        <f t="shared" si="9"/>
        <v/>
      </c>
      <c r="CM14" s="4"/>
      <c r="CN14" s="4" t="str">
        <f t="shared" si="22"/>
        <v/>
      </c>
      <c r="CO14" s="4" t="str">
        <f t="shared" si="10"/>
        <v/>
      </c>
      <c r="CP14" s="4"/>
      <c r="CQ14" s="4" t="str">
        <f t="shared" si="23"/>
        <v/>
      </c>
      <c r="CR14" s="4" t="str">
        <f t="shared" si="11"/>
        <v/>
      </c>
      <c r="CS14" s="4"/>
      <c r="CT14" s="4" t="str">
        <f t="shared" si="24"/>
        <v/>
      </c>
      <c r="CU14" s="4"/>
      <c r="CV14" s="325" t="str">
        <f ca="1">'Week 1'!BY10</f>
        <v xml:space="preserve">   var w1_p7_picks         = ["H","V","H","H","H","V","H","V","H","V","V","H","H","V","V","V"];</v>
      </c>
    </row>
    <row r="15" spans="2:101" ht="18" customHeight="1" x14ac:dyDescent="0.2">
      <c r="B15" s="236">
        <v>12</v>
      </c>
      <c r="C15" s="201">
        <f>16 - COUNTBLANK('Week 12'!$B$4:$B$19)</f>
        <v>16</v>
      </c>
      <c r="D15" s="237" t="str">
        <f>IF('Week 12'!$E$4="","",C15)</f>
        <v/>
      </c>
      <c r="E15" s="238" t="str">
        <f>IF('Week 12'!$AR$2=0,IF('Week 12'!F$4="","",'Week 12'!G$21),"")</f>
        <v/>
      </c>
      <c r="F15" s="239" t="str">
        <f>IF('Week 12'!$AR$2=0,IF('Week 12'!F$4="",0,'Week 12'!H$25),"")</f>
        <v/>
      </c>
      <c r="G15" s="240" t="str">
        <f>IF('Week 12'!$AR$2=0,IF('Week 12'!F$4="",0,'Week 12'!H$21),"")</f>
        <v/>
      </c>
      <c r="H15" s="241" t="str">
        <f>IF('Week 12'!$AR$2=0,IF('Week 12'!I$4="","",'Week 12'!J$21),"")</f>
        <v/>
      </c>
      <c r="I15" s="239" t="str">
        <f>IF('Week 12'!$AR$2=0,IF('Week 12'!I$4="",0,'Week 12'!K$25),"")</f>
        <v/>
      </c>
      <c r="J15" s="240" t="str">
        <f>IF('Week 12'!$AR$2=0,IF('Week 12'!I$4="",0,'Week 12'!K$21),"")</f>
        <v/>
      </c>
      <c r="K15" s="241" t="str">
        <f>IF('Week 12'!$AR$2=0,IF('Week 12'!L$4="","",'Week 12'!M$21),"")</f>
        <v/>
      </c>
      <c r="L15" s="239" t="str">
        <f>IF('Week 12'!$AR$2=0,IF('Week 12'!L$4="",0,'Week 12'!N$25),"")</f>
        <v/>
      </c>
      <c r="M15" s="240" t="str">
        <f>IF('Week 12'!$AR$2=0,IF('Week 12'!L$4="",0,'Week 12'!N$21),"")</f>
        <v/>
      </c>
      <c r="N15" s="241" t="str">
        <f>IF('Week 12'!$AR$2=0,IF('Week 12'!O$4="","",'Week 12'!P$21),"")</f>
        <v/>
      </c>
      <c r="O15" s="239" t="str">
        <f>IF('Week 12'!$AR$2=0,IF('Week 12'!O$4="",0,'Week 12'!Q$25),"")</f>
        <v/>
      </c>
      <c r="P15" s="240" t="str">
        <f>IF('Week 12'!$AR$2=0,IF('Week 12'!O$4="",0,'Week 12'!Q$21),"")</f>
        <v/>
      </c>
      <c r="Q15" s="241" t="str">
        <f>IF('Week 12'!$AR$2=0,IF('Week 12'!R$4="","",'Week 12'!S$21),"")</f>
        <v/>
      </c>
      <c r="R15" s="239" t="str">
        <f>IF('Week 12'!$AR$2=0,IF('Week 12'!R$4="",0,'Week 12'!T$25),"")</f>
        <v/>
      </c>
      <c r="S15" s="240" t="str">
        <f>IF('Week 12'!$AR$2=0,IF('Week 12'!R$4="",0,'Week 12'!T$21),"")</f>
        <v/>
      </c>
      <c r="T15" s="241" t="str">
        <f>IF('Week 12'!$AR$2=0,IF('Week 12'!U$4="","",'Week 12'!V$21),"")</f>
        <v/>
      </c>
      <c r="U15" s="239" t="str">
        <f>IF('Week 12'!$AR$2=0,IF('Week 12'!U$4="",0,'Week 12'!W$25),"")</f>
        <v/>
      </c>
      <c r="V15" s="240" t="str">
        <f>IF('Week 12'!$AR$2=0,IF('Week 12'!U$4="",0,'Week 12'!W$21),"")</f>
        <v/>
      </c>
      <c r="W15" s="241" t="str">
        <f>IF('Week 12'!$AR$2=0,IF('Week 12'!X$4="","",'Week 12'!Y$21),"")</f>
        <v/>
      </c>
      <c r="X15" s="239" t="str">
        <f>IF('Week 12'!$AR$2=0,IF('Week 12'!X$4="",0,'Week 12'!Z$25),"")</f>
        <v/>
      </c>
      <c r="Y15" s="240" t="str">
        <f>IF('Week 12'!$AR$2=0,IF('Week 12'!X$4="",0,'Week 12'!Z$21),"")</f>
        <v/>
      </c>
      <c r="Z15" s="241" t="str">
        <f>IF('Week 12'!$AR$2=0,IF('Week 12'!AA$4="","",'Week 12'!AB$21),"")</f>
        <v/>
      </c>
      <c r="AA15" s="239" t="str">
        <f>IF('Week 12'!$AR$2=0,IF('Week 12'!AA$4="",0,'Week 12'!AC$25),"")</f>
        <v/>
      </c>
      <c r="AB15" s="240" t="str">
        <f>IF('Week 12'!$AR$2=0,IF('Week 12'!AA$4="",0,'Week 12'!AC$21),"")</f>
        <v/>
      </c>
      <c r="AC15" s="241" t="str">
        <f>IF('Week 12'!$AR$2=0,IF('Week 12'!AD$4="","",'Week 12'!AE$21),"")</f>
        <v/>
      </c>
      <c r="AD15" s="239" t="str">
        <f>IF('Week 12'!$AR$2=0,IF('Week 12'!AD$4="",0,'Week 12'!AF$25),"")</f>
        <v/>
      </c>
      <c r="AE15" s="240" t="str">
        <f>IF('Week 12'!$AR$2=0,IF('Week 12'!AD$4="",0,'Week 12'!AF$21),"")</f>
        <v/>
      </c>
      <c r="AF15" s="241" t="str">
        <f>IF('Week 12'!$AR$2=0,IF('Week 12'!AG$4="","",'Week 12'!AH$21),"")</f>
        <v/>
      </c>
      <c r="AG15" s="239" t="str">
        <f>IF('Week 12'!$AR$2=0,IF('Week 12'!AG$4="",0,'Week 12'!AI$25),"")</f>
        <v/>
      </c>
      <c r="AH15" s="240" t="str">
        <f>IF('Week 12'!$AR$2=0,IF('Week 12'!AG$4="",0,'Week 12'!AI$21),"")</f>
        <v/>
      </c>
      <c r="AI15" s="241" t="str">
        <f>IF('Week 12'!$AR$2=0,IF('Week 12'!AJ$4="","",'Week 12'!AK$21),"")</f>
        <v/>
      </c>
      <c r="AJ15" s="239" t="str">
        <f>IF('Week 12'!$AR$2=0,IF('Week 12'!AJ$4="",0,'Week 12'!AL$25),"")</f>
        <v/>
      </c>
      <c r="AK15" s="240" t="str">
        <f>IF('Week 12'!$AR$2=0,IF('Week 12'!AJ$4="",0,'Week 12'!AL$21),"")</f>
        <v/>
      </c>
      <c r="AL15" s="241" t="str">
        <f>IF('Week 12'!$AR$2=0,IF('Week 12'!AM$4="","",'Week 12'!AN$21),"")</f>
        <v/>
      </c>
      <c r="AM15" s="239" t="str">
        <f>IF('Week 12'!$AR$2=0,IF('Week 12'!AM$4="",0,'Week 12'!AO$25),"")</f>
        <v/>
      </c>
      <c r="AN15" s="242" t="str">
        <f>IF('Week 12'!$AR$2=0,IF('Week 12'!AM$4="",0,'Week 12'!AO$21),"")</f>
        <v/>
      </c>
      <c r="AO15" s="46"/>
      <c r="AP15" s="47"/>
      <c r="AQ15" s="46"/>
      <c r="AR15" s="47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si="12"/>
        <v>16</v>
      </c>
      <c r="BJ15" s="4"/>
      <c r="BK15" s="4" t="str">
        <f t="shared" si="0"/>
        <v/>
      </c>
      <c r="BL15" s="4"/>
      <c r="BM15" s="4" t="str">
        <f t="shared" si="13"/>
        <v/>
      </c>
      <c r="BN15" s="4" t="str">
        <f t="shared" si="1"/>
        <v/>
      </c>
      <c r="BO15" s="4"/>
      <c r="BP15" s="4" t="str">
        <f t="shared" si="14"/>
        <v/>
      </c>
      <c r="BQ15" s="4" t="str">
        <f t="shared" si="2"/>
        <v/>
      </c>
      <c r="BR15" s="4"/>
      <c r="BS15" s="4" t="str">
        <f t="shared" si="15"/>
        <v/>
      </c>
      <c r="BT15" s="4" t="str">
        <f t="shared" si="3"/>
        <v/>
      </c>
      <c r="BU15" s="4"/>
      <c r="BV15" s="4" t="str">
        <f t="shared" si="16"/>
        <v/>
      </c>
      <c r="BW15" s="4" t="str">
        <f t="shared" si="4"/>
        <v/>
      </c>
      <c r="BX15" s="4"/>
      <c r="BY15" s="4" t="str">
        <f t="shared" si="17"/>
        <v/>
      </c>
      <c r="BZ15" s="4" t="str">
        <f t="shared" si="5"/>
        <v/>
      </c>
      <c r="CA15" s="4"/>
      <c r="CB15" s="4" t="str">
        <f t="shared" si="18"/>
        <v/>
      </c>
      <c r="CC15" s="4" t="str">
        <f t="shared" si="6"/>
        <v/>
      </c>
      <c r="CD15" s="4"/>
      <c r="CE15" s="4" t="str">
        <f t="shared" si="19"/>
        <v/>
      </c>
      <c r="CF15" s="4" t="str">
        <f t="shared" si="7"/>
        <v/>
      </c>
      <c r="CG15" s="4"/>
      <c r="CH15" s="4" t="str">
        <f t="shared" si="20"/>
        <v/>
      </c>
      <c r="CI15" s="4" t="str">
        <f t="shared" si="8"/>
        <v/>
      </c>
      <c r="CJ15" s="4"/>
      <c r="CK15" s="4" t="str">
        <f t="shared" si="21"/>
        <v/>
      </c>
      <c r="CL15" s="4" t="str">
        <f t="shared" si="9"/>
        <v/>
      </c>
      <c r="CM15" s="4"/>
      <c r="CN15" s="4" t="str">
        <f t="shared" si="22"/>
        <v/>
      </c>
      <c r="CO15" s="4" t="str">
        <f t="shared" si="10"/>
        <v/>
      </c>
      <c r="CP15" s="4"/>
      <c r="CQ15" s="4" t="str">
        <f t="shared" si="23"/>
        <v/>
      </c>
      <c r="CR15" s="4" t="str">
        <f t="shared" si="11"/>
        <v/>
      </c>
      <c r="CS15" s="4"/>
      <c r="CT15" s="4" t="str">
        <f t="shared" si="24"/>
        <v/>
      </c>
      <c r="CU15" s="4"/>
      <c r="CV15" s="325" t="str">
        <f ca="1">'Week 1'!BY11</f>
        <v xml:space="preserve">   var w1_p8_picks         = ["H","V","H","H","V","H","V","H","H","V","V","H","H","V","V","V"];</v>
      </c>
    </row>
    <row r="16" spans="2:101" ht="18" customHeight="1" x14ac:dyDescent="0.2">
      <c r="B16" s="236">
        <v>13</v>
      </c>
      <c r="C16" s="201">
        <f>16 - COUNTBLANK('Week 13'!$B$4:$B$19)</f>
        <v>15</v>
      </c>
      <c r="D16" s="237" t="str">
        <f>IF('Week 13'!$E$4="","",C16)</f>
        <v/>
      </c>
      <c r="E16" s="238" t="str">
        <f>IF('Week 13'!$AR$2=0,IF('Week 13'!F$4="","",'Week 13'!G$21),"")</f>
        <v/>
      </c>
      <c r="F16" s="239" t="str">
        <f>IF('Week 13'!$AR$2=0,IF('Week 13'!F$4="",0,'Week 13'!H$25),"")</f>
        <v/>
      </c>
      <c r="G16" s="240" t="str">
        <f>IF('Week 13'!$AR$2=0,IF('Week 13'!F$4="",0,'Week 13'!H$21),"")</f>
        <v/>
      </c>
      <c r="H16" s="241" t="str">
        <f>IF('Week 13'!$AR$2=0,IF('Week 13'!I$4="","",'Week 13'!J$21),"")</f>
        <v/>
      </c>
      <c r="I16" s="239" t="str">
        <f>IF('Week 13'!$AR$2=0,IF('Week 13'!I$4="",0,'Week 13'!K$25),"")</f>
        <v/>
      </c>
      <c r="J16" s="240" t="str">
        <f>IF('Week 13'!$AR$2=0,IF('Week 13'!I$4="",0,'Week 13'!K$21),"")</f>
        <v/>
      </c>
      <c r="K16" s="241" t="str">
        <f>IF('Week 13'!$AR$2=0,IF('Week 13'!L$4="","",'Week 13'!M$21),"")</f>
        <v/>
      </c>
      <c r="L16" s="239" t="str">
        <f>IF('Week 13'!$AR$2=0,IF('Week 13'!L$4="",0,'Week 13'!N$25),"")</f>
        <v/>
      </c>
      <c r="M16" s="240" t="str">
        <f>IF('Week 13'!$AR$2=0,IF('Week 13'!L$4="",0,'Week 13'!N$21),"")</f>
        <v/>
      </c>
      <c r="N16" s="241" t="str">
        <f>IF('Week 13'!$AR$2=0,IF('Week 13'!O$4="","",'Week 13'!P$21),"")</f>
        <v/>
      </c>
      <c r="O16" s="239" t="str">
        <f>IF('Week 13'!$AR$2=0,IF('Week 13'!O$4="",0,'Week 13'!Q$25),"")</f>
        <v/>
      </c>
      <c r="P16" s="240" t="str">
        <f>IF('Week 13'!$AR$2=0,IF('Week 13'!O$4="",0,'Week 13'!Q$21),"")</f>
        <v/>
      </c>
      <c r="Q16" s="241" t="str">
        <f>IF('Week 13'!$AR$2=0,IF('Week 13'!R$4="","",'Week 13'!S$21),"")</f>
        <v/>
      </c>
      <c r="R16" s="239" t="str">
        <f>IF('Week 13'!$AR$2=0,IF('Week 13'!R$4="",0,'Week 13'!T$25),"")</f>
        <v/>
      </c>
      <c r="S16" s="240" t="str">
        <f>IF('Week 13'!$AR$2=0,IF('Week 13'!R$4="",0,'Week 13'!T$21),"")</f>
        <v/>
      </c>
      <c r="T16" s="241" t="str">
        <f>IF('Week 13'!$AR$2=0,IF('Week 13'!U$4="","",'Week 13'!V$21),"")</f>
        <v/>
      </c>
      <c r="U16" s="239" t="str">
        <f>IF('Week 13'!$AR$2=0,IF('Week 13'!U$4="",0,'Week 13'!W$25),"")</f>
        <v/>
      </c>
      <c r="V16" s="240" t="str">
        <f>IF('Week 13'!$AR$2=0,IF('Week 13'!U$4="",0,'Week 13'!W$21),"")</f>
        <v/>
      </c>
      <c r="W16" s="241" t="str">
        <f>IF('Week 13'!$AR$2=0,IF('Week 13'!X$4="","",'Week 13'!Y$21),"")</f>
        <v/>
      </c>
      <c r="X16" s="239" t="str">
        <f>IF('Week 13'!$AR$2=0,IF('Week 13'!X$4="",0,'Week 13'!Z$25),"")</f>
        <v/>
      </c>
      <c r="Y16" s="240" t="str">
        <f>IF('Week 13'!$AR$2=0,IF('Week 13'!X$4="",0,'Week 13'!Z$21),"")</f>
        <v/>
      </c>
      <c r="Z16" s="241" t="str">
        <f>IF('Week 13'!$AR$2=0,IF('Week 13'!AA$4="","",'Week 13'!AB$21),"")</f>
        <v/>
      </c>
      <c r="AA16" s="239" t="str">
        <f>IF('Week 13'!$AR$2=0,IF('Week 13'!AA$4="",0,'Week 13'!AC$25),"")</f>
        <v/>
      </c>
      <c r="AB16" s="240" t="str">
        <f>IF('Week 13'!$AR$2=0,IF('Week 13'!AA$4="",0,'Week 13'!AC$21),"")</f>
        <v/>
      </c>
      <c r="AC16" s="241" t="str">
        <f>IF('Week 13'!$AR$2=0,IF('Week 13'!AD$4="","",'Week 13'!AE$21),"")</f>
        <v/>
      </c>
      <c r="AD16" s="239" t="str">
        <f>IF('Week 13'!$AR$2=0,IF('Week 13'!AD$4="",0,'Week 13'!AF$25),"")</f>
        <v/>
      </c>
      <c r="AE16" s="240" t="str">
        <f>IF('Week 13'!$AR$2=0,IF('Week 13'!AD$4="",0,'Week 13'!AF$21),"")</f>
        <v/>
      </c>
      <c r="AF16" s="241" t="str">
        <f>IF('Week 13'!$AR$2=0,IF('Week 13'!AG$4="","",'Week 13'!AH$21),"")</f>
        <v/>
      </c>
      <c r="AG16" s="239" t="str">
        <f>IF('Week 13'!$AR$2=0,IF('Week 13'!AG$4="",0,'Week 13'!AI$25),"")</f>
        <v/>
      </c>
      <c r="AH16" s="240" t="str">
        <f>IF('Week 13'!$AR$2=0,IF('Week 13'!AG$4="",0,'Week 13'!AI$21),"")</f>
        <v/>
      </c>
      <c r="AI16" s="241" t="str">
        <f>IF('Week 13'!$AR$2=0,IF('Week 13'!AJ$4="","",'Week 13'!AK$21),"")</f>
        <v/>
      </c>
      <c r="AJ16" s="239" t="str">
        <f>IF('Week 13'!$AR$2=0,IF('Week 13'!AJ$4="",0,'Week 13'!AL$25),"")</f>
        <v/>
      </c>
      <c r="AK16" s="240" t="str">
        <f>IF('Week 13'!$AR$2=0,IF('Week 13'!AJ$4="",0,'Week 13'!AL$21),"")</f>
        <v/>
      </c>
      <c r="AL16" s="241" t="str">
        <f>IF('Week 13'!$AR$2=0,IF('Week 13'!AM$4="","",'Week 13'!AN$21),"")</f>
        <v/>
      </c>
      <c r="AM16" s="239" t="str">
        <f>IF('Week 13'!$AR$2=0,IF('Week 13'!AM$4="",0,'Week 13'!AO$25),"")</f>
        <v/>
      </c>
      <c r="AN16" s="242" t="str">
        <f>IF('Week 13'!$AR$2=0,IF('Week 13'!AM$4="",0,'Week 13'!AO$21),"")</f>
        <v/>
      </c>
      <c r="AO16" s="46"/>
      <c r="AP16" s="47"/>
      <c r="AQ16" s="46"/>
      <c r="AR16" s="47"/>
      <c r="AS16" s="4">
        <f t="shared" si="12"/>
        <v>15</v>
      </c>
      <c r="BJ16" s="4"/>
      <c r="BK16" s="4" t="str">
        <f t="shared" si="0"/>
        <v/>
      </c>
      <c r="BL16" s="4"/>
      <c r="BM16" s="4" t="str">
        <f t="shared" si="13"/>
        <v/>
      </c>
      <c r="BN16" s="4" t="str">
        <f t="shared" si="1"/>
        <v/>
      </c>
      <c r="BO16" s="4"/>
      <c r="BP16" s="4" t="str">
        <f t="shared" si="14"/>
        <v/>
      </c>
      <c r="BQ16" s="4" t="str">
        <f t="shared" si="2"/>
        <v/>
      </c>
      <c r="BR16" s="4"/>
      <c r="BS16" s="4" t="str">
        <f t="shared" si="15"/>
        <v/>
      </c>
      <c r="BT16" s="4" t="str">
        <f t="shared" si="3"/>
        <v/>
      </c>
      <c r="BU16" s="4"/>
      <c r="BV16" s="4" t="str">
        <f t="shared" si="16"/>
        <v/>
      </c>
      <c r="BW16" s="4" t="str">
        <f t="shared" si="4"/>
        <v/>
      </c>
      <c r="BX16" s="4"/>
      <c r="BY16" s="4" t="str">
        <f t="shared" si="17"/>
        <v/>
      </c>
      <c r="BZ16" s="4" t="str">
        <f t="shared" si="5"/>
        <v/>
      </c>
      <c r="CA16" s="4"/>
      <c r="CB16" s="4" t="str">
        <f t="shared" si="18"/>
        <v/>
      </c>
      <c r="CC16" s="4" t="str">
        <f t="shared" si="6"/>
        <v/>
      </c>
      <c r="CD16" s="4"/>
      <c r="CE16" s="4" t="str">
        <f t="shared" si="19"/>
        <v/>
      </c>
      <c r="CF16" s="4" t="str">
        <f t="shared" si="7"/>
        <v/>
      </c>
      <c r="CG16" s="4"/>
      <c r="CH16" s="4" t="str">
        <f t="shared" si="20"/>
        <v/>
      </c>
      <c r="CI16" s="4" t="str">
        <f t="shared" si="8"/>
        <v/>
      </c>
      <c r="CJ16" s="4"/>
      <c r="CK16" s="4" t="str">
        <f t="shared" si="21"/>
        <v/>
      </c>
      <c r="CL16" s="4" t="str">
        <f t="shared" si="9"/>
        <v/>
      </c>
      <c r="CM16" s="4"/>
      <c r="CN16" s="4" t="str">
        <f t="shared" si="22"/>
        <v/>
      </c>
      <c r="CO16" s="4" t="str">
        <f t="shared" si="10"/>
        <v/>
      </c>
      <c r="CP16" s="4"/>
      <c r="CQ16" s="4" t="str">
        <f t="shared" si="23"/>
        <v/>
      </c>
      <c r="CR16" s="4" t="str">
        <f t="shared" si="11"/>
        <v/>
      </c>
      <c r="CS16" s="4"/>
      <c r="CT16" s="4" t="str">
        <f t="shared" si="24"/>
        <v/>
      </c>
      <c r="CU16" s="4"/>
      <c r="CV16" s="325" t="str">
        <f ca="1">'Week 1'!BY12</f>
        <v xml:space="preserve">   var w1_p9_picks         = ["H","V","V","V","H","V","H","V","V","V","H","H","V","H","H","V"];</v>
      </c>
    </row>
    <row r="17" spans="2:100" ht="18" customHeight="1" x14ac:dyDescent="0.2">
      <c r="B17" s="236">
        <v>14</v>
      </c>
      <c r="C17" s="201">
        <f>16 - COUNTBLANK('Week 14'!$B$4:$B$19)</f>
        <v>16</v>
      </c>
      <c r="D17" s="237" t="str">
        <f>IF('Week 14'!$E$4="","",C17)</f>
        <v/>
      </c>
      <c r="E17" s="238" t="str">
        <f>IF('Week 14'!$AR$2=0,IF('Week 14'!F$4="","",'Week 14'!G$21),"")</f>
        <v/>
      </c>
      <c r="F17" s="239" t="str">
        <f>IF('Week 14'!$AR$2=0,IF('Week 14'!F$4="",0,'Week 14'!H$25),"")</f>
        <v/>
      </c>
      <c r="G17" s="240" t="str">
        <f>IF('Week 14'!$AR$2=0,IF('Week 14'!F$4="",0,'Week 14'!H$21),"")</f>
        <v/>
      </c>
      <c r="H17" s="241" t="str">
        <f>IF('Week 14'!$AR$2=0,IF('Week 14'!I$4="","",'Week 14'!J$21),"")</f>
        <v/>
      </c>
      <c r="I17" s="239" t="str">
        <f>IF('Week 14'!$AR$2=0,IF('Week 14'!I$4="",0,'Week 14'!K$25),"")</f>
        <v/>
      </c>
      <c r="J17" s="240" t="str">
        <f>IF('Week 14'!$AR$2=0,IF('Week 14'!I$4="",0,'Week 14'!K$21),"")</f>
        <v/>
      </c>
      <c r="K17" s="241" t="str">
        <f>IF('Week 14'!$AR$2=0,IF('Week 14'!L$4="","",'Week 14'!M$21),"")</f>
        <v/>
      </c>
      <c r="L17" s="239" t="str">
        <f>IF('Week 14'!$AR$2=0,IF('Week 14'!L$4="",0,'Week 14'!N$25),"")</f>
        <v/>
      </c>
      <c r="M17" s="240" t="str">
        <f>IF('Week 14'!$AR$2=0,IF('Week 14'!L$4="",0,'Week 14'!N$21),"")</f>
        <v/>
      </c>
      <c r="N17" s="241" t="str">
        <f>IF('Week 14'!$AR$2=0,IF('Week 14'!O$4="","",'Week 14'!P$21),"")</f>
        <v/>
      </c>
      <c r="O17" s="239" t="str">
        <f>IF('Week 14'!$AR$2=0,IF('Week 14'!O$4="",0,'Week 14'!Q$25),"")</f>
        <v/>
      </c>
      <c r="P17" s="240" t="str">
        <f>IF('Week 14'!$AR$2=0,IF('Week 14'!O$4="",0,'Week 14'!Q$21),"")</f>
        <v/>
      </c>
      <c r="Q17" s="241" t="str">
        <f>IF('Week 14'!$AR$2=0,IF('Week 14'!R$4="","",'Week 14'!S$21),"")</f>
        <v/>
      </c>
      <c r="R17" s="239" t="str">
        <f>IF('Week 14'!$AR$2=0,IF('Week 14'!R$4="",0,'Week 14'!T$25),"")</f>
        <v/>
      </c>
      <c r="S17" s="240" t="str">
        <f>IF('Week 14'!$AR$2=0,IF('Week 14'!R$4="",0,'Week 14'!T$21),"")</f>
        <v/>
      </c>
      <c r="T17" s="241" t="str">
        <f>IF('Week 14'!$AR$2=0,IF('Week 14'!U$4="","",'Week 14'!V$21),"")</f>
        <v/>
      </c>
      <c r="U17" s="239" t="str">
        <f>IF('Week 14'!$AR$2=0,IF('Week 14'!U$4="",0,'Week 14'!W$25),"")</f>
        <v/>
      </c>
      <c r="V17" s="240" t="str">
        <f>IF('Week 14'!$AR$2=0,IF('Week 14'!U$4="",0,'Week 14'!W$21),"")</f>
        <v/>
      </c>
      <c r="W17" s="241" t="str">
        <f>IF('Week 14'!$AR$2=0,IF('Week 14'!X$4="","",'Week 14'!Y$21),"")</f>
        <v/>
      </c>
      <c r="X17" s="239" t="str">
        <f>IF('Week 14'!$AR$2=0,IF('Week 14'!X$4="",0,'Week 14'!Z$25),"")</f>
        <v/>
      </c>
      <c r="Y17" s="240" t="str">
        <f>IF('Week 14'!$AR$2=0,IF('Week 14'!X$4="",0,'Week 14'!Z$21),"")</f>
        <v/>
      </c>
      <c r="Z17" s="241" t="str">
        <f>IF('Week 14'!$AR$2=0,IF('Week 14'!AA$4="","",'Week 14'!AB$21),"")</f>
        <v/>
      </c>
      <c r="AA17" s="239" t="str">
        <f>IF('Week 14'!$AR$2=0,IF('Week 14'!AA$4="",0,'Week 14'!AC$25),"")</f>
        <v/>
      </c>
      <c r="AB17" s="240" t="str">
        <f>IF('Week 14'!$AR$2=0,IF('Week 14'!AA$4="",0,'Week 14'!AC$21),"")</f>
        <v/>
      </c>
      <c r="AC17" s="241" t="str">
        <f>IF('Week 14'!$AR$2=0,IF('Week 14'!AD$4="","",'Week 14'!AE$21),"")</f>
        <v/>
      </c>
      <c r="AD17" s="239" t="str">
        <f>IF('Week 14'!$AR$2=0,IF('Week 14'!AD$4="",0,'Week 14'!AF$25),"")</f>
        <v/>
      </c>
      <c r="AE17" s="240" t="str">
        <f>IF('Week 14'!$AR$2=0,IF('Week 14'!AD$4="",0,'Week 14'!AF$21),"")</f>
        <v/>
      </c>
      <c r="AF17" s="241" t="str">
        <f>IF('Week 14'!$AR$2=0,IF('Week 14'!AG$4="","",'Week 14'!AH$21),"")</f>
        <v/>
      </c>
      <c r="AG17" s="239" t="str">
        <f>IF('Week 14'!$AR$2=0,IF('Week 14'!AG$4="",0,'Week 14'!AI$25),"")</f>
        <v/>
      </c>
      <c r="AH17" s="240" t="str">
        <f>IF('Week 14'!$AR$2=0,IF('Week 14'!AG$4="",0,'Week 14'!AI$21),"")</f>
        <v/>
      </c>
      <c r="AI17" s="241" t="str">
        <f>IF('Week 14'!$AR$2=0,IF('Week 14'!AJ$4="","",'Week 14'!AK$21),"")</f>
        <v/>
      </c>
      <c r="AJ17" s="239" t="str">
        <f>IF('Week 14'!$AR$2=0,IF('Week 14'!AJ$4="",0,'Week 14'!AL$25),"")</f>
        <v/>
      </c>
      <c r="AK17" s="240" t="str">
        <f>IF('Week 14'!$AR$2=0,IF('Week 14'!AJ$4="",0,'Week 14'!AL$21),"")</f>
        <v/>
      </c>
      <c r="AL17" s="241" t="str">
        <f>IF('Week 14'!$AR$2=0,IF('Week 14'!AM$4="","",'Week 14'!AN$21),"")</f>
        <v/>
      </c>
      <c r="AM17" s="239" t="str">
        <f>IF('Week 14'!$AR$2=0,IF('Week 14'!AM$4="",0,'Week 14'!AO$25),"")</f>
        <v/>
      </c>
      <c r="AN17" s="242" t="str">
        <f>IF('Week 14'!$AR$2=0,IF('Week 14'!AM$4="",0,'Week 14'!AO$21),"")</f>
        <v/>
      </c>
      <c r="AO17" s="46"/>
      <c r="AP17" s="47"/>
      <c r="AQ17" s="46"/>
      <c r="AR17" s="47"/>
      <c r="AS17" s="4">
        <f t="shared" si="12"/>
        <v>16</v>
      </c>
      <c r="BJ17" s="4"/>
      <c r="BK17" s="4" t="str">
        <f t="shared" si="0"/>
        <v/>
      </c>
      <c r="BL17" s="4"/>
      <c r="BM17" s="4" t="str">
        <f t="shared" si="13"/>
        <v/>
      </c>
      <c r="BN17" s="4" t="str">
        <f t="shared" si="1"/>
        <v/>
      </c>
      <c r="BO17" s="4"/>
      <c r="BP17" s="4" t="str">
        <f t="shared" si="14"/>
        <v/>
      </c>
      <c r="BQ17" s="4" t="str">
        <f t="shared" si="2"/>
        <v/>
      </c>
      <c r="BR17" s="4"/>
      <c r="BS17" s="4" t="str">
        <f t="shared" si="15"/>
        <v/>
      </c>
      <c r="BT17" s="4" t="str">
        <f t="shared" si="3"/>
        <v/>
      </c>
      <c r="BU17" s="4"/>
      <c r="BV17" s="4" t="str">
        <f t="shared" si="16"/>
        <v/>
      </c>
      <c r="BW17" s="4" t="str">
        <f t="shared" si="4"/>
        <v/>
      </c>
      <c r="BX17" s="4"/>
      <c r="BY17" s="4" t="str">
        <f t="shared" si="17"/>
        <v/>
      </c>
      <c r="BZ17" s="4" t="str">
        <f t="shared" si="5"/>
        <v/>
      </c>
      <c r="CA17" s="4"/>
      <c r="CB17" s="4" t="str">
        <f t="shared" si="18"/>
        <v/>
      </c>
      <c r="CC17" s="4" t="str">
        <f t="shared" si="6"/>
        <v/>
      </c>
      <c r="CD17" s="4"/>
      <c r="CE17" s="4" t="str">
        <f t="shared" si="19"/>
        <v/>
      </c>
      <c r="CF17" s="4" t="str">
        <f t="shared" si="7"/>
        <v/>
      </c>
      <c r="CG17" s="4"/>
      <c r="CH17" s="4" t="str">
        <f t="shared" si="20"/>
        <v/>
      </c>
      <c r="CI17" s="4" t="str">
        <f t="shared" si="8"/>
        <v/>
      </c>
      <c r="CJ17" s="4"/>
      <c r="CK17" s="4" t="str">
        <f t="shared" si="21"/>
        <v/>
      </c>
      <c r="CL17" s="4" t="str">
        <f t="shared" si="9"/>
        <v/>
      </c>
      <c r="CM17" s="4"/>
      <c r="CN17" s="4" t="str">
        <f t="shared" si="22"/>
        <v/>
      </c>
      <c r="CO17" s="4" t="str">
        <f t="shared" si="10"/>
        <v/>
      </c>
      <c r="CP17" s="4"/>
      <c r="CQ17" s="4" t="str">
        <f t="shared" si="23"/>
        <v/>
      </c>
      <c r="CR17" s="4" t="str">
        <f t="shared" si="11"/>
        <v/>
      </c>
      <c r="CS17" s="4"/>
      <c r="CT17" s="4" t="str">
        <f t="shared" si="24"/>
        <v/>
      </c>
      <c r="CU17" s="4"/>
      <c r="CV17" s="325" t="str">
        <f ca="1">'Week 1'!BY13</f>
        <v xml:space="preserve">   var w1_p10_picks        = ["H","V","H","H","H","V","V","V","H","V","V","H","H","H","V","V"];</v>
      </c>
    </row>
    <row r="18" spans="2:100" ht="18" customHeight="1" x14ac:dyDescent="0.2">
      <c r="B18" s="236">
        <v>15</v>
      </c>
      <c r="C18" s="201">
        <f>16 - COUNTBLANK('Week 15'!$B$4:$B$19)</f>
        <v>16</v>
      </c>
      <c r="D18" s="237" t="str">
        <f>IF('Week 15'!$E$4="","",C18)</f>
        <v/>
      </c>
      <c r="E18" s="238" t="str">
        <f>IF('Week 15'!$AR$2=0,IF('Week 15'!F$4="","",'Week 15'!G$21),"")</f>
        <v/>
      </c>
      <c r="F18" s="239" t="str">
        <f>IF('Week 15'!$AR$2=0,IF('Week 15'!F$4="",0,'Week 15'!H$25),"")</f>
        <v/>
      </c>
      <c r="G18" s="240" t="str">
        <f>IF('Week 15'!$AR$2=0,IF('Week 15'!F$4="",0,'Week 15'!H$21),"")</f>
        <v/>
      </c>
      <c r="H18" s="241" t="str">
        <f>IF('Week 15'!$AR$2=0,IF('Week 15'!I$4="","",'Week 15'!J$21),"")</f>
        <v/>
      </c>
      <c r="I18" s="239" t="str">
        <f>IF('Week 15'!$AR$2=0,IF('Week 15'!I$4="",0,'Week 15'!K$25),"")</f>
        <v/>
      </c>
      <c r="J18" s="240" t="str">
        <f>IF('Week 15'!$AR$2=0,IF('Week 15'!I$4="",0,'Week 15'!K$21),"")</f>
        <v/>
      </c>
      <c r="K18" s="241" t="str">
        <f>IF('Week 15'!$AR$2=0,IF('Week 15'!L$4="","",'Week 15'!M$21),"")</f>
        <v/>
      </c>
      <c r="L18" s="239" t="str">
        <f>IF('Week 15'!$AR$2=0,IF('Week 15'!L$4="",0,'Week 15'!N$25),"")</f>
        <v/>
      </c>
      <c r="M18" s="240" t="str">
        <f>IF('Week 15'!$AR$2=0,IF('Week 15'!L$4="",0,'Week 15'!N$21),"")</f>
        <v/>
      </c>
      <c r="N18" s="241" t="str">
        <f>IF('Week 15'!$AR$2=0,IF('Week 15'!O$4="","",'Week 15'!P$21),"")</f>
        <v/>
      </c>
      <c r="O18" s="239" t="str">
        <f>IF('Week 15'!$AR$2=0,IF('Week 15'!O$4="",0,'Week 15'!Q$25),"")</f>
        <v/>
      </c>
      <c r="P18" s="240" t="str">
        <f>IF('Week 15'!$AR$2=0,IF('Week 15'!O$4="",0,'Week 15'!Q$21),"")</f>
        <v/>
      </c>
      <c r="Q18" s="241" t="str">
        <f>IF('Week 15'!$AR$2=0,IF('Week 15'!R$4="","",'Week 15'!S$21),"")</f>
        <v/>
      </c>
      <c r="R18" s="239" t="str">
        <f>IF('Week 15'!$AR$2=0,IF('Week 15'!R$4="",0,'Week 15'!T$25),"")</f>
        <v/>
      </c>
      <c r="S18" s="240" t="str">
        <f>IF('Week 15'!$AR$2=0,IF('Week 15'!R$4="",0,'Week 15'!T$21),"")</f>
        <v/>
      </c>
      <c r="T18" s="241" t="str">
        <f>IF('Week 15'!$AR$2=0,IF('Week 15'!U$4="","",'Week 15'!V$21),"")</f>
        <v/>
      </c>
      <c r="U18" s="239" t="str">
        <f>IF('Week 15'!$AR$2=0,IF('Week 15'!U$4="",0,'Week 15'!W$25),"")</f>
        <v/>
      </c>
      <c r="V18" s="240" t="str">
        <f>IF('Week 15'!$AR$2=0,IF('Week 15'!U$4="",0,'Week 15'!W$21),"")</f>
        <v/>
      </c>
      <c r="W18" s="241" t="str">
        <f>IF('Week 15'!$AR$2=0,IF('Week 15'!X$4="","",'Week 15'!Y$21),"")</f>
        <v/>
      </c>
      <c r="X18" s="239" t="str">
        <f>IF('Week 15'!$AR$2=0,IF('Week 15'!X$4="",0,'Week 15'!Z$25),"")</f>
        <v/>
      </c>
      <c r="Y18" s="240" t="str">
        <f>IF('Week 15'!$AR$2=0,IF('Week 15'!X$4="",0,'Week 15'!Z$21),"")</f>
        <v/>
      </c>
      <c r="Z18" s="241" t="str">
        <f>IF('Week 15'!$AR$2=0,IF('Week 15'!AA$4="","",'Week 15'!AB$21),"")</f>
        <v/>
      </c>
      <c r="AA18" s="239" t="str">
        <f>IF('Week 15'!$AR$2=0,IF('Week 15'!AA$4="",0,'Week 15'!AC$25),"")</f>
        <v/>
      </c>
      <c r="AB18" s="240" t="str">
        <f>IF('Week 15'!$AR$2=0,IF('Week 15'!AA$4="",0,'Week 15'!AC$21),"")</f>
        <v/>
      </c>
      <c r="AC18" s="241" t="str">
        <f>IF('Week 15'!$AR$2=0,IF('Week 15'!AD$4="","",'Week 15'!AE$21),"")</f>
        <v/>
      </c>
      <c r="AD18" s="239" t="str">
        <f>IF('Week 15'!$AR$2=0,IF('Week 15'!AD$4="",0,'Week 15'!AF$25),"")</f>
        <v/>
      </c>
      <c r="AE18" s="240" t="str">
        <f>IF('Week 15'!$AR$2=0,IF('Week 15'!AD$4="",0,'Week 15'!AF$21),"")</f>
        <v/>
      </c>
      <c r="AF18" s="241" t="str">
        <f>IF('Week 15'!$AR$2=0,IF('Week 15'!AG$4="","",'Week 15'!AH$21),"")</f>
        <v/>
      </c>
      <c r="AG18" s="239" t="str">
        <f>IF('Week 15'!$AR$2=0,IF('Week 15'!AG$4="",0,'Week 15'!AI$25),"")</f>
        <v/>
      </c>
      <c r="AH18" s="240" t="str">
        <f>IF('Week 15'!$AR$2=0,IF('Week 15'!AG$4="",0,'Week 15'!AI$21),"")</f>
        <v/>
      </c>
      <c r="AI18" s="241" t="str">
        <f>IF('Week 15'!$AR$2=0,IF('Week 15'!AJ$4="","",'Week 15'!AK$21),"")</f>
        <v/>
      </c>
      <c r="AJ18" s="239" t="str">
        <f>IF('Week 15'!$AR$2=0,IF('Week 15'!AJ$4="",0,'Week 15'!AL$25),"")</f>
        <v/>
      </c>
      <c r="AK18" s="240" t="str">
        <f>IF('Week 15'!$AR$2=0,IF('Week 15'!AJ$4="",0,'Week 15'!AL$21),"")</f>
        <v/>
      </c>
      <c r="AL18" s="241" t="str">
        <f>IF('Week 15'!$AR$2=0,IF('Week 15'!AM$4="","",'Week 15'!AN$21),"")</f>
        <v/>
      </c>
      <c r="AM18" s="239" t="str">
        <f>IF('Week 15'!$AR$2=0,IF('Week 15'!AM$4="",0,'Week 15'!AO$25),"")</f>
        <v/>
      </c>
      <c r="AN18" s="242" t="str">
        <f>IF('Week 15'!$AR$2=0,IF('Week 15'!AM$4="",0,'Week 15'!AO$21),"")</f>
        <v/>
      </c>
      <c r="AO18" s="46"/>
      <c r="AP18" s="47"/>
      <c r="AQ18" s="46"/>
      <c r="AR18" s="47"/>
      <c r="AS18" s="4">
        <f t="shared" si="12"/>
        <v>16</v>
      </c>
      <c r="BJ18" s="4"/>
      <c r="BK18" s="4" t="str">
        <f t="shared" si="0"/>
        <v/>
      </c>
      <c r="BL18" s="4"/>
      <c r="BM18" s="4" t="str">
        <f t="shared" si="13"/>
        <v/>
      </c>
      <c r="BN18" s="4" t="str">
        <f t="shared" si="1"/>
        <v/>
      </c>
      <c r="BO18" s="4"/>
      <c r="BP18" s="4" t="str">
        <f t="shared" si="14"/>
        <v/>
      </c>
      <c r="BQ18" s="4" t="str">
        <f t="shared" si="2"/>
        <v/>
      </c>
      <c r="BR18" s="4"/>
      <c r="BS18" s="4" t="str">
        <f t="shared" si="15"/>
        <v/>
      </c>
      <c r="BT18" s="4" t="str">
        <f t="shared" si="3"/>
        <v/>
      </c>
      <c r="BU18" s="4"/>
      <c r="BV18" s="4" t="str">
        <f t="shared" si="16"/>
        <v/>
      </c>
      <c r="BW18" s="4" t="str">
        <f t="shared" si="4"/>
        <v/>
      </c>
      <c r="BX18" s="4"/>
      <c r="BY18" s="4" t="str">
        <f t="shared" si="17"/>
        <v/>
      </c>
      <c r="BZ18" s="4" t="str">
        <f t="shared" si="5"/>
        <v/>
      </c>
      <c r="CA18" s="4"/>
      <c r="CB18" s="4" t="str">
        <f t="shared" si="18"/>
        <v/>
      </c>
      <c r="CC18" s="4" t="str">
        <f t="shared" si="6"/>
        <v/>
      </c>
      <c r="CD18" s="4"/>
      <c r="CE18" s="4" t="str">
        <f t="shared" si="19"/>
        <v/>
      </c>
      <c r="CF18" s="4" t="str">
        <f t="shared" si="7"/>
        <v/>
      </c>
      <c r="CG18" s="4"/>
      <c r="CH18" s="4" t="str">
        <f t="shared" si="20"/>
        <v/>
      </c>
      <c r="CI18" s="4" t="str">
        <f t="shared" si="8"/>
        <v/>
      </c>
      <c r="CJ18" s="4"/>
      <c r="CK18" s="4" t="str">
        <f t="shared" si="21"/>
        <v/>
      </c>
      <c r="CL18" s="4" t="str">
        <f t="shared" si="9"/>
        <v/>
      </c>
      <c r="CM18" s="4"/>
      <c r="CN18" s="4" t="str">
        <f t="shared" si="22"/>
        <v/>
      </c>
      <c r="CO18" s="4" t="str">
        <f t="shared" si="10"/>
        <v/>
      </c>
      <c r="CP18" s="4"/>
      <c r="CQ18" s="4" t="str">
        <f t="shared" si="23"/>
        <v/>
      </c>
      <c r="CR18" s="4" t="str">
        <f t="shared" si="11"/>
        <v/>
      </c>
      <c r="CS18" s="4"/>
      <c r="CT18" s="4" t="str">
        <f t="shared" si="24"/>
        <v/>
      </c>
      <c r="CU18" s="4"/>
      <c r="CV18" s="325" t="str">
        <f ca="1">'Week 1'!BY14</f>
        <v xml:space="preserve">   var w1_p11_picks        = ["H","V","H","H","H","V","V","H","H","V","V","H","H","V","V","V"];</v>
      </c>
    </row>
    <row r="19" spans="2:100" ht="18" customHeight="1" x14ac:dyDescent="0.2">
      <c r="B19" s="236">
        <v>16</v>
      </c>
      <c r="C19" s="201">
        <f>16 - COUNTBLANK('Week 16'!$B$4:$B$19)</f>
        <v>16</v>
      </c>
      <c r="D19" s="237" t="str">
        <f>IF('Week 16'!$E$4="","",C19)</f>
        <v/>
      </c>
      <c r="E19" s="238" t="str">
        <f>IF('Week 16'!$AR$2=0,IF('Week 16'!F$4="","",'Week 16'!G$21),"")</f>
        <v/>
      </c>
      <c r="F19" s="239" t="str">
        <f>IF('Week 16'!$AR$2=0,IF('Week 16'!F$4="",0,'Week 16'!H$25),"")</f>
        <v/>
      </c>
      <c r="G19" s="240" t="str">
        <f>IF('Week 16'!$AR$2=0,IF('Week 16'!F$4="",0,'Week 16'!H$21),"")</f>
        <v/>
      </c>
      <c r="H19" s="241" t="str">
        <f>IF('Week 16'!$AR$2=0,IF('Week 16'!I$4="","",'Week 16'!J$21),"")</f>
        <v/>
      </c>
      <c r="I19" s="239" t="str">
        <f>IF('Week 16'!$AR$2=0,IF('Week 16'!I$4="",0,'Week 16'!K$25),"")</f>
        <v/>
      </c>
      <c r="J19" s="240" t="str">
        <f>IF('Week 16'!$AR$2=0,IF('Week 16'!I$4="",0,'Week 16'!K$21),"")</f>
        <v/>
      </c>
      <c r="K19" s="241" t="str">
        <f>IF('Week 16'!$AR$2=0,IF('Week 16'!L$4="","",'Week 16'!M$21),"")</f>
        <v/>
      </c>
      <c r="L19" s="239" t="str">
        <f>IF('Week 16'!$AR$2=0,IF('Week 16'!L$4="",0,'Week 16'!N$25),"")</f>
        <v/>
      </c>
      <c r="M19" s="240" t="str">
        <f>IF('Week 16'!$AR$2=0,IF('Week 16'!L$4="",0,'Week 16'!N$21),"")</f>
        <v/>
      </c>
      <c r="N19" s="241" t="str">
        <f>IF('Week 16'!$AR$2=0,IF('Week 16'!O$4="","",'Week 16'!P$21),"")</f>
        <v/>
      </c>
      <c r="O19" s="239" t="str">
        <f>IF('Week 16'!$AR$2=0,IF('Week 16'!O$4="",0,'Week 16'!Q$25),"")</f>
        <v/>
      </c>
      <c r="P19" s="240" t="str">
        <f>IF('Week 16'!$AR$2=0,IF('Week 16'!O$4="",0,'Week 16'!Q$21),"")</f>
        <v/>
      </c>
      <c r="Q19" s="241" t="str">
        <f>IF('Week 16'!$AR$2=0,IF('Week 16'!R$4="","",'Week 16'!S$21),"")</f>
        <v/>
      </c>
      <c r="R19" s="239" t="str">
        <f>IF('Week 16'!$AR$2=0,IF('Week 16'!R$4="",0,'Week 16'!T$25),"")</f>
        <v/>
      </c>
      <c r="S19" s="240" t="str">
        <f>IF('Week 16'!$AR$2=0,IF('Week 16'!R$4="",0,'Week 16'!T$21),"")</f>
        <v/>
      </c>
      <c r="T19" s="241" t="str">
        <f>IF('Week 16'!$AR$2=0,IF('Week 16'!U$4="","",'Week 16'!V$21),"")</f>
        <v/>
      </c>
      <c r="U19" s="239" t="str">
        <f>IF('Week 16'!$AR$2=0,IF('Week 16'!U$4="",0,'Week 16'!W$25),"")</f>
        <v/>
      </c>
      <c r="V19" s="240" t="str">
        <f>IF('Week 16'!$AR$2=0,IF('Week 16'!U$4="",0,'Week 16'!W$21),"")</f>
        <v/>
      </c>
      <c r="W19" s="241" t="str">
        <f>IF('Week 16'!$AR$2=0,IF('Week 16'!X$4="","",'Week 16'!Y$21),"")</f>
        <v/>
      </c>
      <c r="X19" s="239" t="str">
        <f>IF('Week 16'!$AR$2=0,IF('Week 16'!X$4="",0,'Week 16'!Z$25),"")</f>
        <v/>
      </c>
      <c r="Y19" s="240" t="str">
        <f>IF('Week 16'!$AR$2=0,IF('Week 16'!X$4="",0,'Week 16'!Z$21),"")</f>
        <v/>
      </c>
      <c r="Z19" s="241" t="str">
        <f>IF('Week 16'!$AR$2=0,IF('Week 16'!AA$4="","",'Week 16'!AB$21),"")</f>
        <v/>
      </c>
      <c r="AA19" s="239" t="str">
        <f>IF('Week 16'!$AR$2=0,IF('Week 16'!AA$4="",0,'Week 16'!AC$25),"")</f>
        <v/>
      </c>
      <c r="AB19" s="240" t="str">
        <f>IF('Week 16'!$AR$2=0,IF('Week 16'!AA$4="",0,'Week 16'!AC$21),"")</f>
        <v/>
      </c>
      <c r="AC19" s="241" t="str">
        <f>IF('Week 16'!$AR$2=0,IF('Week 16'!AD$4="","",'Week 16'!AE$21),"")</f>
        <v/>
      </c>
      <c r="AD19" s="239" t="str">
        <f>IF('Week 16'!$AR$2=0,IF('Week 16'!AD$4="",0,'Week 16'!AF$25),"")</f>
        <v/>
      </c>
      <c r="AE19" s="240" t="str">
        <f>IF('Week 16'!$AR$2=0,IF('Week 16'!AD$4="",0,'Week 16'!AF$21),"")</f>
        <v/>
      </c>
      <c r="AF19" s="241" t="str">
        <f>IF('Week 16'!$AR$2=0,IF('Week 16'!AG$4="","",'Week 16'!AH$21),"")</f>
        <v/>
      </c>
      <c r="AG19" s="239" t="str">
        <f>IF('Week 16'!$AR$2=0,IF('Week 16'!AG$4="",0,'Week 16'!AI$25),"")</f>
        <v/>
      </c>
      <c r="AH19" s="240" t="str">
        <f>IF('Week 16'!$AR$2=0,IF('Week 16'!AG$4="",0,'Week 16'!AI$21),"")</f>
        <v/>
      </c>
      <c r="AI19" s="241" t="str">
        <f>IF('Week 16'!$AR$2=0,IF('Week 16'!AJ$4="","",'Week 16'!AK$21),"")</f>
        <v/>
      </c>
      <c r="AJ19" s="239" t="str">
        <f>IF('Week 16'!$AR$2=0,IF('Week 16'!AJ$4="",0,'Week 16'!AL$25),"")</f>
        <v/>
      </c>
      <c r="AK19" s="240" t="str">
        <f>IF('Week 16'!$AR$2=0,IF('Week 16'!AJ$4="",0,'Week 16'!AL$21),"")</f>
        <v/>
      </c>
      <c r="AL19" s="241" t="str">
        <f>IF('Week 16'!$AR$2=0,IF('Week 16'!AM$4="","",'Week 16'!AN$21),"")</f>
        <v/>
      </c>
      <c r="AM19" s="239" t="str">
        <f>IF('Week 16'!$AR$2=0,IF('Week 16'!AM$4="",0,'Week 16'!AO$25),"")</f>
        <v/>
      </c>
      <c r="AN19" s="242" t="str">
        <f>IF('Week 16'!$AR$2=0,IF('Week 16'!AM$4="",0,'Week 16'!AO$21),"")</f>
        <v/>
      </c>
      <c r="AO19" s="46"/>
      <c r="AP19" s="47"/>
      <c r="AQ19" s="46"/>
      <c r="AR19" s="47"/>
      <c r="AS19" s="4">
        <f t="shared" si="12"/>
        <v>16</v>
      </c>
      <c r="BJ19" s="4"/>
      <c r="BK19" s="4" t="str">
        <f t="shared" si="0"/>
        <v/>
      </c>
      <c r="BL19" s="4"/>
      <c r="BM19" s="4" t="str">
        <f t="shared" si="13"/>
        <v/>
      </c>
      <c r="BN19" s="4" t="str">
        <f t="shared" si="1"/>
        <v/>
      </c>
      <c r="BO19" s="4"/>
      <c r="BP19" s="4" t="str">
        <f t="shared" si="14"/>
        <v/>
      </c>
      <c r="BQ19" s="4" t="str">
        <f t="shared" si="2"/>
        <v/>
      </c>
      <c r="BR19" s="4"/>
      <c r="BS19" s="4" t="str">
        <f t="shared" si="15"/>
        <v/>
      </c>
      <c r="BT19" s="4" t="str">
        <f t="shared" si="3"/>
        <v/>
      </c>
      <c r="BU19" s="4"/>
      <c r="BV19" s="4" t="str">
        <f t="shared" si="16"/>
        <v/>
      </c>
      <c r="BW19" s="4" t="str">
        <f t="shared" si="4"/>
        <v/>
      </c>
      <c r="BX19" s="4"/>
      <c r="BY19" s="4" t="str">
        <f t="shared" si="17"/>
        <v/>
      </c>
      <c r="BZ19" s="4" t="str">
        <f t="shared" si="5"/>
        <v/>
      </c>
      <c r="CA19" s="4"/>
      <c r="CB19" s="4" t="str">
        <f t="shared" si="18"/>
        <v/>
      </c>
      <c r="CC19" s="4" t="str">
        <f t="shared" si="6"/>
        <v/>
      </c>
      <c r="CD19" s="4"/>
      <c r="CE19" s="4" t="str">
        <f t="shared" si="19"/>
        <v/>
      </c>
      <c r="CF19" s="4" t="str">
        <f t="shared" si="7"/>
        <v/>
      </c>
      <c r="CG19" s="4"/>
      <c r="CH19" s="4" t="str">
        <f t="shared" si="20"/>
        <v/>
      </c>
      <c r="CI19" s="4" t="str">
        <f t="shared" si="8"/>
        <v/>
      </c>
      <c r="CJ19" s="4"/>
      <c r="CK19" s="4" t="str">
        <f t="shared" si="21"/>
        <v/>
      </c>
      <c r="CL19" s="4" t="str">
        <f t="shared" si="9"/>
        <v/>
      </c>
      <c r="CM19" s="4"/>
      <c r="CN19" s="4" t="str">
        <f t="shared" si="22"/>
        <v/>
      </c>
      <c r="CO19" s="4" t="str">
        <f t="shared" si="10"/>
        <v/>
      </c>
      <c r="CP19" s="4"/>
      <c r="CQ19" s="4" t="str">
        <f t="shared" si="23"/>
        <v/>
      </c>
      <c r="CR19" s="4" t="str">
        <f t="shared" si="11"/>
        <v/>
      </c>
      <c r="CS19" s="4"/>
      <c r="CT19" s="4" t="str">
        <f t="shared" si="24"/>
        <v/>
      </c>
      <c r="CU19" s="4"/>
      <c r="CV19" s="325" t="str">
        <f ca="1">'Week 1'!BY15</f>
        <v xml:space="preserve">   var w1_p12_picks        = ["H","V","H","H","V","H","V","V","H","V","H","H","H","V","V","V"];</v>
      </c>
    </row>
    <row r="20" spans="2:100" ht="18" customHeight="1" thickBot="1" x14ac:dyDescent="0.25">
      <c r="B20" s="244">
        <v>17</v>
      </c>
      <c r="C20" s="245">
        <f>16 - COUNTBLANK('Week 17'!$B$4:$B$19)</f>
        <v>16</v>
      </c>
      <c r="D20" s="246" t="str">
        <f>IF('Week 17'!$E$4="","",C20)</f>
        <v/>
      </c>
      <c r="E20" s="247" t="str">
        <f>IF('Week 17'!$AR$2=0,IF('Week 17'!F$4="","",'Week 17'!G$21),"")</f>
        <v/>
      </c>
      <c r="F20" s="248" t="str">
        <f>IF('Week 17'!$AR$2=0,IF('Week 17'!F$4="",0,'Week 17'!H$25),"")</f>
        <v/>
      </c>
      <c r="G20" s="249" t="str">
        <f>IF('Week 17'!$AR$2=0,IF('Week 17'!F$4="",0,'Week 17'!H$21),"")</f>
        <v/>
      </c>
      <c r="H20" s="250" t="str">
        <f>IF('Week 17'!$AR$2=0,IF('Week 17'!I$4="","",'Week 17'!J$21),"")</f>
        <v/>
      </c>
      <c r="I20" s="248" t="str">
        <f>IF('Week 17'!$AR$2=0,IF('Week 17'!I$4="",0,'Week 17'!K$25),"")</f>
        <v/>
      </c>
      <c r="J20" s="249" t="str">
        <f>IF('Week 17'!$AR$2=0,IF('Week 17'!I$4="",0,'Week 17'!K$21),"")</f>
        <v/>
      </c>
      <c r="K20" s="250" t="str">
        <f>IF('Week 17'!$AR$2=0,IF('Week 17'!L$4="","",'Week 17'!M$21),"")</f>
        <v/>
      </c>
      <c r="L20" s="248" t="str">
        <f>IF('Week 17'!$AR$2=0,IF('Week 17'!L$4="",0,'Week 17'!N$25),"")</f>
        <v/>
      </c>
      <c r="M20" s="249" t="str">
        <f>IF('Week 17'!$AR$2=0,IF('Week 17'!L$4="",0,'Week 17'!N$21),"")</f>
        <v/>
      </c>
      <c r="N20" s="250" t="str">
        <f>IF('Week 17'!$AR$2=0,IF('Week 17'!O$4="","",'Week 17'!P$21),"")</f>
        <v/>
      </c>
      <c r="O20" s="248" t="str">
        <f>IF('Week 17'!$AR$2=0,IF('Week 17'!O$4="",0,'Week 17'!Q$25),"")</f>
        <v/>
      </c>
      <c r="P20" s="249" t="str">
        <f>IF('Week 17'!$AR$2=0,IF('Week 17'!O$4="",0,'Week 17'!Q$21),"")</f>
        <v/>
      </c>
      <c r="Q20" s="250" t="str">
        <f>IF('Week 17'!$AR$2=0,IF('Week 17'!R$4="","",'Week 17'!S$21),"")</f>
        <v/>
      </c>
      <c r="R20" s="248" t="str">
        <f>IF('Week 17'!$AR$2=0,IF('Week 17'!R$4="",0,'Week 17'!T$25),"")</f>
        <v/>
      </c>
      <c r="S20" s="249" t="str">
        <f>IF('Week 17'!$AR$2=0,IF('Week 17'!R$4="",0,'Week 17'!T$21),"")</f>
        <v/>
      </c>
      <c r="T20" s="250" t="str">
        <f>IF('Week 17'!$AR$2=0,IF('Week 17'!U$4="","",'Week 17'!V$21),"")</f>
        <v/>
      </c>
      <c r="U20" s="248" t="str">
        <f>IF('Week 17'!$AR$2=0,IF('Week 17'!U$4="",0,'Week 17'!W$25),"")</f>
        <v/>
      </c>
      <c r="V20" s="249" t="str">
        <f>IF('Week 17'!$AR$2=0,IF('Week 17'!U$4="",0,'Week 17'!W$21),"")</f>
        <v/>
      </c>
      <c r="W20" s="250" t="str">
        <f>IF('Week 17'!$AR$2=0,IF('Week 17'!X$4="","",'Week 17'!Y$21),"")</f>
        <v/>
      </c>
      <c r="X20" s="248" t="str">
        <f>IF('Week 17'!$AR$2=0,IF('Week 17'!X$4="",0,'Week 17'!Z$25),"")</f>
        <v/>
      </c>
      <c r="Y20" s="249" t="str">
        <f>IF('Week 17'!$AR$2=0,IF('Week 17'!X$4="",0,'Week 17'!Z$21),"")</f>
        <v/>
      </c>
      <c r="Z20" s="250" t="str">
        <f>IF('Week 17'!$AR$2=0,IF('Week 17'!AA$4="","",'Week 17'!AB$21),"")</f>
        <v/>
      </c>
      <c r="AA20" s="248" t="str">
        <f>IF('Week 17'!$AR$2=0,IF('Week 17'!AA$4="",0,'Week 17'!AC$25),"")</f>
        <v/>
      </c>
      <c r="AB20" s="249" t="str">
        <f>IF('Week 17'!$AR$2=0,IF('Week 17'!AA$4="",0,'Week 17'!AC$21),"")</f>
        <v/>
      </c>
      <c r="AC20" s="250" t="str">
        <f>IF('Week 17'!$AR$2=0,IF('Week 17'!AD$4="","",'Week 17'!AE$21),"")</f>
        <v/>
      </c>
      <c r="AD20" s="248" t="str">
        <f>IF('Week 17'!$AR$2=0,IF('Week 17'!AD$4="",0,'Week 17'!AF$25),"")</f>
        <v/>
      </c>
      <c r="AE20" s="249" t="str">
        <f>IF('Week 17'!$AR$2=0,IF('Week 17'!AD$4="",0,'Week 17'!AF$21),"")</f>
        <v/>
      </c>
      <c r="AF20" s="250" t="str">
        <f>IF('Week 17'!$AR$2=0,IF('Week 17'!AG$4="","",'Week 17'!AH$21),"")</f>
        <v/>
      </c>
      <c r="AG20" s="248" t="str">
        <f>IF('Week 17'!$AR$2=0,IF('Week 17'!AG$4="",0,'Week 17'!AI$25),"")</f>
        <v/>
      </c>
      <c r="AH20" s="249" t="str">
        <f>IF('Week 17'!$AR$2=0,IF('Week 17'!AG$4="",0,'Week 17'!AI$21),"")</f>
        <v/>
      </c>
      <c r="AI20" s="250" t="str">
        <f>IF('Week 17'!$AR$2=0,IF('Week 17'!AJ$4="","",'Week 17'!AK$21),"")</f>
        <v/>
      </c>
      <c r="AJ20" s="248" t="str">
        <f>IF('Week 17'!$AR$2=0,IF('Week 17'!AJ$4="",0,'Week 17'!AL$25),"")</f>
        <v/>
      </c>
      <c r="AK20" s="249" t="str">
        <f>IF('Week 17'!$AR$2=0,IF('Week 17'!AJ$4="",0,'Week 17'!AL$21),"")</f>
        <v/>
      </c>
      <c r="AL20" s="250" t="str">
        <f>IF('Week 17'!$AR$2=0,IF('Week 17'!AM$4="","",'Week 17'!AN$21),"")</f>
        <v/>
      </c>
      <c r="AM20" s="248" t="str">
        <f>IF('Week 17'!$AR$2=0,IF('Week 17'!AM$4="",0,'Week 17'!AO$25),"")</f>
        <v/>
      </c>
      <c r="AN20" s="251" t="str">
        <f>IF('Week 17'!$AR$2=0,IF('Week 17'!AM$4="",0,'Week 17'!AO$21),"")</f>
        <v/>
      </c>
      <c r="AO20" s="46"/>
      <c r="AP20" s="47"/>
      <c r="AQ20" s="46"/>
      <c r="AR20" s="47"/>
      <c r="AS20" s="4">
        <f t="shared" si="12"/>
        <v>16</v>
      </c>
      <c r="BJ20" s="4"/>
      <c r="BK20" s="4" t="str">
        <f t="shared" si="0"/>
        <v/>
      </c>
      <c r="BL20" s="4"/>
      <c r="BM20" s="4" t="str">
        <f t="shared" si="13"/>
        <v/>
      </c>
      <c r="BN20" s="4" t="str">
        <f t="shared" si="1"/>
        <v/>
      </c>
      <c r="BO20" s="4"/>
      <c r="BP20" s="4" t="str">
        <f t="shared" si="14"/>
        <v/>
      </c>
      <c r="BQ20" s="4" t="str">
        <f t="shared" si="2"/>
        <v/>
      </c>
      <c r="BR20" s="4"/>
      <c r="BS20" s="4" t="str">
        <f t="shared" si="15"/>
        <v/>
      </c>
      <c r="BT20" s="4" t="str">
        <f t="shared" si="3"/>
        <v/>
      </c>
      <c r="BU20" s="4"/>
      <c r="BV20" s="4" t="str">
        <f t="shared" si="16"/>
        <v/>
      </c>
      <c r="BW20" s="4" t="str">
        <f t="shared" si="4"/>
        <v/>
      </c>
      <c r="BX20" s="4"/>
      <c r="BY20" s="4" t="str">
        <f t="shared" si="17"/>
        <v/>
      </c>
      <c r="BZ20" s="4" t="str">
        <f t="shared" si="5"/>
        <v/>
      </c>
      <c r="CA20" s="4"/>
      <c r="CB20" s="4" t="str">
        <f t="shared" si="18"/>
        <v/>
      </c>
      <c r="CC20" s="4" t="str">
        <f t="shared" si="6"/>
        <v/>
      </c>
      <c r="CD20" s="4"/>
      <c r="CE20" s="4" t="str">
        <f t="shared" si="19"/>
        <v/>
      </c>
      <c r="CF20" s="4" t="str">
        <f t="shared" si="7"/>
        <v/>
      </c>
      <c r="CG20" s="4"/>
      <c r="CH20" s="4" t="str">
        <f t="shared" si="20"/>
        <v/>
      </c>
      <c r="CI20" s="4" t="str">
        <f t="shared" si="8"/>
        <v/>
      </c>
      <c r="CJ20" s="4"/>
      <c r="CK20" s="4" t="str">
        <f t="shared" si="21"/>
        <v/>
      </c>
      <c r="CL20" s="4" t="str">
        <f t="shared" si="9"/>
        <v/>
      </c>
      <c r="CM20" s="4"/>
      <c r="CN20" s="4" t="str">
        <f t="shared" si="22"/>
        <v/>
      </c>
      <c r="CO20" s="4" t="str">
        <f t="shared" si="10"/>
        <v/>
      </c>
      <c r="CP20" s="4"/>
      <c r="CQ20" s="4" t="str">
        <f t="shared" si="23"/>
        <v/>
      </c>
      <c r="CR20" s="4" t="str">
        <f t="shared" si="11"/>
        <v/>
      </c>
      <c r="CS20" s="4"/>
      <c r="CT20" s="4" t="str">
        <f t="shared" si="24"/>
        <v/>
      </c>
      <c r="CU20" s="4"/>
      <c r="CV20" s="325" t="str">
        <f ca="1">'Week 1'!BY16</f>
        <v xml:space="preserve">   var w1_p1_weights       = ["16","2","15","10","1","3","14","8","7","11","12","5","13","4","6","9"];</v>
      </c>
    </row>
    <row r="21" spans="2:100" ht="18" customHeight="1" x14ac:dyDescent="0.2">
      <c r="B21" s="253"/>
      <c r="C21" s="254" t="s">
        <v>55</v>
      </c>
      <c r="D21" s="255">
        <f>SUM(D4:D20)</f>
        <v>133</v>
      </c>
      <c r="E21" s="256">
        <f ca="1">IF($AQ$2=0,"",RANK(G21,$BM21:$CT21,0))</f>
        <v>8</v>
      </c>
      <c r="F21" s="257">
        <f>IF($AQ$2=0,"",SUM(F4:F20))</f>
        <v>84</v>
      </c>
      <c r="G21" s="258">
        <f ca="1">IF($AQ$2=0,"",IF($AQ$2=1,SUM(G4:G20),SUM(G4:G20)-MIN(G4:G20)))</f>
        <v>767</v>
      </c>
      <c r="H21" s="259">
        <f ca="1">IF($AQ$2=0,"",RANK(J21,$BM21:$CT21,0))</f>
        <v>12</v>
      </c>
      <c r="I21" s="257">
        <f>IF($AQ$2=0,"",SUM(I4:I20))</f>
        <v>59</v>
      </c>
      <c r="J21" s="258">
        <f ca="1">IF($AQ$2=0,"",IF($AQ$2=1,SUM(J4:J20),SUM(J4:J20)-MIN(J4:J20)))</f>
        <v>613</v>
      </c>
      <c r="K21" s="259">
        <f ca="1">IF($AQ$2=0,"",RANK(M21,$BM21:$CT21,0))</f>
        <v>4</v>
      </c>
      <c r="L21" s="257">
        <f>IF($AQ$2=0,"",SUM(L4:L20))</f>
        <v>87</v>
      </c>
      <c r="M21" s="258">
        <f ca="1">IF($AQ$2=0,"",IF($AQ$2=1,SUM(M4:M20),SUM(M4:M20)-MIN(M4:M20)))</f>
        <v>789</v>
      </c>
      <c r="N21" s="259">
        <f ca="1">IF($AQ$2=0,"",RANK(P21,$BM21:$CT21,0))</f>
        <v>6</v>
      </c>
      <c r="O21" s="257">
        <f>IF($AQ$2=0,"",SUM(O4:O20))</f>
        <v>82</v>
      </c>
      <c r="P21" s="258">
        <f ca="1">IF($AQ$2=0,"",IF($AQ$2=1,SUM(P4:P20),SUM(P4:P20)-MIN(P4:P20)))</f>
        <v>776</v>
      </c>
      <c r="Q21" s="259">
        <f ca="1">IF($AQ$2=0,"",RANK(S21,$BM21:$CT21,0))</f>
        <v>11</v>
      </c>
      <c r="R21" s="257">
        <f>IF($AQ$2=0,"",SUM(R4:R20))</f>
        <v>82</v>
      </c>
      <c r="S21" s="258">
        <f ca="1">IF($AQ$2=0,"",IF($AQ$2=1,SUM(S4:S20),SUM(S4:S20)-MIN(S4:S20)))</f>
        <v>732</v>
      </c>
      <c r="T21" s="259">
        <f ca="1">IF($AQ$2=0,"",RANK(V21,$BM21:$CT21,0))</f>
        <v>10</v>
      </c>
      <c r="U21" s="257">
        <f>IF($AQ$2=0,"",SUM(U4:U20))</f>
        <v>77</v>
      </c>
      <c r="V21" s="258">
        <f ca="1">IF($AQ$2=0,"",IF($AQ$2=1,SUM(V4:V20),SUM(V4:V20)-MIN(V4:V20)))</f>
        <v>757</v>
      </c>
      <c r="W21" s="259">
        <f ca="1">IF($AQ$2=0,"",RANK(Y21,$BM21:$CT21,0))</f>
        <v>1</v>
      </c>
      <c r="X21" s="257">
        <f>IF($AQ$2=0,"",SUM(X4:X20))</f>
        <v>93</v>
      </c>
      <c r="Y21" s="258">
        <f ca="1">IF($AQ$2=0,"",IF($AQ$2=1,SUM(Y4:Y20),SUM(Y4:Y20)-MIN(Y4:Y20)))</f>
        <v>802</v>
      </c>
      <c r="Z21" s="259">
        <f ca="1">IF($AQ$2=0,"",RANK(AB21,$BM21:$CT21,0))</f>
        <v>9</v>
      </c>
      <c r="AA21" s="257">
        <f>IF($AQ$2=0,"",SUM(AA4:AA20))</f>
        <v>86</v>
      </c>
      <c r="AB21" s="258">
        <f ca="1">IF($AQ$2=0,"",IF($AQ$2=1,SUM(AB4:AB20),SUM(AB4:AB20)-MIN(AB4:AB20)))</f>
        <v>764</v>
      </c>
      <c r="AC21" s="259">
        <f ca="1">IF($AQ$2=0,"",RANK(AE21,$BM21:$CT21,0))</f>
        <v>2</v>
      </c>
      <c r="AD21" s="257">
        <f>IF($AQ$2=0,"",SUM(AD4:AD20))</f>
        <v>86</v>
      </c>
      <c r="AE21" s="258">
        <f ca="1">IF($AQ$2=0,"",IF($AQ$2=1,SUM(AE4:AE20),SUM(AE4:AE20)-MIN(AE4:AE20)))</f>
        <v>798</v>
      </c>
      <c r="AF21" s="259">
        <f ca="1">IF($AQ$2=0,"",RANK(AH21,$BM21:$CT21,0))</f>
        <v>3</v>
      </c>
      <c r="AG21" s="257">
        <f>IF($AQ$2=0,"",SUM(AG4:AG20))</f>
        <v>91</v>
      </c>
      <c r="AH21" s="258">
        <f ca="1">IF($AQ$2=0,"",IF($AQ$2=1,SUM(AH4:AH20),SUM(AH4:AH20)-MIN(AH4:AH20)))</f>
        <v>790</v>
      </c>
      <c r="AI21" s="259">
        <f ca="1">IF($AQ$2=0,"",RANK(AK21,$BM21:$CT21,0))</f>
        <v>7</v>
      </c>
      <c r="AJ21" s="257">
        <f>IF($AQ$2=0,"",SUM(AJ4:AJ20))</f>
        <v>88</v>
      </c>
      <c r="AK21" s="258">
        <f ca="1">IF($AQ$2=0,"",IF($AQ$2=1,SUM(AK4:AK20),SUM(AK4:AK20)-MIN(AK4:AK20)))</f>
        <v>768</v>
      </c>
      <c r="AL21" s="259">
        <f ca="1">IF($AQ$2=0,"",RANK(AN21,$BM21:$CT21,0))</f>
        <v>5</v>
      </c>
      <c r="AM21" s="257">
        <f>IF($AQ$2=0,"",SUM(AM4:AM20))</f>
        <v>83</v>
      </c>
      <c r="AN21" s="260">
        <f ca="1">IF($AQ$2=0,"",IF($AQ$2=1,SUM(AN4:AN20),SUM(AN4:AN20)-MIN(AN4:AN20)))</f>
        <v>784</v>
      </c>
      <c r="AO21" s="49"/>
      <c r="AP21" s="50"/>
      <c r="AQ21" s="49"/>
      <c r="AR21" s="50"/>
      <c r="AS21" s="13"/>
      <c r="BJ21" s="4"/>
      <c r="BK21" s="4"/>
      <c r="BL21" s="4"/>
      <c r="BM21" s="4">
        <f ca="1">G21</f>
        <v>767</v>
      </c>
      <c r="BN21" s="4"/>
      <c r="BO21" s="4"/>
      <c r="BP21" s="4">
        <f ca="1">J21</f>
        <v>613</v>
      </c>
      <c r="BQ21" s="4"/>
      <c r="BR21" s="4"/>
      <c r="BS21" s="4">
        <f ca="1">M21</f>
        <v>789</v>
      </c>
      <c r="BT21" s="4"/>
      <c r="BU21" s="4"/>
      <c r="BV21" s="4">
        <f ca="1">P21</f>
        <v>776</v>
      </c>
      <c r="BW21" s="4"/>
      <c r="BX21" s="4"/>
      <c r="BY21" s="4">
        <f ca="1">S21</f>
        <v>732</v>
      </c>
      <c r="BZ21" s="4"/>
      <c r="CA21" s="4"/>
      <c r="CB21" s="4">
        <f ca="1">V21</f>
        <v>757</v>
      </c>
      <c r="CC21" s="4"/>
      <c r="CD21" s="4"/>
      <c r="CE21" s="4">
        <f ca="1">Y21</f>
        <v>802</v>
      </c>
      <c r="CF21" s="4"/>
      <c r="CG21" s="4"/>
      <c r="CH21" s="4">
        <f ca="1">AB21</f>
        <v>764</v>
      </c>
      <c r="CI21" s="4"/>
      <c r="CJ21" s="4"/>
      <c r="CK21" s="4">
        <f ca="1">AE21</f>
        <v>798</v>
      </c>
      <c r="CL21" s="4"/>
      <c r="CM21" s="4"/>
      <c r="CN21" s="4">
        <f ca="1">AH21</f>
        <v>790</v>
      </c>
      <c r="CO21" s="4"/>
      <c r="CP21" s="4"/>
      <c r="CQ21" s="4">
        <f ca="1">AK21</f>
        <v>768</v>
      </c>
      <c r="CR21" s="4"/>
      <c r="CS21" s="4"/>
      <c r="CT21" s="4">
        <f ca="1">AN21</f>
        <v>784</v>
      </c>
      <c r="CU21" s="4"/>
      <c r="CV21" s="325" t="str">
        <f ca="1">'Week 1'!BY17</f>
        <v xml:space="preserve">   var w1_p2_weights       = ["16","6","15","3","4","9","11","2","14","10","7","12","13","5","8","1"];</v>
      </c>
    </row>
    <row r="22" spans="2:100" ht="18" customHeight="1" thickBot="1" x14ac:dyDescent="0.25">
      <c r="B22" s="261"/>
      <c r="C22" s="262"/>
      <c r="D22" s="263" t="s">
        <v>56</v>
      </c>
      <c r="E22" s="264">
        <f ca="1">IF(COUNTIF(E4:E20,"&gt;0")&gt;0,SUM(E4:E20)/COUNTIF(E4:E20,"&gt;0"),"")</f>
        <v>6.4444444444444446</v>
      </c>
      <c r="F22" s="265">
        <f ca="1">IF($AQ$2=0,"",F21/(COUNTIF($D$4:OFFSET($D$4,$AQ$2-1,0),"&lt;&gt;""")))</f>
        <v>9.3333333333333339</v>
      </c>
      <c r="G22" s="266">
        <f ca="1">IF($AQ$2=0,"",IF($AQ$2=1,G21/((COUNTIF($D$4:OFFSET($D$4,$AQ$2-1,0),"&lt;&gt;"""))),G21/((COUNTIF($D$4:OFFSET($D$4,$AQ$2-1,0),"&lt;&gt;"""))-1)))</f>
        <v>95.875</v>
      </c>
      <c r="H22" s="267">
        <f ca="1">IF(COUNTIF(H4:H20,"&gt;0")&gt;0,SUM(H4:H20)/COUNTIF(H4:H20,"&gt;0"),"")</f>
        <v>7.1428571428571432</v>
      </c>
      <c r="I22" s="265">
        <f ca="1">IF($AQ$2=0,"",I21/(COUNTIF($D$4:OFFSET($D$4,$AQ$2-1,0),"&lt;&gt;""")))</f>
        <v>6.5555555555555554</v>
      </c>
      <c r="J22" s="266">
        <f ca="1">IF($AQ$2=0,"",IF($AQ$2=1,J21/((COUNTIF($D$4:OFFSET($D$4,$AQ$2-1,0),"&lt;&gt;"""))),J21/((COUNTIF($D$4:OFFSET($D$4,$AQ$2-1,0),"&lt;&gt;"""))-1)))</f>
        <v>76.625</v>
      </c>
      <c r="K22" s="267">
        <f ca="1">IF(COUNTIF(K4:K20,"&gt;0")&gt;0,SUM(K4:K20)/COUNTIF(K4:K20,"&gt;0"),"")</f>
        <v>4.8888888888888893</v>
      </c>
      <c r="L22" s="265">
        <f ca="1">IF($AQ$2=0,"",L21/(COUNTIF($D$4:OFFSET($D$4,$AQ$2-1,0),"&lt;&gt;""")))</f>
        <v>9.6666666666666661</v>
      </c>
      <c r="M22" s="266">
        <f ca="1">IF($AQ$2=0,"",IF($AQ$2=1,M21/((COUNTIF($D$4:OFFSET($D$4,$AQ$2-1,0),"&lt;&gt;"""))),M21/((COUNTIF($D$4:OFFSET($D$4,$AQ$2-1,0),"&lt;&gt;"""))-1)))</f>
        <v>98.625</v>
      </c>
      <c r="N22" s="267">
        <f ca="1">IF(COUNTIF(N4:N20,"&gt;0")&gt;0,SUM(N4:N20)/COUNTIF(N4:N20,"&gt;0"),"")</f>
        <v>5</v>
      </c>
      <c r="O22" s="265">
        <f ca="1">IF($AQ$2=0,"",O21/(COUNTIF($D$4:OFFSET($D$4,$AQ$2-1,0),"&lt;&gt;""")))</f>
        <v>9.1111111111111107</v>
      </c>
      <c r="P22" s="266">
        <f ca="1">IF($AQ$2=0,"",IF($AQ$2=1,P21/((COUNTIF($D$4:OFFSET($D$4,$AQ$2-1,0),"&lt;&gt;"""))),P21/((COUNTIF($D$4:OFFSET($D$4,$AQ$2-1,0),"&lt;&gt;"""))-1)))</f>
        <v>97</v>
      </c>
      <c r="Q22" s="267">
        <f ca="1">IF(COUNTIF(Q4:Q20,"&gt;0")&gt;0,SUM(Q4:Q20)/COUNTIF(Q4:Q20,"&gt;0"),"")</f>
        <v>8.5555555555555554</v>
      </c>
      <c r="R22" s="265">
        <f ca="1">IF($AQ$2=0,"",R21/(COUNTIF($D$4:OFFSET($D$4,$AQ$2-1,0),"&lt;&gt;""")))</f>
        <v>9.1111111111111107</v>
      </c>
      <c r="S22" s="266">
        <f ca="1">IF($AQ$2=0,"",IF($AQ$2=1,S21/((COUNTIF($D$4:OFFSET($D$4,$AQ$2-1,0),"&lt;&gt;"""))),S21/((COUNTIF($D$4:OFFSET($D$4,$AQ$2-1,0),"&lt;&gt;"""))-1)))</f>
        <v>91.5</v>
      </c>
      <c r="T22" s="267">
        <f ca="1">IF(COUNTIF(T4:T20,"&gt;0")&gt;0,SUM(T4:T20)/COUNTIF(T4:T20,"&gt;0"),"")</f>
        <v>5.75</v>
      </c>
      <c r="U22" s="265">
        <f ca="1">IF($AQ$2=0,"",U21/(COUNTIF($D$4:OFFSET($D$4,$AQ$2-1,0),"&lt;&gt;""")))</f>
        <v>8.5555555555555554</v>
      </c>
      <c r="V22" s="266">
        <f ca="1">IF($AQ$2=0,"",IF($AQ$2=1,V21/((COUNTIF($D$4:OFFSET($D$4,$AQ$2-1,0),"&lt;&gt;"""))),V21/((COUNTIF($D$4:OFFSET($D$4,$AQ$2-1,0),"&lt;&gt;"""))-1)))</f>
        <v>94.625</v>
      </c>
      <c r="W22" s="267">
        <f ca="1">IF(COUNTIF(W4:W20,"&gt;0")&gt;0,SUM(W4:W20)/COUNTIF(W4:W20,"&gt;0"),"")</f>
        <v>4.7777777777777777</v>
      </c>
      <c r="X22" s="265">
        <f ca="1">IF($AQ$2=0,"",X21/(COUNTIF($D$4:OFFSET($D$4,$AQ$2-1,0),"&lt;&gt;""")))</f>
        <v>10.333333333333334</v>
      </c>
      <c r="Y22" s="266">
        <f ca="1">IF($AQ$2=0,"",IF($AQ$2=1,Y21/((COUNTIF($D$4:OFFSET($D$4,$AQ$2-1,0),"&lt;&gt;"""))),Y21/((COUNTIF($D$4:OFFSET($D$4,$AQ$2-1,0),"&lt;&gt;"""))-1)))</f>
        <v>100.25</v>
      </c>
      <c r="Z22" s="267">
        <f ca="1">IF(COUNTIF(Z4:Z20,"&gt;0")&gt;0,SUM(Z4:Z20)/COUNTIF(Z4:Z20,"&gt;0"),"")</f>
        <v>7.5555555555555554</v>
      </c>
      <c r="AA22" s="265">
        <f ca="1">IF($AQ$2=0,"",AA21/(COUNTIF($D$4:OFFSET($D$4,$AQ$2-1,0),"&lt;&gt;""")))</f>
        <v>9.5555555555555554</v>
      </c>
      <c r="AB22" s="266">
        <f ca="1">IF($AQ$2=0,"",IF($AQ$2=1,AB21/((COUNTIF($D$4:OFFSET($D$4,$AQ$2-1,0),"&lt;&gt;"""))),AB21/((COUNTIF($D$4:OFFSET($D$4,$AQ$2-1,0),"&lt;&gt;"""))-1)))</f>
        <v>95.5</v>
      </c>
      <c r="AC22" s="267">
        <f ca="1">IF(COUNTIF(AC4:AC20,"&gt;0")&gt;0,SUM(AC4:AC20)/COUNTIF(AC4:AC20,"&gt;0"),"")</f>
        <v>5</v>
      </c>
      <c r="AD22" s="265">
        <f ca="1">IF($AQ$2=0,"",AD21/(COUNTIF($D$4:OFFSET($D$4,$AQ$2-1,0),"&lt;&gt;""")))</f>
        <v>9.5555555555555554</v>
      </c>
      <c r="AE22" s="266">
        <f ca="1">IF($AQ$2=0,"",IF($AQ$2=1,AE21/((COUNTIF($D$4:OFFSET($D$4,$AQ$2-1,0),"&lt;&gt;"""))),AE21/((COUNTIF($D$4:OFFSET($D$4,$AQ$2-1,0),"&lt;&gt;"""))-1)))</f>
        <v>99.75</v>
      </c>
      <c r="AF22" s="267">
        <f ca="1">IF(COUNTIF(AF4:AF20,"&gt;0")&gt;0,SUM(AF4:AF20)/COUNTIF(AF4:AF20,"&gt;0"),"")</f>
        <v>6.1111111111111107</v>
      </c>
      <c r="AG22" s="265">
        <f ca="1">IF($AQ$2=0,"",AG21/(COUNTIF($D$4:OFFSET($D$4,$AQ$2-1,0),"&lt;&gt;""")))</f>
        <v>10.111111111111111</v>
      </c>
      <c r="AH22" s="266">
        <f ca="1">IF($AQ$2=0,"",IF($AQ$2=1,AH21/((COUNTIF($D$4:OFFSET($D$4,$AQ$2-1,0),"&lt;&gt;"""))),AH21/((COUNTIF($D$4:OFFSET($D$4,$AQ$2-1,0),"&lt;&gt;"""))-1)))</f>
        <v>98.75</v>
      </c>
      <c r="AI22" s="267">
        <f ca="1">IF(COUNTIF(AI4:AI20,"&gt;0")&gt;0,SUM(AI4:AI20)/COUNTIF(AI4:AI20,"&gt;0"),"")</f>
        <v>6.1111111111111107</v>
      </c>
      <c r="AJ22" s="265">
        <f ca="1">IF($AQ$2=0,"",AJ21/(COUNTIF($D$4:OFFSET($D$4,$AQ$2-1,0),"&lt;&gt;""")))</f>
        <v>9.7777777777777786</v>
      </c>
      <c r="AK22" s="266">
        <f ca="1">IF($AQ$2=0,"",IF($AQ$2=1,AK21/((COUNTIF($D$4:OFFSET($D$4,$AQ$2-1,0),"&lt;&gt;"""))),AK21/((COUNTIF($D$4:OFFSET($D$4,$AQ$2-1,0),"&lt;&gt;"""))-1)))</f>
        <v>96</v>
      </c>
      <c r="AL22" s="267">
        <f ca="1">IF(COUNTIF(AL4:AL20,"&gt;0")&gt;0,SUM(AL4:AL20)/COUNTIF(AL4:AL20,"&gt;0"),"")</f>
        <v>6.333333333333333</v>
      </c>
      <c r="AM22" s="265">
        <f ca="1">IF($AQ$2=0,"",AM21/(COUNTIF($D$4:OFFSET($D$4,$AQ$2-1,0),"&lt;&gt;""")))</f>
        <v>9.2222222222222214</v>
      </c>
      <c r="AN22" s="268">
        <f ca="1">IF($AQ$2=0,"",IF($AQ$2=1,AN21/((COUNTIF($D$4:OFFSET($D$4,$AQ$2-1,0),"&lt;&gt;"""))),AN21/((COUNTIF($D$4:OFFSET($D$4,$AQ$2-1,0),"&lt;&gt;"""))-1)))</f>
        <v>98</v>
      </c>
      <c r="AO22" s="49"/>
      <c r="AP22" s="50"/>
      <c r="AQ22" s="49"/>
      <c r="AR22" s="50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325" t="str">
        <f ca="1">'Week 1'!BY18</f>
        <v xml:space="preserve">   var w1_p3_weights       = ["2","4","16","5","9","10","15","6","12","11","14","1","8","3","13","7"];</v>
      </c>
    </row>
    <row r="23" spans="2:100" ht="15" customHeight="1" x14ac:dyDescent="0.2">
      <c r="B23" s="272"/>
      <c r="C23" s="273"/>
      <c r="D23" s="269" t="s">
        <v>50</v>
      </c>
      <c r="E23" s="274">
        <f ca="1">IF(COUNTIF(E4:E20,"=1")&gt;0,COUNTIF(E4:E20,"=1"),"")</f>
        <v>1</v>
      </c>
      <c r="F23" s="275"/>
      <c r="G23" s="276"/>
      <c r="H23" s="277">
        <f ca="1">IF(COUNTIF(H4:H20,"=1")&gt;0,COUNTIF(H4:H20,"=1"),"")</f>
        <v>1</v>
      </c>
      <c r="I23" s="275"/>
      <c r="J23" s="276"/>
      <c r="K23" s="277" t="str">
        <f ca="1">IF(COUNTIF(K4:K20,"=1")&gt;0,COUNTIF(K4:K20,"=1"),"")</f>
        <v/>
      </c>
      <c r="L23" s="275"/>
      <c r="M23" s="276"/>
      <c r="N23" s="277" t="str">
        <f ca="1">IF(COUNTIF(N4:N20,"=1")&gt;0,COUNTIF(N4:N20,"=1"),"")</f>
        <v/>
      </c>
      <c r="O23" s="275"/>
      <c r="P23" s="276"/>
      <c r="Q23" s="277" t="str">
        <f ca="1">IF(COUNTIF(Q4:Q20,"=1")&gt;0,COUNTIF(Q4:Q20,"=1"),"")</f>
        <v/>
      </c>
      <c r="R23" s="275"/>
      <c r="S23" s="276"/>
      <c r="T23" s="277">
        <f ca="1">IF(COUNTIF(T4:T20,"=1")&gt;0,COUNTIF(T4:T20,"=1"),"")</f>
        <v>3</v>
      </c>
      <c r="U23" s="275"/>
      <c r="V23" s="276"/>
      <c r="W23" s="277">
        <f ca="1">IF(COUNTIF(W4:W20,"=1")&gt;0,COUNTIF(W4:W20,"=1"),"")</f>
        <v>2</v>
      </c>
      <c r="X23" s="275"/>
      <c r="Y23" s="276"/>
      <c r="Z23" s="277" t="str">
        <f ca="1">IF(COUNTIF(Z4:Z20,"=1")&gt;0,COUNTIF(Z4:Z20,"=1"),"")</f>
        <v/>
      </c>
      <c r="AA23" s="275"/>
      <c r="AB23" s="276"/>
      <c r="AC23" s="277" t="str">
        <f ca="1">IF(COUNTIF(AC4:AC20,"=1")&gt;0,COUNTIF(AC4:AC20,"=1"),"")</f>
        <v/>
      </c>
      <c r="AD23" s="275"/>
      <c r="AE23" s="276"/>
      <c r="AF23" s="277" t="str">
        <f ca="1">IF(COUNTIF(AF4:AF20,"=1")&gt;0,COUNTIF(AF4:AF20,"=1"),"")</f>
        <v/>
      </c>
      <c r="AG23" s="275"/>
      <c r="AH23" s="276"/>
      <c r="AI23" s="277" t="str">
        <f ca="1">IF(COUNTIF(AI4:AI20,"=1")&gt;0,COUNTIF(AI4:AI20,"=1"),"")</f>
        <v/>
      </c>
      <c r="AJ23" s="275"/>
      <c r="AK23" s="276"/>
      <c r="AL23" s="277">
        <f ca="1">IF(COUNTIF(AL4:AL20,"=1")&gt;0,COUNTIF(AL4:AL20,"=1"),"")</f>
        <v>2</v>
      </c>
      <c r="AM23" s="275"/>
      <c r="AN23" s="278"/>
      <c r="AO23" s="49"/>
      <c r="AP23" s="50"/>
      <c r="AQ23" s="49"/>
      <c r="AR23" s="50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5" t="str">
        <f ca="1">'Week 1'!BY19</f>
        <v xml:space="preserve">   var w1_p4_weights       = ["16","2","15","12","3","1","13","6","10","11","8","9","14","5","4","7"];</v>
      </c>
    </row>
    <row r="24" spans="2:100" ht="15" customHeight="1" x14ac:dyDescent="0.2">
      <c r="B24" s="279"/>
      <c r="C24" s="280"/>
      <c r="D24" s="270" t="s">
        <v>51</v>
      </c>
      <c r="E24" s="281">
        <f ca="1">IF(COUNTIF(E4:E20,"=2")&gt;0,COUNTIF(E4:E20,"=2"),"")</f>
        <v>1</v>
      </c>
      <c r="F24" s="282"/>
      <c r="G24" s="283"/>
      <c r="H24" s="284" t="str">
        <f ca="1">IF(COUNTIF(H4:H20,"=2")&gt;0,COUNTIF(H4:H20,"=2"),"")</f>
        <v/>
      </c>
      <c r="I24" s="282"/>
      <c r="J24" s="283"/>
      <c r="K24" s="284" t="str">
        <f ca="1">IF(COUNTIF(K4:K20,"=2")&gt;0,COUNTIF(K4:K20,"=2"),"")</f>
        <v/>
      </c>
      <c r="L24" s="282"/>
      <c r="M24" s="283"/>
      <c r="N24" s="284">
        <f ca="1">IF(COUNTIF(N4:N20,"=2")&gt;0,COUNTIF(N4:N20,"=2"),"")</f>
        <v>2</v>
      </c>
      <c r="O24" s="282"/>
      <c r="P24" s="283"/>
      <c r="Q24" s="284">
        <f ca="1">IF(COUNTIF(Q4:Q20,"=2")&gt;0,COUNTIF(Q4:Q20,"=2"),"")</f>
        <v>1</v>
      </c>
      <c r="R24" s="282"/>
      <c r="S24" s="283"/>
      <c r="T24" s="284" t="str">
        <f ca="1">IF(COUNTIF(T4:T20,"=2")&gt;0,COUNTIF(T4:T20,"=2"),"")</f>
        <v/>
      </c>
      <c r="U24" s="282"/>
      <c r="V24" s="283"/>
      <c r="W24" s="284" t="str">
        <f ca="1">IF(COUNTIF(W4:W20,"=2")&gt;0,COUNTIF(W4:W20,"=2"),"")</f>
        <v/>
      </c>
      <c r="X24" s="282"/>
      <c r="Y24" s="283"/>
      <c r="Z24" s="284">
        <f ca="1">IF(COUNTIF(Z4:Z20,"=2")&gt;0,COUNTIF(Z4:Z20,"=2"),"")</f>
        <v>2</v>
      </c>
      <c r="AA24" s="282"/>
      <c r="AB24" s="283"/>
      <c r="AC24" s="284">
        <f ca="1">IF(COUNTIF(AC4:AC20,"=2")&gt;0,COUNTIF(AC4:AC20,"=2"),"")</f>
        <v>2</v>
      </c>
      <c r="AD24" s="282"/>
      <c r="AE24" s="283"/>
      <c r="AF24" s="284" t="str">
        <f ca="1">IF(COUNTIF(AF4:AF20,"=2")&gt;0,COUNTIF(AF4:AF20,"=2"),"")</f>
        <v/>
      </c>
      <c r="AG24" s="282"/>
      <c r="AH24" s="283"/>
      <c r="AI24" s="284">
        <f ca="1">IF(COUNTIF(AI4:AI20,"=2")&gt;0,COUNTIF(AI4:AI20,"=2"),"")</f>
        <v>1</v>
      </c>
      <c r="AJ24" s="282"/>
      <c r="AK24" s="283"/>
      <c r="AL24" s="284">
        <f ca="1">IF(COUNTIF(AL4:AL20,"=2")&gt;0,COUNTIF(AL4:AL20,"=2"),"")</f>
        <v>1</v>
      </c>
      <c r="AM24" s="282"/>
      <c r="AN24" s="285"/>
      <c r="AO24" s="49"/>
      <c r="AP24" s="50"/>
      <c r="AQ24" s="49"/>
      <c r="AR24" s="50"/>
      <c r="AS24" s="13"/>
      <c r="BJ24" s="4"/>
      <c r="BK24" s="4"/>
      <c r="BL24" s="4">
        <f>F4</f>
        <v>7</v>
      </c>
      <c r="BM24" s="4"/>
      <c r="BN24" s="4"/>
      <c r="BO24" s="4">
        <f>I4</f>
        <v>10</v>
      </c>
      <c r="BP24" s="4"/>
      <c r="BQ24" s="4"/>
      <c r="BR24" s="4">
        <f>L4</f>
        <v>11</v>
      </c>
      <c r="BS24" s="4"/>
      <c r="BT24" s="4"/>
      <c r="BU24" s="4">
        <f>O4</f>
        <v>9</v>
      </c>
      <c r="BV24" s="4"/>
      <c r="BW24" s="4"/>
      <c r="BX24" s="4">
        <f>R4</f>
        <v>8</v>
      </c>
      <c r="BY24" s="4"/>
      <c r="BZ24" s="4"/>
      <c r="CA24" s="4">
        <f>U4</f>
        <v>8</v>
      </c>
      <c r="CB24" s="4"/>
      <c r="CC24" s="4"/>
      <c r="CD24" s="4">
        <f>X4</f>
        <v>12</v>
      </c>
      <c r="CE24" s="4"/>
      <c r="CF24" s="4"/>
      <c r="CG24" s="4">
        <f>AA4</f>
        <v>10</v>
      </c>
      <c r="CH24" s="4"/>
      <c r="CI24" s="4"/>
      <c r="CJ24" s="4">
        <f>AD4</f>
        <v>9</v>
      </c>
      <c r="CK24" s="4"/>
      <c r="CL24" s="4"/>
      <c r="CM24" s="4">
        <f>AG4</f>
        <v>12</v>
      </c>
      <c r="CN24" s="4"/>
      <c r="CO24" s="4"/>
      <c r="CP24" s="4">
        <f>AJ4</f>
        <v>10</v>
      </c>
      <c r="CQ24" s="4"/>
      <c r="CR24" s="4"/>
      <c r="CS24" s="4">
        <f>AM4</f>
        <v>10</v>
      </c>
      <c r="CT24" s="4"/>
      <c r="CU24" s="4"/>
      <c r="CV24" s="325" t="str">
        <f ca="1">'Week 1'!BY20</f>
        <v xml:space="preserve">   var w1_p5_weights       = ["16","6","11","15","10","8","12","9","14","7","5","4","13","3","2","1"];</v>
      </c>
    </row>
    <row r="25" spans="2:100" ht="15" customHeight="1" x14ac:dyDescent="0.2">
      <c r="B25" s="279"/>
      <c r="C25" s="280"/>
      <c r="D25" s="270" t="s">
        <v>52</v>
      </c>
      <c r="E25" s="281">
        <f ca="1">IF(COUNTIF(E4:E20,"=3")&gt;0,COUNTIF(E4:E20,"=3"),"")</f>
        <v>1</v>
      </c>
      <c r="F25" s="282"/>
      <c r="G25" s="283"/>
      <c r="H25" s="284" t="str">
        <f ca="1">IF(COUNTIF(H4:H20,"=3")&gt;0,COUNTIF(H4:H20,"=3"),"")</f>
        <v/>
      </c>
      <c r="I25" s="282"/>
      <c r="J25" s="283"/>
      <c r="K25" s="284">
        <f ca="1">IF(COUNTIF(K4:K20,"=3")&gt;0,COUNTIF(K4:K20,"=3"),"")</f>
        <v>3</v>
      </c>
      <c r="L25" s="282"/>
      <c r="M25" s="283"/>
      <c r="N25" s="284">
        <f ca="1">IF(COUNTIF(N4:N20,"=3")&gt;0,COUNTIF(N4:N20,"=3"),"")</f>
        <v>1</v>
      </c>
      <c r="O25" s="282"/>
      <c r="P25" s="283"/>
      <c r="Q25" s="284" t="str">
        <f ca="1">IF(COUNTIF(Q4:Q20,"=3")&gt;0,COUNTIF(Q4:Q20,"=3"),"")</f>
        <v/>
      </c>
      <c r="R25" s="282"/>
      <c r="S25" s="283"/>
      <c r="T25" s="284">
        <f ca="1">IF(COUNTIF(T4:T20,"=3")&gt;0,COUNTIF(T4:T20,"=3"),"")</f>
        <v>1</v>
      </c>
      <c r="U25" s="282"/>
      <c r="V25" s="283"/>
      <c r="W25" s="284">
        <f ca="1">IF(COUNTIF(W4:W20,"=3")&gt;0,COUNTIF(W4:W20,"=3"),"")</f>
        <v>1</v>
      </c>
      <c r="X25" s="282"/>
      <c r="Y25" s="283"/>
      <c r="Z25" s="284" t="str">
        <f ca="1">IF(COUNTIF(Z4:Z20,"=3")&gt;0,COUNTIF(Z4:Z20,"=3"),"")</f>
        <v/>
      </c>
      <c r="AA25" s="282"/>
      <c r="AB25" s="283"/>
      <c r="AC25" s="284">
        <f ca="1">IF(COUNTIF(AC4:AC20,"=3")&gt;0,COUNTIF(AC4:AC20,"=3"),"")</f>
        <v>2</v>
      </c>
      <c r="AD25" s="282"/>
      <c r="AE25" s="283"/>
      <c r="AF25" s="284">
        <f ca="1">IF(COUNTIF(AF4:AF20,"=3")&gt;0,COUNTIF(AF4:AF20,"=3"),"")</f>
        <v>2</v>
      </c>
      <c r="AG25" s="282"/>
      <c r="AH25" s="283"/>
      <c r="AI25" s="284">
        <f ca="1">IF(COUNTIF(AI4:AI20,"=3")&gt;0,COUNTIF(AI4:AI20,"=3"),"")</f>
        <v>2</v>
      </c>
      <c r="AJ25" s="282"/>
      <c r="AK25" s="283"/>
      <c r="AL25" s="284" t="str">
        <f ca="1">IF(COUNTIF(AL4:AL20,"=3")&gt;0,COUNTIF(AL4:AL20,"=3"),"")</f>
        <v/>
      </c>
      <c r="AM25" s="282"/>
      <c r="AN25" s="285"/>
      <c r="AO25" s="49"/>
      <c r="AP25" s="50"/>
      <c r="AQ25" s="49"/>
      <c r="AR25" s="50"/>
      <c r="AS25" s="13"/>
      <c r="BJ25" s="4"/>
      <c r="BK25" s="4"/>
      <c r="BL25" s="4">
        <f>F5</f>
        <v>15</v>
      </c>
      <c r="BM25" s="4"/>
      <c r="BN25" s="4"/>
      <c r="BO25" s="4">
        <f>I5</f>
        <v>0</v>
      </c>
      <c r="BP25" s="4"/>
      <c r="BQ25" s="4"/>
      <c r="BR25" s="4">
        <f>L5</f>
        <v>14</v>
      </c>
      <c r="BS25" s="4"/>
      <c r="BT25" s="4"/>
      <c r="BU25" s="4">
        <f>O5</f>
        <v>12</v>
      </c>
      <c r="BV25" s="4"/>
      <c r="BW25" s="4"/>
      <c r="BX25" s="4">
        <f>R5</f>
        <v>14</v>
      </c>
      <c r="BY25" s="4"/>
      <c r="BZ25" s="4"/>
      <c r="CA25" s="4">
        <f>U5</f>
        <v>13</v>
      </c>
      <c r="CB25" s="4"/>
      <c r="CC25" s="4"/>
      <c r="CD25" s="4">
        <f>X5</f>
        <v>11</v>
      </c>
      <c r="CE25" s="4"/>
      <c r="CF25" s="4"/>
      <c r="CG25" s="4">
        <f>AA5</f>
        <v>14</v>
      </c>
      <c r="CH25" s="4"/>
      <c r="CI25" s="4"/>
      <c r="CJ25" s="4">
        <f>AD5</f>
        <v>15</v>
      </c>
      <c r="CK25" s="4"/>
      <c r="CL25" s="4"/>
      <c r="CM25" s="4">
        <f>AG5</f>
        <v>14</v>
      </c>
      <c r="CN25" s="4"/>
      <c r="CO25" s="4"/>
      <c r="CP25" s="4">
        <f>AJ5</f>
        <v>14</v>
      </c>
      <c r="CQ25" s="4"/>
      <c r="CR25" s="4"/>
      <c r="CS25" s="4">
        <f>AM5</f>
        <v>13</v>
      </c>
      <c r="CT25" s="4"/>
      <c r="CU25" s="4"/>
      <c r="CV25" s="325" t="str">
        <f ca="1">'Week 1'!BY21</f>
        <v xml:space="preserve">   var w1_p6_weights       = ["9","8","14","13","3","12","4","10","7","1","2","11","15","5","16","6"];</v>
      </c>
    </row>
    <row r="26" spans="2:100" ht="15" customHeight="1" x14ac:dyDescent="0.2">
      <c r="B26" s="279"/>
      <c r="C26" s="280"/>
      <c r="D26" s="270" t="s">
        <v>53</v>
      </c>
      <c r="E26" s="281">
        <f ca="1">IF(SUM(BK4:BK20)=0,"",SUM(BK4:BK20))</f>
        <v>1</v>
      </c>
      <c r="F26" s="282"/>
      <c r="G26" s="283"/>
      <c r="H26" s="284">
        <f ca="1">IF(SUM(BN4:BN20)=0,"",SUM(BN4:BN20))</f>
        <v>1</v>
      </c>
      <c r="I26" s="282"/>
      <c r="J26" s="283"/>
      <c r="K26" s="284" t="str">
        <f ca="1">IF(SUM(BQ4:BQ20)=0,"",SUM(BQ4:BQ20))</f>
        <v/>
      </c>
      <c r="L26" s="282"/>
      <c r="M26" s="283"/>
      <c r="N26" s="284" t="str">
        <f ca="1">IF(SUM(BT4:BT20)=0,"",SUM(BT4:BT20))</f>
        <v/>
      </c>
      <c r="O26" s="282"/>
      <c r="P26" s="283"/>
      <c r="Q26" s="284">
        <f ca="1">IF(SUM(BW4:BW20)=0,"",SUM(BW4:BW20))</f>
        <v>2</v>
      </c>
      <c r="R26" s="282"/>
      <c r="S26" s="283"/>
      <c r="T26" s="284">
        <f ca="1">IF(SUM(BZ4:BZ20)=0,"",SUM(BZ4:BZ20))</f>
        <v>1</v>
      </c>
      <c r="U26" s="282"/>
      <c r="V26" s="283"/>
      <c r="W26" s="284">
        <f ca="1">IF(SUM(CC4:CC20)=0,"",SUM(CC4:CC20))</f>
        <v>1</v>
      </c>
      <c r="X26" s="282"/>
      <c r="Y26" s="283"/>
      <c r="Z26" s="284">
        <f ca="1">IF(SUM(CF4:CF20)=0,"",SUM(CF4:CF20))</f>
        <v>1</v>
      </c>
      <c r="AA26" s="282"/>
      <c r="AB26" s="283"/>
      <c r="AC26" s="284" t="str">
        <f ca="1">IF(SUM(CI4:CI20)=0,"",SUM(CI4:CI20))</f>
        <v/>
      </c>
      <c r="AD26" s="282"/>
      <c r="AE26" s="283"/>
      <c r="AF26" s="284" t="str">
        <f ca="1">IF(SUM(CL4:CL20)=0,"",SUM(CL4:CL20))</f>
        <v/>
      </c>
      <c r="AG26" s="282"/>
      <c r="AH26" s="283"/>
      <c r="AI26" s="284">
        <f ca="1">IF(SUM(CO4:CO20)=0,"",SUM(CO4:CO20))</f>
        <v>1</v>
      </c>
      <c r="AJ26" s="282"/>
      <c r="AK26" s="283"/>
      <c r="AL26" s="284">
        <f ca="1">IF(SUM(CR4:CR20)=0,"",SUM(CR4:CR20))</f>
        <v>1</v>
      </c>
      <c r="AM26" s="282"/>
      <c r="AN26" s="285"/>
      <c r="AO26" s="49"/>
      <c r="AP26" s="50"/>
      <c r="AQ26" s="49"/>
      <c r="AR26" s="50"/>
      <c r="AS26" s="13"/>
      <c r="BJ26" s="4"/>
      <c r="BK26" s="4"/>
      <c r="BL26" s="4">
        <f>F6</f>
        <v>8</v>
      </c>
      <c r="BM26" s="4"/>
      <c r="BN26" s="4"/>
      <c r="BO26" s="4">
        <f>I6</f>
        <v>7</v>
      </c>
      <c r="BP26" s="4"/>
      <c r="BQ26" s="4"/>
      <c r="BR26" s="4">
        <f>L6</f>
        <v>8</v>
      </c>
      <c r="BS26" s="4"/>
      <c r="BT26" s="4"/>
      <c r="BU26" s="4">
        <f>O6</f>
        <v>7</v>
      </c>
      <c r="BV26" s="4"/>
      <c r="BW26" s="4"/>
      <c r="BX26" s="4">
        <f>R6</f>
        <v>8</v>
      </c>
      <c r="BY26" s="4"/>
      <c r="BZ26" s="4"/>
      <c r="CA26" s="4">
        <f>U6</f>
        <v>9</v>
      </c>
      <c r="CB26" s="4"/>
      <c r="CC26" s="4"/>
      <c r="CD26" s="4">
        <f>X6</f>
        <v>11</v>
      </c>
      <c r="CE26" s="4"/>
      <c r="CF26" s="4"/>
      <c r="CG26" s="4">
        <f>AA6</f>
        <v>7</v>
      </c>
      <c r="CH26" s="4"/>
      <c r="CI26" s="4"/>
      <c r="CJ26" s="4">
        <f>AD6</f>
        <v>9</v>
      </c>
      <c r="CK26" s="4"/>
      <c r="CL26" s="4"/>
      <c r="CM26" s="4">
        <f>AG6</f>
        <v>10</v>
      </c>
      <c r="CN26" s="4"/>
      <c r="CO26" s="4"/>
      <c r="CP26" s="4">
        <f>AJ6</f>
        <v>8</v>
      </c>
      <c r="CQ26" s="4"/>
      <c r="CR26" s="4"/>
      <c r="CS26" s="4">
        <f>AM6</f>
        <v>7</v>
      </c>
      <c r="CT26" s="4"/>
      <c r="CU26" s="4"/>
      <c r="CV26" s="325" t="str">
        <f ca="1">'Week 1'!BY22</f>
        <v xml:space="preserve">   var w1_p7_weights       = ["16","9","10","5","4","6","11","2","8","15","14","12","13","7","1","3"];</v>
      </c>
    </row>
    <row r="27" spans="2:100" ht="15" customHeight="1" thickBot="1" x14ac:dyDescent="0.25">
      <c r="B27" s="286"/>
      <c r="C27" s="287"/>
      <c r="D27" s="271" t="s">
        <v>54</v>
      </c>
      <c r="E27" s="288" t="str">
        <f ca="1">IF($AQ$2=0,"",IF(COUNTIF(E4:OFFSET(E4,$AQ$2-1,0),"")&gt;0,COUNTIF(E4:OFFSET(E4,$AQ$2-1,0),""),""))</f>
        <v/>
      </c>
      <c r="F27" s="289"/>
      <c r="G27" s="290"/>
      <c r="H27" s="291">
        <f ca="1">IF($AQ$2=0,"",IF(COUNTIF(H4:OFFSET(H4,$AQ$2-1,0),"")&gt;0,COUNTIF(H4:OFFSET(H4,$AQ$2-1,0),""),""))</f>
        <v>2</v>
      </c>
      <c r="I27" s="289"/>
      <c r="J27" s="290"/>
      <c r="K27" s="291" t="str">
        <f ca="1">IF($AQ$2=0,"",IF(COUNTIF(K4:OFFSET(K4,$AQ$2-1,0),"")&gt;0,COUNTIF(K4:OFFSET(K4,$AQ$2-1,0),""),""))</f>
        <v/>
      </c>
      <c r="L27" s="289"/>
      <c r="M27" s="290"/>
      <c r="N27" s="291" t="str">
        <f ca="1">IF($AQ$2=0,"",IF(COUNTIF(N4:OFFSET(N4,$AQ$2-1,0),"")&gt;0,COUNTIF(N4:OFFSET(N4,$AQ$2-1,0),""),""))</f>
        <v/>
      </c>
      <c r="O27" s="289"/>
      <c r="P27" s="290"/>
      <c r="Q27" s="291" t="str">
        <f ca="1">IF($AQ$2=0,"",IF(COUNTIF(Q4:OFFSET(Q4,$AQ$2-1,0),"")&gt;0,COUNTIF(Q4:OFFSET(Q4,$AQ$2-1,0),""),""))</f>
        <v/>
      </c>
      <c r="R27" s="289"/>
      <c r="S27" s="290"/>
      <c r="T27" s="291">
        <f ca="1">IF($AQ$2=0,"",IF(COUNTIF(T4:OFFSET(T4,$AQ$2-1,0),"")&gt;0,COUNTIF(T4:OFFSET(T4,$AQ$2-1,0),""),""))</f>
        <v>1</v>
      </c>
      <c r="U27" s="289"/>
      <c r="V27" s="290"/>
      <c r="W27" s="291" t="str">
        <f ca="1">IF($AQ$2=0,"",IF(COUNTIF(W4:OFFSET(W4,$AQ$2-1,0),"")&gt;0,COUNTIF(W4:OFFSET(W4,$AQ$2-1,0),""),""))</f>
        <v/>
      </c>
      <c r="X27" s="289"/>
      <c r="Y27" s="290"/>
      <c r="Z27" s="291" t="str">
        <f ca="1">IF($AQ$2=0,"",IF(COUNTIF(Z4:OFFSET(Z4,$AQ$2-1,0),"")&gt;0,COUNTIF(Z4:OFFSET(Z4,$AQ$2-1,0),""),""))</f>
        <v/>
      </c>
      <c r="AA27" s="289"/>
      <c r="AB27" s="290"/>
      <c r="AC27" s="291" t="str">
        <f ca="1">IF($AQ$2=0,"",IF(COUNTIF(AC4:OFFSET(AC4,$AQ$2-1,0),"")&gt;0,COUNTIF(AC4:OFFSET(AC4,$AQ$2-1,0),""),""))</f>
        <v/>
      </c>
      <c r="AD27" s="289"/>
      <c r="AE27" s="290"/>
      <c r="AF27" s="291" t="str">
        <f ca="1">IF($AQ$2=0,"",IF(COUNTIF(AF4:OFFSET(AF4,$AQ$2-1,0),"")&gt;0,COUNTIF(AF4:OFFSET(AF4,$AQ$2-1,0),""),""))</f>
        <v/>
      </c>
      <c r="AG27" s="289"/>
      <c r="AH27" s="290"/>
      <c r="AI27" s="291" t="str">
        <f ca="1">IF($AQ$2=0,"",IF(COUNTIF(AI4:OFFSET(AI4,$AQ$2-1,0),"")&gt;0,COUNTIF(AI4:OFFSET(AI4,$AQ$2-1,0),""),""))</f>
        <v/>
      </c>
      <c r="AJ27" s="289"/>
      <c r="AK27" s="290"/>
      <c r="AL27" s="291" t="str">
        <f ca="1">IF($AQ$2=0,"",IF(COUNTIF(AL4:OFFSET(AL4,$AQ$2-1,0),"")&gt;0,COUNTIF(AL4:OFFSET(AL4,$AQ$2-1,0),""),""))</f>
        <v/>
      </c>
      <c r="AM27" s="289"/>
      <c r="AN27" s="292"/>
      <c r="AO27" s="49"/>
      <c r="AP27" s="50"/>
      <c r="AQ27" s="49"/>
      <c r="AR27" s="50"/>
      <c r="AS27" s="13"/>
      <c r="BJ27" s="4"/>
      <c r="BK27" s="4"/>
      <c r="BL27" s="4">
        <f>F7</f>
        <v>11</v>
      </c>
      <c r="BM27" s="4"/>
      <c r="BN27" s="4"/>
      <c r="BO27" s="4">
        <f>I7</f>
        <v>10</v>
      </c>
      <c r="BP27" s="4"/>
      <c r="BQ27" s="4"/>
      <c r="BR27" s="4">
        <f>L7</f>
        <v>10</v>
      </c>
      <c r="BS27" s="4"/>
      <c r="BT27" s="4"/>
      <c r="BU27" s="4">
        <f>O7</f>
        <v>10</v>
      </c>
      <c r="BV27" s="4"/>
      <c r="BW27" s="4"/>
      <c r="BX27" s="4">
        <f>R7</f>
        <v>9</v>
      </c>
      <c r="BY27" s="4"/>
      <c r="BZ27" s="4"/>
      <c r="CA27" s="4">
        <f>U7</f>
        <v>0</v>
      </c>
      <c r="CB27" s="4"/>
      <c r="CC27" s="4"/>
      <c r="CD27" s="4">
        <f>X7</f>
        <v>9</v>
      </c>
      <c r="CE27" s="4"/>
      <c r="CF27" s="4"/>
      <c r="CG27" s="4">
        <f>AA7</f>
        <v>9</v>
      </c>
      <c r="CH27" s="4"/>
      <c r="CI27" s="4"/>
      <c r="CJ27" s="4">
        <f>AD7</f>
        <v>10</v>
      </c>
      <c r="CK27" s="4"/>
      <c r="CL27" s="4"/>
      <c r="CM27" s="4">
        <f>AG7</f>
        <v>10</v>
      </c>
      <c r="CN27" s="4"/>
      <c r="CO27" s="4"/>
      <c r="CP27" s="4">
        <f>AJ7</f>
        <v>10</v>
      </c>
      <c r="CQ27" s="4"/>
      <c r="CR27" s="4"/>
      <c r="CS27" s="4">
        <f>AM7</f>
        <v>11</v>
      </c>
      <c r="CT27" s="4"/>
      <c r="CU27" s="4"/>
      <c r="CV27" s="325" t="str">
        <f ca="1">'Week 1'!BY23</f>
        <v xml:space="preserve">   var w1_p8_weights       = ["14","11","1","4","13","8","16","3","7","9","10","5","15","12","6","2"];</v>
      </c>
    </row>
    <row r="28" spans="2:100" ht="14.25" thickTop="1" thickBot="1" x14ac:dyDescent="0.25">
      <c r="BJ28" s="4"/>
      <c r="BK28" s="4"/>
      <c r="BL28" s="4">
        <f t="shared" ref="BL28:BL41" si="25">F8</f>
        <v>9</v>
      </c>
      <c r="BM28" s="4"/>
      <c r="BN28" s="4"/>
      <c r="BO28" s="4">
        <f t="shared" ref="BO28:BO41" si="26">I8</f>
        <v>9</v>
      </c>
      <c r="BP28" s="4"/>
      <c r="BQ28" s="4"/>
      <c r="BR28" s="4">
        <f t="shared" ref="BR28:BR41" si="27">L8</f>
        <v>9</v>
      </c>
      <c r="BS28" s="4"/>
      <c r="BT28" s="4"/>
      <c r="BU28" s="4">
        <f t="shared" ref="BU28:BU41" si="28">O8</f>
        <v>9</v>
      </c>
      <c r="BV28" s="4"/>
      <c r="BW28" s="4"/>
      <c r="BX28" s="4">
        <f t="shared" ref="BX28:BX41" si="29">R8</f>
        <v>8</v>
      </c>
      <c r="BY28" s="4"/>
      <c r="BZ28" s="4"/>
      <c r="CA28" s="4">
        <f t="shared" ref="CA28:CA41" si="30">U8</f>
        <v>7</v>
      </c>
      <c r="CB28" s="4"/>
      <c r="CC28" s="4"/>
      <c r="CD28" s="4">
        <f t="shared" ref="CD28:CD41" si="31">X8</f>
        <v>11</v>
      </c>
      <c r="CE28" s="4"/>
      <c r="CF28" s="4"/>
      <c r="CG28" s="4">
        <f t="shared" ref="CG28:CG41" si="32">AA8</f>
        <v>10</v>
      </c>
      <c r="CH28" s="4"/>
      <c r="CI28" s="4"/>
      <c r="CJ28" s="4">
        <f t="shared" ref="CJ28:CJ41" si="33">AD8</f>
        <v>9</v>
      </c>
      <c r="CK28" s="4"/>
      <c r="CL28" s="4"/>
      <c r="CM28" s="4">
        <f t="shared" ref="CM28:CM41" si="34">AG8</f>
        <v>10</v>
      </c>
      <c r="CN28" s="4"/>
      <c r="CO28" s="4"/>
      <c r="CP28" s="4">
        <f t="shared" ref="CP28:CP41" si="35">AJ8</f>
        <v>8</v>
      </c>
      <c r="CQ28" s="4"/>
      <c r="CR28" s="4"/>
      <c r="CS28" s="4">
        <f t="shared" ref="CS28:CS41" si="36">AM8</f>
        <v>8</v>
      </c>
      <c r="CT28" s="4"/>
      <c r="CU28" s="4"/>
      <c r="CV28" s="325" t="str">
        <f ca="1">'Week 1'!BY24</f>
        <v xml:space="preserve">   var w1_p9_weights       = ["9","6","3","4","14","15","11","16","5","1","10","8","13","2","12","7"];</v>
      </c>
    </row>
    <row r="29" spans="2:100" ht="18" customHeight="1" thickTop="1" thickBot="1" x14ac:dyDescent="0.25">
      <c r="AT29" s="391" t="str">
        <f>CONCATENATE($AR$13," Results")</f>
        <v>2020 Football Pool Results</v>
      </c>
      <c r="AU29" s="392"/>
      <c r="AV29" s="392"/>
      <c r="AW29" s="392"/>
      <c r="AX29" s="392"/>
      <c r="AY29" s="392"/>
      <c r="AZ29" s="392"/>
      <c r="BA29" s="392"/>
      <c r="BB29" s="392"/>
      <c r="BC29" s="392"/>
      <c r="BD29" s="392"/>
      <c r="BE29" s="392"/>
      <c r="BF29" s="392"/>
      <c r="BG29" s="392"/>
      <c r="BH29" s="392"/>
      <c r="BI29" s="393"/>
      <c r="BJ29" s="4"/>
      <c r="BK29" s="4"/>
      <c r="BL29" s="4">
        <f t="shared" si="25"/>
        <v>8</v>
      </c>
      <c r="BM29" s="4"/>
      <c r="BN29" s="4"/>
      <c r="BO29" s="4">
        <f t="shared" si="26"/>
        <v>0</v>
      </c>
      <c r="BP29" s="4"/>
      <c r="BQ29" s="4"/>
      <c r="BR29" s="4">
        <f t="shared" si="27"/>
        <v>8</v>
      </c>
      <c r="BS29" s="4"/>
      <c r="BT29" s="4"/>
      <c r="BU29" s="4">
        <f t="shared" si="28"/>
        <v>8</v>
      </c>
      <c r="BV29" s="4"/>
      <c r="BW29" s="4"/>
      <c r="BX29" s="4">
        <f t="shared" si="29"/>
        <v>8</v>
      </c>
      <c r="BY29" s="4"/>
      <c r="BZ29" s="4"/>
      <c r="CA29" s="4">
        <f t="shared" si="30"/>
        <v>11</v>
      </c>
      <c r="CB29" s="4"/>
      <c r="CC29" s="4"/>
      <c r="CD29" s="4">
        <f t="shared" si="31"/>
        <v>10</v>
      </c>
      <c r="CE29" s="4"/>
      <c r="CF29" s="4"/>
      <c r="CG29" s="4">
        <f t="shared" si="32"/>
        <v>9</v>
      </c>
      <c r="CH29" s="4"/>
      <c r="CI29" s="4"/>
      <c r="CJ29" s="4">
        <f t="shared" si="33"/>
        <v>9</v>
      </c>
      <c r="CK29" s="4"/>
      <c r="CL29" s="4"/>
      <c r="CM29" s="4">
        <f t="shared" si="34"/>
        <v>9</v>
      </c>
      <c r="CN29" s="4"/>
      <c r="CO29" s="4"/>
      <c r="CP29" s="4">
        <f t="shared" si="35"/>
        <v>10</v>
      </c>
      <c r="CQ29" s="4"/>
      <c r="CR29" s="4"/>
      <c r="CS29" s="4">
        <f t="shared" si="36"/>
        <v>8</v>
      </c>
      <c r="CT29" s="4"/>
      <c r="CU29" s="4"/>
      <c r="CV29" s="325" t="str">
        <f ca="1">'Week 1'!BY25</f>
        <v xml:space="preserve">   var w1_p10_weights      = ["16","2","15","10","1","3","14","8","12","11","7","9","13","6","4","5"];</v>
      </c>
    </row>
    <row r="30" spans="2:100" ht="18" customHeight="1" thickTop="1" thickBot="1" x14ac:dyDescent="0.25">
      <c r="AT30" s="398" t="s">
        <v>13</v>
      </c>
      <c r="AU30" s="401" t="s">
        <v>78</v>
      </c>
      <c r="AV30" s="404" t="s">
        <v>79</v>
      </c>
      <c r="AW30" s="405"/>
      <c r="AX30" s="405"/>
      <c r="AY30" s="405"/>
      <c r="AZ30" s="405"/>
      <c r="BA30" s="405"/>
      <c r="BB30" s="406"/>
      <c r="BC30" s="405" t="s">
        <v>80</v>
      </c>
      <c r="BD30" s="405"/>
      <c r="BE30" s="405"/>
      <c r="BF30" s="405"/>
      <c r="BG30" s="405"/>
      <c r="BH30" s="405"/>
      <c r="BI30" s="406"/>
      <c r="BJ30" s="4"/>
      <c r="BK30" s="4"/>
      <c r="BL30" s="4">
        <f t="shared" si="25"/>
        <v>9</v>
      </c>
      <c r="BM30" s="4"/>
      <c r="BN30" s="4"/>
      <c r="BO30" s="4">
        <f t="shared" si="26"/>
        <v>7</v>
      </c>
      <c r="BP30" s="4"/>
      <c r="BQ30" s="4"/>
      <c r="BR30" s="4">
        <f t="shared" si="27"/>
        <v>10</v>
      </c>
      <c r="BS30" s="4"/>
      <c r="BT30" s="4"/>
      <c r="BU30" s="4">
        <f t="shared" si="28"/>
        <v>9</v>
      </c>
      <c r="BV30" s="4"/>
      <c r="BW30" s="4"/>
      <c r="BX30" s="4">
        <f t="shared" si="29"/>
        <v>9</v>
      </c>
      <c r="BY30" s="4"/>
      <c r="BZ30" s="4"/>
      <c r="CA30" s="4">
        <f t="shared" si="30"/>
        <v>13</v>
      </c>
      <c r="CB30" s="4"/>
      <c r="CC30" s="4"/>
      <c r="CD30" s="4">
        <f t="shared" si="31"/>
        <v>11</v>
      </c>
      <c r="CE30" s="4"/>
      <c r="CF30" s="4"/>
      <c r="CG30" s="4">
        <f t="shared" si="32"/>
        <v>12</v>
      </c>
      <c r="CH30" s="4"/>
      <c r="CI30" s="4"/>
      <c r="CJ30" s="4">
        <f t="shared" si="33"/>
        <v>9</v>
      </c>
      <c r="CK30" s="4"/>
      <c r="CL30" s="4"/>
      <c r="CM30" s="4">
        <f t="shared" si="34"/>
        <v>9</v>
      </c>
      <c r="CN30" s="4"/>
      <c r="CO30" s="4"/>
      <c r="CP30" s="4">
        <f t="shared" si="35"/>
        <v>10</v>
      </c>
      <c r="CQ30" s="4"/>
      <c r="CR30" s="4"/>
      <c r="CS30" s="4">
        <f t="shared" si="36"/>
        <v>9</v>
      </c>
      <c r="CT30" s="4"/>
      <c r="CU30" s="4"/>
      <c r="CV30" s="325" t="str">
        <f ca="1">'Week 1'!BY26</f>
        <v xml:space="preserve">   var w1_p11_weights      = ["15","1","16","10","2","8","9","3","14","6","7","4","13","5","12","11"];</v>
      </c>
    </row>
    <row r="31" spans="2:100" ht="12.95" customHeight="1" x14ac:dyDescent="0.2">
      <c r="AT31" s="399"/>
      <c r="AU31" s="402"/>
      <c r="AV31" s="407" t="str">
        <f>CONCATENATE("Cost to Play ($",$AO$3," per week)")</f>
        <v>Cost to Play ($3 per week)</v>
      </c>
      <c r="AW31" s="409" t="s">
        <v>65</v>
      </c>
      <c r="AX31" s="409" t="s">
        <v>71</v>
      </c>
      <c r="AY31" s="409" t="s">
        <v>66</v>
      </c>
      <c r="AZ31" s="409"/>
      <c r="BA31" s="409" t="s">
        <v>67</v>
      </c>
      <c r="BB31" s="411"/>
      <c r="BC31" s="413" t="s">
        <v>68</v>
      </c>
      <c r="BD31" s="409" t="s">
        <v>65</v>
      </c>
      <c r="BE31" s="409"/>
      <c r="BF31" s="409" t="s">
        <v>69</v>
      </c>
      <c r="BG31" s="409"/>
      <c r="BH31" s="409" t="s">
        <v>70</v>
      </c>
      <c r="BI31" s="411"/>
      <c r="BJ31" s="4"/>
      <c r="BK31" s="4"/>
      <c r="BL31" s="4">
        <f t="shared" si="25"/>
        <v>7</v>
      </c>
      <c r="BM31" s="4"/>
      <c r="BN31" s="4"/>
      <c r="BO31" s="4">
        <f t="shared" si="26"/>
        <v>8</v>
      </c>
      <c r="BP31" s="4"/>
      <c r="BQ31" s="4"/>
      <c r="BR31" s="4">
        <f t="shared" si="27"/>
        <v>8</v>
      </c>
      <c r="BS31" s="4"/>
      <c r="BT31" s="4"/>
      <c r="BU31" s="4">
        <f t="shared" si="28"/>
        <v>8</v>
      </c>
      <c r="BV31" s="4"/>
      <c r="BW31" s="4"/>
      <c r="BX31" s="4">
        <f t="shared" si="29"/>
        <v>8</v>
      </c>
      <c r="BY31" s="4"/>
      <c r="BZ31" s="4"/>
      <c r="CA31" s="4">
        <f t="shared" si="30"/>
        <v>8</v>
      </c>
      <c r="CB31" s="4"/>
      <c r="CC31" s="4"/>
      <c r="CD31" s="4">
        <f t="shared" si="31"/>
        <v>8</v>
      </c>
      <c r="CE31" s="4"/>
      <c r="CF31" s="4"/>
      <c r="CG31" s="4">
        <f t="shared" si="32"/>
        <v>7</v>
      </c>
      <c r="CH31" s="4"/>
      <c r="CI31" s="4"/>
      <c r="CJ31" s="4">
        <f t="shared" si="33"/>
        <v>7</v>
      </c>
      <c r="CK31" s="4"/>
      <c r="CL31" s="4"/>
      <c r="CM31" s="4">
        <f t="shared" si="34"/>
        <v>7</v>
      </c>
      <c r="CN31" s="4"/>
      <c r="CO31" s="4"/>
      <c r="CP31" s="4">
        <f t="shared" si="35"/>
        <v>8</v>
      </c>
      <c r="CQ31" s="4"/>
      <c r="CR31" s="4"/>
      <c r="CS31" s="4">
        <f t="shared" si="36"/>
        <v>7</v>
      </c>
      <c r="CT31" s="4"/>
      <c r="CU31" s="4"/>
      <c r="CV31" s="325" t="str">
        <f ca="1">'Week 1'!BY27</f>
        <v xml:space="preserve">   var w1_p12_weights      = ["16","13","15","7","12","3","9","1","10","11","5","4","2","8","14","6"];</v>
      </c>
    </row>
    <row r="32" spans="2:100" ht="12.95" customHeight="1" thickBot="1" x14ac:dyDescent="0.25">
      <c r="AT32" s="400"/>
      <c r="AU32" s="403"/>
      <c r="AV32" s="408"/>
      <c r="AW32" s="410"/>
      <c r="AX32" s="410"/>
      <c r="AY32" s="410"/>
      <c r="AZ32" s="410"/>
      <c r="BA32" s="410"/>
      <c r="BB32" s="412"/>
      <c r="BC32" s="414"/>
      <c r="BD32" s="410"/>
      <c r="BE32" s="410"/>
      <c r="BF32" s="410"/>
      <c r="BG32" s="410"/>
      <c r="BH32" s="410"/>
      <c r="BI32" s="412"/>
      <c r="BJ32" s="4"/>
      <c r="BK32" s="4"/>
      <c r="BL32" s="4">
        <f t="shared" si="25"/>
        <v>10</v>
      </c>
      <c r="BM32" s="4"/>
      <c r="BN32" s="4"/>
      <c r="BO32" s="4">
        <f t="shared" si="26"/>
        <v>8</v>
      </c>
      <c r="BP32" s="4"/>
      <c r="BQ32" s="4"/>
      <c r="BR32" s="4">
        <f t="shared" si="27"/>
        <v>9</v>
      </c>
      <c r="BS32" s="4"/>
      <c r="BT32" s="4"/>
      <c r="BU32" s="4">
        <f t="shared" si="28"/>
        <v>10</v>
      </c>
      <c r="BV32" s="4"/>
      <c r="BW32" s="4"/>
      <c r="BX32" s="4">
        <f t="shared" si="29"/>
        <v>10</v>
      </c>
      <c r="BY32" s="4"/>
      <c r="BZ32" s="4"/>
      <c r="CA32" s="4">
        <f t="shared" si="30"/>
        <v>8</v>
      </c>
      <c r="CB32" s="4"/>
      <c r="CC32" s="4"/>
      <c r="CD32" s="4">
        <f t="shared" si="31"/>
        <v>10</v>
      </c>
      <c r="CE32" s="4"/>
      <c r="CF32" s="4"/>
      <c r="CG32" s="4">
        <f t="shared" si="32"/>
        <v>8</v>
      </c>
      <c r="CH32" s="4"/>
      <c r="CI32" s="4"/>
      <c r="CJ32" s="4">
        <f t="shared" si="33"/>
        <v>9</v>
      </c>
      <c r="CK32" s="4"/>
      <c r="CL32" s="4"/>
      <c r="CM32" s="4">
        <f t="shared" si="34"/>
        <v>10</v>
      </c>
      <c r="CN32" s="4"/>
      <c r="CO32" s="4"/>
      <c r="CP32" s="4">
        <f t="shared" si="35"/>
        <v>10</v>
      </c>
      <c r="CQ32" s="4"/>
      <c r="CR32" s="4"/>
      <c r="CS32" s="4">
        <f t="shared" si="36"/>
        <v>10</v>
      </c>
      <c r="CT32" s="4"/>
      <c r="CU32" s="4"/>
      <c r="CV32" s="325" t="str">
        <f ca="1">'Week 1'!BY28</f>
        <v xml:space="preserve">   var w1_winners          = ["H","V","H","H","V","V","H","V","H","H","V","H","V","H","V","V"];</v>
      </c>
    </row>
    <row r="33" spans="46:100" ht="15" customHeight="1" x14ac:dyDescent="0.2">
      <c r="AT33" s="368" t="str">
        <f>$T$2</f>
        <v>JG</v>
      </c>
      <c r="AU33" s="293">
        <f t="shared" ref="AU33:AU44" ca="1" si="37">SUM(AV33,AX33,AZ33,BB33,BC33,BE33,BG33,BI33)</f>
        <v>66</v>
      </c>
      <c r="AV33" s="294">
        <f t="shared" ref="AV33:AV44" si="38">$AQ$2*-$AO$3</f>
        <v>-27</v>
      </c>
      <c r="AW33" s="295">
        <f ca="1">IF($T$23&gt;0,$T$23,"")</f>
        <v>3</v>
      </c>
      <c r="AX33" s="296">
        <f t="shared" ref="AX33:AX44" ca="1" si="39">IF(AW33="","",AW33*$AO$6)</f>
        <v>93</v>
      </c>
      <c r="AY33" s="297" t="str">
        <f ca="1">IF($T$21=1,"✓","")</f>
        <v/>
      </c>
      <c r="AZ33" s="296" t="str">
        <f t="shared" ref="AZ33:AZ44" ca="1" si="40">IF(AY33="✓",IF(COUNTIF($AY$33:$AY$44,"✓")&gt;1,(($AO$4+$AO$5)*$AQ$2/COUNTIF($AY$33:$AY$44,"✓")),$AO$4*$AQ$2),"")</f>
        <v/>
      </c>
      <c r="BA33" s="298" t="str">
        <f ca="1">IF($T$21=2,"✓","")</f>
        <v/>
      </c>
      <c r="BB33" s="299" t="str">
        <f t="shared" ref="BB33:BB44" ca="1" si="41">IF(BA33="✓",($AO$5*$AQ$2/COUNTIF($BA$33:$BA$44,"✓")),"")</f>
        <v/>
      </c>
      <c r="BC33" s="300"/>
      <c r="BD33" s="295"/>
      <c r="BE33" s="296"/>
      <c r="BF33" s="297"/>
      <c r="BG33" s="296"/>
      <c r="BH33" s="298"/>
      <c r="BI33" s="299"/>
      <c r="BJ33" s="4"/>
      <c r="BK33" s="4"/>
      <c r="BL33" s="4" t="str">
        <f t="shared" si="25"/>
        <v/>
      </c>
      <c r="BM33" s="4"/>
      <c r="BN33" s="4"/>
      <c r="BO33" s="4" t="str">
        <f t="shared" si="26"/>
        <v/>
      </c>
      <c r="BP33" s="4"/>
      <c r="BQ33" s="4"/>
      <c r="BR33" s="4" t="str">
        <f t="shared" si="27"/>
        <v/>
      </c>
      <c r="BS33" s="4"/>
      <c r="BT33" s="4"/>
      <c r="BU33" s="4" t="str">
        <f t="shared" si="28"/>
        <v/>
      </c>
      <c r="BV33" s="4"/>
      <c r="BW33" s="4"/>
      <c r="BX33" s="4" t="str">
        <f t="shared" si="29"/>
        <v/>
      </c>
      <c r="BY33" s="4"/>
      <c r="BZ33" s="4"/>
      <c r="CA33" s="4" t="str">
        <f t="shared" si="30"/>
        <v/>
      </c>
      <c r="CB33" s="4"/>
      <c r="CC33" s="4"/>
      <c r="CD33" s="4" t="str">
        <f t="shared" si="31"/>
        <v/>
      </c>
      <c r="CE33" s="4"/>
      <c r="CF33" s="4"/>
      <c r="CG33" s="4" t="str">
        <f t="shared" si="32"/>
        <v/>
      </c>
      <c r="CH33" s="4"/>
      <c r="CI33" s="4"/>
      <c r="CJ33" s="4" t="str">
        <f t="shared" si="33"/>
        <v/>
      </c>
      <c r="CK33" s="4"/>
      <c r="CL33" s="4"/>
      <c r="CM33" s="4" t="str">
        <f t="shared" si="34"/>
        <v/>
      </c>
      <c r="CN33" s="4"/>
      <c r="CO33" s="4"/>
      <c r="CP33" s="4" t="str">
        <f t="shared" si="35"/>
        <v/>
      </c>
      <c r="CQ33" s="4"/>
      <c r="CR33" s="4"/>
      <c r="CS33" s="4" t="str">
        <f t="shared" si="36"/>
        <v/>
      </c>
      <c r="CT33" s="4"/>
      <c r="CU33" s="4"/>
      <c r="CV33" s="325" t="str">
        <f ca="1">'Week 1'!BY29</f>
        <v xml:space="preserve">   var w1_mn_points        = ["43","49","50","42","37","38","37","47","50","56","38","24"];</v>
      </c>
    </row>
    <row r="34" spans="46:100" ht="15" customHeight="1" x14ac:dyDescent="0.2">
      <c r="AT34" s="252" t="str">
        <f>$W$2</f>
        <v>JH</v>
      </c>
      <c r="AU34" s="301">
        <f t="shared" ca="1" si="37"/>
        <v>62</v>
      </c>
      <c r="AV34" s="302">
        <f t="shared" si="38"/>
        <v>-27</v>
      </c>
      <c r="AW34" s="303">
        <f ca="1">IF($W$23&gt;0,$W$23,"")</f>
        <v>2</v>
      </c>
      <c r="AX34" s="304">
        <f t="shared" ca="1" si="39"/>
        <v>62</v>
      </c>
      <c r="AY34" s="305" t="str">
        <f ca="1">IF($W$21=1,"✓","")</f>
        <v>✓</v>
      </c>
      <c r="AZ34" s="304">
        <f t="shared" ca="1" si="40"/>
        <v>27</v>
      </c>
      <c r="BA34" s="306" t="str">
        <f ca="1">IF($W$21=2,"✓","")</f>
        <v/>
      </c>
      <c r="BB34" s="307" t="str">
        <f t="shared" ca="1" si="41"/>
        <v/>
      </c>
      <c r="BC34" s="308"/>
      <c r="BD34" s="303"/>
      <c r="BE34" s="304"/>
      <c r="BF34" s="305"/>
      <c r="BG34" s="304"/>
      <c r="BH34" s="306"/>
      <c r="BI34" s="307"/>
      <c r="BJ34" s="4"/>
      <c r="BK34" s="4"/>
      <c r="BL34" s="4" t="str">
        <f t="shared" si="25"/>
        <v/>
      </c>
      <c r="BM34" s="4"/>
      <c r="BN34" s="4"/>
      <c r="BO34" s="4" t="str">
        <f t="shared" si="26"/>
        <v/>
      </c>
      <c r="BP34" s="4"/>
      <c r="BQ34" s="4"/>
      <c r="BR34" s="4" t="str">
        <f t="shared" si="27"/>
        <v/>
      </c>
      <c r="BS34" s="4"/>
      <c r="BT34" s="4"/>
      <c r="BU34" s="4" t="str">
        <f t="shared" si="28"/>
        <v/>
      </c>
      <c r="BV34" s="4"/>
      <c r="BW34" s="4"/>
      <c r="BX34" s="4" t="str">
        <f t="shared" si="29"/>
        <v/>
      </c>
      <c r="BY34" s="4"/>
      <c r="BZ34" s="4"/>
      <c r="CA34" s="4" t="str">
        <f t="shared" si="30"/>
        <v/>
      </c>
      <c r="CB34" s="4"/>
      <c r="CC34" s="4"/>
      <c r="CD34" s="4" t="str">
        <f t="shared" si="31"/>
        <v/>
      </c>
      <c r="CE34" s="4"/>
      <c r="CF34" s="4"/>
      <c r="CG34" s="4" t="str">
        <f t="shared" si="32"/>
        <v/>
      </c>
      <c r="CH34" s="4"/>
      <c r="CI34" s="4"/>
      <c r="CJ34" s="4" t="str">
        <f t="shared" si="33"/>
        <v/>
      </c>
      <c r="CK34" s="4"/>
      <c r="CL34" s="4"/>
      <c r="CM34" s="4" t="str">
        <f t="shared" si="34"/>
        <v/>
      </c>
      <c r="CN34" s="4"/>
      <c r="CO34" s="4"/>
      <c r="CP34" s="4" t="str">
        <f t="shared" si="35"/>
        <v/>
      </c>
      <c r="CQ34" s="4"/>
      <c r="CR34" s="4"/>
      <c r="CS34" s="4" t="str">
        <f t="shared" si="36"/>
        <v/>
      </c>
      <c r="CT34" s="4"/>
      <c r="CU34" s="4"/>
      <c r="CV34" s="325" t="str">
        <f ca="1">'Week 1'!BY30</f>
        <v xml:space="preserve">   var w1_actual_mn_points = 0;</v>
      </c>
    </row>
    <row r="35" spans="46:100" ht="15" customHeight="1" x14ac:dyDescent="0.2">
      <c r="AT35" s="252" t="str">
        <f>$AL$2</f>
        <v>RR</v>
      </c>
      <c r="AU35" s="301">
        <f t="shared" ca="1" si="37"/>
        <v>35</v>
      </c>
      <c r="AV35" s="302">
        <f t="shared" si="38"/>
        <v>-27</v>
      </c>
      <c r="AW35" s="303">
        <f ca="1">IF($AL$23&gt;0,$AL$23,"")</f>
        <v>2</v>
      </c>
      <c r="AX35" s="304">
        <f t="shared" ca="1" si="39"/>
        <v>62</v>
      </c>
      <c r="AY35" s="305" t="str">
        <f ca="1">IF($AL$21=1,"✓","")</f>
        <v/>
      </c>
      <c r="AZ35" s="304" t="str">
        <f t="shared" ca="1" si="40"/>
        <v/>
      </c>
      <c r="BA35" s="306" t="str">
        <f ca="1">IF($AL$21=2,"✓","")</f>
        <v/>
      </c>
      <c r="BB35" s="307" t="str">
        <f t="shared" ca="1" si="41"/>
        <v/>
      </c>
      <c r="BC35" s="308"/>
      <c r="BD35" s="303"/>
      <c r="BE35" s="304"/>
      <c r="BF35" s="305"/>
      <c r="BG35" s="304"/>
      <c r="BH35" s="306"/>
      <c r="BI35" s="307"/>
      <c r="BJ35" s="4"/>
      <c r="BK35" s="4"/>
      <c r="BL35" s="4" t="str">
        <f t="shared" si="25"/>
        <v/>
      </c>
      <c r="BM35" s="4"/>
      <c r="BN35" s="4"/>
      <c r="BO35" s="4" t="str">
        <f t="shared" si="26"/>
        <v/>
      </c>
      <c r="BP35" s="4"/>
      <c r="BQ35" s="4"/>
      <c r="BR35" s="4" t="str">
        <f t="shared" si="27"/>
        <v/>
      </c>
      <c r="BS35" s="4"/>
      <c r="BT35" s="4"/>
      <c r="BU35" s="4" t="str">
        <f t="shared" si="28"/>
        <v/>
      </c>
      <c r="BV35" s="4"/>
      <c r="BW35" s="4"/>
      <c r="BX35" s="4" t="str">
        <f t="shared" si="29"/>
        <v/>
      </c>
      <c r="BY35" s="4"/>
      <c r="BZ35" s="4"/>
      <c r="CA35" s="4" t="str">
        <f t="shared" si="30"/>
        <v/>
      </c>
      <c r="CB35" s="4"/>
      <c r="CC35" s="4"/>
      <c r="CD35" s="4" t="str">
        <f t="shared" si="31"/>
        <v/>
      </c>
      <c r="CE35" s="4"/>
      <c r="CF35" s="4"/>
      <c r="CG35" s="4" t="str">
        <f t="shared" si="32"/>
        <v/>
      </c>
      <c r="CH35" s="4"/>
      <c r="CI35" s="4"/>
      <c r="CJ35" s="4" t="str">
        <f t="shared" si="33"/>
        <v/>
      </c>
      <c r="CK35" s="4"/>
      <c r="CL35" s="4"/>
      <c r="CM35" s="4" t="str">
        <f t="shared" si="34"/>
        <v/>
      </c>
      <c r="CN35" s="4"/>
      <c r="CO35" s="4"/>
      <c r="CP35" s="4" t="str">
        <f t="shared" si="35"/>
        <v/>
      </c>
      <c r="CQ35" s="4"/>
      <c r="CR35" s="4"/>
      <c r="CS35" s="4" t="str">
        <f t="shared" si="36"/>
        <v/>
      </c>
      <c r="CT35" s="4"/>
      <c r="CU35" s="4"/>
      <c r="CV35" s="325"/>
    </row>
    <row r="36" spans="46:100" ht="15" customHeight="1" x14ac:dyDescent="0.2">
      <c r="AT36" s="252" t="str">
        <f>$E$2</f>
        <v>BM</v>
      </c>
      <c r="AU36" s="301">
        <f t="shared" ca="1" si="37"/>
        <v>4</v>
      </c>
      <c r="AV36" s="302">
        <f t="shared" si="38"/>
        <v>-27</v>
      </c>
      <c r="AW36" s="303">
        <f ca="1">IF($E$23&gt;0,$E$23,"")</f>
        <v>1</v>
      </c>
      <c r="AX36" s="304">
        <f t="shared" ca="1" si="39"/>
        <v>31</v>
      </c>
      <c r="AY36" s="305" t="str">
        <f ca="1">IF($E$21=1,"✓","")</f>
        <v/>
      </c>
      <c r="AZ36" s="304" t="str">
        <f t="shared" ca="1" si="40"/>
        <v/>
      </c>
      <c r="BA36" s="306" t="str">
        <f ca="1">IF($E$21=2,"✓","")</f>
        <v/>
      </c>
      <c r="BB36" s="307" t="str">
        <f t="shared" ca="1" si="41"/>
        <v/>
      </c>
      <c r="BC36" s="308"/>
      <c r="BD36" s="303"/>
      <c r="BE36" s="304"/>
      <c r="BF36" s="305"/>
      <c r="BG36" s="304"/>
      <c r="BH36" s="306"/>
      <c r="BI36" s="307"/>
      <c r="BJ36" s="4"/>
      <c r="BK36" s="4"/>
      <c r="BL36" s="4" t="str">
        <f t="shared" si="25"/>
        <v/>
      </c>
      <c r="BM36" s="4"/>
      <c r="BN36" s="4"/>
      <c r="BO36" s="4" t="str">
        <f t="shared" si="26"/>
        <v/>
      </c>
      <c r="BP36" s="4"/>
      <c r="BQ36" s="4"/>
      <c r="BR36" s="4" t="str">
        <f t="shared" si="27"/>
        <v/>
      </c>
      <c r="BS36" s="4"/>
      <c r="BT36" s="4"/>
      <c r="BU36" s="4" t="str">
        <f t="shared" si="28"/>
        <v/>
      </c>
      <c r="BV36" s="4"/>
      <c r="BW36" s="4"/>
      <c r="BX36" s="4" t="str">
        <f t="shared" si="29"/>
        <v/>
      </c>
      <c r="BY36" s="4"/>
      <c r="BZ36" s="4"/>
      <c r="CA36" s="4" t="str">
        <f t="shared" si="30"/>
        <v/>
      </c>
      <c r="CB36" s="4"/>
      <c r="CC36" s="4"/>
      <c r="CD36" s="4" t="str">
        <f t="shared" si="31"/>
        <v/>
      </c>
      <c r="CE36" s="4"/>
      <c r="CF36" s="4"/>
      <c r="CG36" s="4" t="str">
        <f t="shared" si="32"/>
        <v/>
      </c>
      <c r="CH36" s="4"/>
      <c r="CI36" s="4"/>
      <c r="CJ36" s="4" t="str">
        <f t="shared" si="33"/>
        <v/>
      </c>
      <c r="CK36" s="4"/>
      <c r="CL36" s="4"/>
      <c r="CM36" s="4" t="str">
        <f t="shared" si="34"/>
        <v/>
      </c>
      <c r="CN36" s="4"/>
      <c r="CO36" s="4"/>
      <c r="CP36" s="4" t="str">
        <f t="shared" si="35"/>
        <v/>
      </c>
      <c r="CQ36" s="4"/>
      <c r="CR36" s="4"/>
      <c r="CS36" s="4" t="str">
        <f t="shared" si="36"/>
        <v/>
      </c>
      <c r="CT36" s="4"/>
      <c r="CU36" s="4"/>
      <c r="CV36" s="325" t="str">
        <f ca="1">'Week 2'!BY4</f>
        <v xml:space="preserve">   var w2_p1_picks         = ["H","H","H","H","H","V","V","V","H","H","H","H","V","V","H","V"];</v>
      </c>
    </row>
    <row r="37" spans="46:100" ht="15" customHeight="1" x14ac:dyDescent="0.2">
      <c r="AT37" s="252" t="str">
        <f>$H$2</f>
        <v>CK</v>
      </c>
      <c r="AU37" s="301">
        <f t="shared" ca="1" si="37"/>
        <v>4</v>
      </c>
      <c r="AV37" s="302">
        <f t="shared" si="38"/>
        <v>-27</v>
      </c>
      <c r="AW37" s="303">
        <f ca="1">IF($H$23&gt;0,$H$23,"")</f>
        <v>1</v>
      </c>
      <c r="AX37" s="304">
        <f t="shared" ca="1" si="39"/>
        <v>31</v>
      </c>
      <c r="AY37" s="305" t="str">
        <f ca="1">IF($H$21=1,"✓","")</f>
        <v/>
      </c>
      <c r="AZ37" s="304" t="str">
        <f t="shared" ca="1" si="40"/>
        <v/>
      </c>
      <c r="BA37" s="306" t="str">
        <f ca="1">IF($H$21=2,"✓","")</f>
        <v/>
      </c>
      <c r="BB37" s="307" t="str">
        <f t="shared" ca="1" si="41"/>
        <v/>
      </c>
      <c r="BC37" s="308"/>
      <c r="BD37" s="303"/>
      <c r="BE37" s="304"/>
      <c r="BF37" s="305"/>
      <c r="BG37" s="304"/>
      <c r="BH37" s="306"/>
      <c r="BI37" s="307"/>
      <c r="BJ37" s="4"/>
      <c r="BK37" s="4"/>
      <c r="BL37" s="4" t="str">
        <f t="shared" si="25"/>
        <v/>
      </c>
      <c r="BM37" s="4"/>
      <c r="BN37" s="4"/>
      <c r="BO37" s="4" t="str">
        <f t="shared" si="26"/>
        <v/>
      </c>
      <c r="BP37" s="4"/>
      <c r="BQ37" s="4"/>
      <c r="BR37" s="4" t="str">
        <f t="shared" si="27"/>
        <v/>
      </c>
      <c r="BS37" s="4"/>
      <c r="BT37" s="4"/>
      <c r="BU37" s="4" t="str">
        <f t="shared" si="28"/>
        <v/>
      </c>
      <c r="BV37" s="4"/>
      <c r="BW37" s="4"/>
      <c r="BX37" s="4" t="str">
        <f t="shared" si="29"/>
        <v/>
      </c>
      <c r="BY37" s="4"/>
      <c r="BZ37" s="4"/>
      <c r="CA37" s="4" t="str">
        <f t="shared" si="30"/>
        <v/>
      </c>
      <c r="CB37" s="4"/>
      <c r="CC37" s="4"/>
      <c r="CD37" s="4" t="str">
        <f t="shared" si="31"/>
        <v/>
      </c>
      <c r="CE37" s="4"/>
      <c r="CF37" s="4"/>
      <c r="CG37" s="4" t="str">
        <f t="shared" si="32"/>
        <v/>
      </c>
      <c r="CH37" s="4"/>
      <c r="CI37" s="4"/>
      <c r="CJ37" s="4" t="str">
        <f t="shared" si="33"/>
        <v/>
      </c>
      <c r="CK37" s="4"/>
      <c r="CL37" s="4"/>
      <c r="CM37" s="4" t="str">
        <f t="shared" si="34"/>
        <v/>
      </c>
      <c r="CN37" s="4"/>
      <c r="CO37" s="4"/>
      <c r="CP37" s="4" t="str">
        <f t="shared" si="35"/>
        <v/>
      </c>
      <c r="CQ37" s="4"/>
      <c r="CR37" s="4"/>
      <c r="CS37" s="4" t="str">
        <f t="shared" si="36"/>
        <v/>
      </c>
      <c r="CT37" s="4"/>
      <c r="CU37" s="4"/>
      <c r="CV37" s="325" t="str">
        <f ca="1">'Week 2'!BY5</f>
        <v xml:space="preserve">   var w2_p2_picks         = [];</v>
      </c>
    </row>
    <row r="38" spans="46:100" ht="15" customHeight="1" x14ac:dyDescent="0.2">
      <c r="AT38" s="252" t="str">
        <f>$AC$2</f>
        <v>KC</v>
      </c>
      <c r="AU38" s="301">
        <f t="shared" ca="1" si="37"/>
        <v>-9</v>
      </c>
      <c r="AV38" s="302">
        <f t="shared" si="38"/>
        <v>-27</v>
      </c>
      <c r="AW38" s="303" t="str">
        <f ca="1">IF($AC$23&gt;0,$AC$23,"")</f>
        <v/>
      </c>
      <c r="AX38" s="304" t="str">
        <f t="shared" ca="1" si="39"/>
        <v/>
      </c>
      <c r="AY38" s="305" t="str">
        <f ca="1">IF($AC$21=1,"✓","")</f>
        <v/>
      </c>
      <c r="AZ38" s="304" t="str">
        <f t="shared" ca="1" si="40"/>
        <v/>
      </c>
      <c r="BA38" s="306" t="str">
        <f ca="1">IF($AC$21=2,"✓","")</f>
        <v>✓</v>
      </c>
      <c r="BB38" s="307">
        <f t="shared" ca="1" si="41"/>
        <v>18</v>
      </c>
      <c r="BC38" s="308"/>
      <c r="BD38" s="303"/>
      <c r="BE38" s="304"/>
      <c r="BF38" s="305"/>
      <c r="BG38" s="304"/>
      <c r="BH38" s="306"/>
      <c r="BI38" s="307"/>
      <c r="BJ38" s="4"/>
      <c r="BK38" s="4"/>
      <c r="BL38" s="4" t="str">
        <f t="shared" si="25"/>
        <v/>
      </c>
      <c r="BM38" s="4"/>
      <c r="BN38" s="4"/>
      <c r="BO38" s="4" t="str">
        <f t="shared" si="26"/>
        <v/>
      </c>
      <c r="BP38" s="4"/>
      <c r="BQ38" s="4"/>
      <c r="BR38" s="4" t="str">
        <f t="shared" si="27"/>
        <v/>
      </c>
      <c r="BS38" s="4"/>
      <c r="BT38" s="4"/>
      <c r="BU38" s="4" t="str">
        <f t="shared" si="28"/>
        <v/>
      </c>
      <c r="BV38" s="4"/>
      <c r="BW38" s="4"/>
      <c r="BX38" s="4" t="str">
        <f t="shared" si="29"/>
        <v/>
      </c>
      <c r="BY38" s="4"/>
      <c r="BZ38" s="4"/>
      <c r="CA38" s="4" t="str">
        <f t="shared" si="30"/>
        <v/>
      </c>
      <c r="CB38" s="4"/>
      <c r="CC38" s="4"/>
      <c r="CD38" s="4" t="str">
        <f t="shared" si="31"/>
        <v/>
      </c>
      <c r="CE38" s="4"/>
      <c r="CF38" s="4"/>
      <c r="CG38" s="4" t="str">
        <f t="shared" si="32"/>
        <v/>
      </c>
      <c r="CH38" s="4"/>
      <c r="CI38" s="4"/>
      <c r="CJ38" s="4" t="str">
        <f t="shared" si="33"/>
        <v/>
      </c>
      <c r="CK38" s="4"/>
      <c r="CL38" s="4"/>
      <c r="CM38" s="4" t="str">
        <f t="shared" si="34"/>
        <v/>
      </c>
      <c r="CN38" s="4"/>
      <c r="CO38" s="4"/>
      <c r="CP38" s="4" t="str">
        <f t="shared" si="35"/>
        <v/>
      </c>
      <c r="CQ38" s="4"/>
      <c r="CR38" s="4"/>
      <c r="CS38" s="4" t="str">
        <f t="shared" si="36"/>
        <v/>
      </c>
      <c r="CT38" s="4"/>
      <c r="CU38" s="4"/>
      <c r="CV38" s="325" t="str">
        <f ca="1">'Week 2'!BY6</f>
        <v xml:space="preserve">   var w2_p3_picks         = ["H","H","H","H","V","V","V","V","H","H","H","H","V","V","H","V"];</v>
      </c>
    </row>
    <row r="39" spans="46:100" ht="15" customHeight="1" x14ac:dyDescent="0.2">
      <c r="AT39" s="252" t="str">
        <f>$K$2</f>
        <v>CP</v>
      </c>
      <c r="AU39" s="301">
        <f t="shared" ca="1" si="37"/>
        <v>-27</v>
      </c>
      <c r="AV39" s="302">
        <f t="shared" si="38"/>
        <v>-27</v>
      </c>
      <c r="AW39" s="303" t="str">
        <f ca="1">IF($K$23&gt;0,$K$23,"")</f>
        <v/>
      </c>
      <c r="AX39" s="304" t="str">
        <f t="shared" ca="1" si="39"/>
        <v/>
      </c>
      <c r="AY39" s="305" t="str">
        <f ca="1">IF($K$21=1,"✓","")</f>
        <v/>
      </c>
      <c r="AZ39" s="304" t="str">
        <f t="shared" ca="1" si="40"/>
        <v/>
      </c>
      <c r="BA39" s="306" t="str">
        <f ca="1">IF($K$21=2,"✓","")</f>
        <v/>
      </c>
      <c r="BB39" s="307" t="str">
        <f t="shared" ca="1" si="41"/>
        <v/>
      </c>
      <c r="BC39" s="308"/>
      <c r="BD39" s="303"/>
      <c r="BE39" s="304"/>
      <c r="BF39" s="305"/>
      <c r="BG39" s="304"/>
      <c r="BH39" s="306"/>
      <c r="BI39" s="307"/>
      <c r="BJ39" s="4"/>
      <c r="BK39" s="4"/>
      <c r="BL39" s="4" t="str">
        <f t="shared" si="25"/>
        <v/>
      </c>
      <c r="BM39" s="4"/>
      <c r="BN39" s="4"/>
      <c r="BO39" s="4" t="str">
        <f t="shared" si="26"/>
        <v/>
      </c>
      <c r="BP39" s="4"/>
      <c r="BQ39" s="4"/>
      <c r="BR39" s="4" t="str">
        <f t="shared" si="27"/>
        <v/>
      </c>
      <c r="BS39" s="4"/>
      <c r="BT39" s="4"/>
      <c r="BU39" s="4" t="str">
        <f t="shared" si="28"/>
        <v/>
      </c>
      <c r="BV39" s="4"/>
      <c r="BW39" s="4"/>
      <c r="BX39" s="4" t="str">
        <f t="shared" si="29"/>
        <v/>
      </c>
      <c r="BY39" s="4"/>
      <c r="BZ39" s="4"/>
      <c r="CA39" s="4" t="str">
        <f t="shared" si="30"/>
        <v/>
      </c>
      <c r="CB39" s="4"/>
      <c r="CC39" s="4"/>
      <c r="CD39" s="4" t="str">
        <f t="shared" si="31"/>
        <v/>
      </c>
      <c r="CE39" s="4"/>
      <c r="CF39" s="4"/>
      <c r="CG39" s="4" t="str">
        <f t="shared" si="32"/>
        <v/>
      </c>
      <c r="CH39" s="4"/>
      <c r="CI39" s="4"/>
      <c r="CJ39" s="4" t="str">
        <f t="shared" si="33"/>
        <v/>
      </c>
      <c r="CK39" s="4"/>
      <c r="CL39" s="4"/>
      <c r="CM39" s="4" t="str">
        <f t="shared" si="34"/>
        <v/>
      </c>
      <c r="CN39" s="4"/>
      <c r="CO39" s="4"/>
      <c r="CP39" s="4" t="str">
        <f t="shared" si="35"/>
        <v/>
      </c>
      <c r="CQ39" s="4"/>
      <c r="CR39" s="4"/>
      <c r="CS39" s="4" t="str">
        <f t="shared" si="36"/>
        <v/>
      </c>
      <c r="CT39" s="4"/>
      <c r="CU39" s="4"/>
      <c r="CV39" s="325" t="str">
        <f ca="1">'Week 2'!BY7</f>
        <v xml:space="preserve">   var w2_p4_picks         = ["H","H","H","H","V","V","V","H","H","H","H","H","V","V","V","V"];</v>
      </c>
    </row>
    <row r="40" spans="46:100" ht="15" customHeight="1" x14ac:dyDescent="0.2">
      <c r="AT40" s="252" t="str">
        <f>$N$2</f>
        <v>DC</v>
      </c>
      <c r="AU40" s="301">
        <f t="shared" ca="1" si="37"/>
        <v>-27</v>
      </c>
      <c r="AV40" s="302">
        <f t="shared" si="38"/>
        <v>-27</v>
      </c>
      <c r="AW40" s="303" t="str">
        <f ca="1">IF($N$23&gt;0,$N$23,"")</f>
        <v/>
      </c>
      <c r="AX40" s="304" t="str">
        <f t="shared" ca="1" si="39"/>
        <v/>
      </c>
      <c r="AY40" s="305" t="str">
        <f ca="1">IF($N$21=1,"✓","")</f>
        <v/>
      </c>
      <c r="AZ40" s="304" t="str">
        <f t="shared" ca="1" si="40"/>
        <v/>
      </c>
      <c r="BA40" s="306" t="str">
        <f ca="1">IF($N$21=2,"✓","")</f>
        <v/>
      </c>
      <c r="BB40" s="307" t="str">
        <f t="shared" ca="1" si="41"/>
        <v/>
      </c>
      <c r="BC40" s="308"/>
      <c r="BD40" s="303"/>
      <c r="BE40" s="304"/>
      <c r="BF40" s="305"/>
      <c r="BG40" s="304"/>
      <c r="BH40" s="306"/>
      <c r="BI40" s="307"/>
      <c r="BJ40" s="4"/>
      <c r="BK40" s="4"/>
      <c r="BL40" s="4" t="str">
        <f t="shared" si="25"/>
        <v/>
      </c>
      <c r="BM40" s="4"/>
      <c r="BN40" s="4"/>
      <c r="BO40" s="4" t="str">
        <f t="shared" si="26"/>
        <v/>
      </c>
      <c r="BP40" s="4"/>
      <c r="BQ40" s="4"/>
      <c r="BR40" s="4" t="str">
        <f t="shared" si="27"/>
        <v/>
      </c>
      <c r="BS40" s="4"/>
      <c r="BT40" s="4"/>
      <c r="BU40" s="4" t="str">
        <f t="shared" si="28"/>
        <v/>
      </c>
      <c r="BV40" s="4"/>
      <c r="BW40" s="4"/>
      <c r="BX40" s="4" t="str">
        <f t="shared" si="29"/>
        <v/>
      </c>
      <c r="BY40" s="4"/>
      <c r="BZ40" s="4"/>
      <c r="CA40" s="4" t="str">
        <f t="shared" si="30"/>
        <v/>
      </c>
      <c r="CB40" s="4"/>
      <c r="CC40" s="4"/>
      <c r="CD40" s="4" t="str">
        <f t="shared" si="31"/>
        <v/>
      </c>
      <c r="CE40" s="4"/>
      <c r="CF40" s="4"/>
      <c r="CG40" s="4" t="str">
        <f t="shared" si="32"/>
        <v/>
      </c>
      <c r="CH40" s="4"/>
      <c r="CI40" s="4"/>
      <c r="CJ40" s="4" t="str">
        <f t="shared" si="33"/>
        <v/>
      </c>
      <c r="CK40" s="4"/>
      <c r="CL40" s="4"/>
      <c r="CM40" s="4" t="str">
        <f t="shared" si="34"/>
        <v/>
      </c>
      <c r="CN40" s="4"/>
      <c r="CO40" s="4"/>
      <c r="CP40" s="4" t="str">
        <f t="shared" si="35"/>
        <v/>
      </c>
      <c r="CQ40" s="4"/>
      <c r="CR40" s="4"/>
      <c r="CS40" s="4" t="str">
        <f t="shared" si="36"/>
        <v/>
      </c>
      <c r="CT40" s="4"/>
      <c r="CU40" s="4"/>
      <c r="CV40" s="325" t="str">
        <f ca="1">'Week 2'!BY8</f>
        <v xml:space="preserve">   var w2_p5_picks         = ["H","H","H","H","V","V","V","V","H","H","H","H","V","V","H","V"];</v>
      </c>
    </row>
    <row r="41" spans="46:100" ht="15" customHeight="1" x14ac:dyDescent="0.2">
      <c r="AT41" s="252" t="str">
        <f>$Q$2</f>
        <v>DH</v>
      </c>
      <c r="AU41" s="301">
        <f t="shared" ca="1" si="37"/>
        <v>-27</v>
      </c>
      <c r="AV41" s="302">
        <f t="shared" si="38"/>
        <v>-27</v>
      </c>
      <c r="AW41" s="303" t="str">
        <f ca="1">IF($Q$23&gt;0,$Q$23,"")</f>
        <v/>
      </c>
      <c r="AX41" s="304" t="str">
        <f t="shared" ca="1" si="39"/>
        <v/>
      </c>
      <c r="AY41" s="305" t="str">
        <f ca="1">IF($Q$21=1,"✓","")</f>
        <v/>
      </c>
      <c r="AZ41" s="304" t="str">
        <f t="shared" ca="1" si="40"/>
        <v/>
      </c>
      <c r="BA41" s="306" t="str">
        <f ca="1">IF($Q$21=2,"✓","")</f>
        <v/>
      </c>
      <c r="BB41" s="307" t="str">
        <f t="shared" ca="1" si="41"/>
        <v/>
      </c>
      <c r="BC41" s="308"/>
      <c r="BD41" s="303"/>
      <c r="BE41" s="304"/>
      <c r="BF41" s="305"/>
      <c r="BG41" s="304"/>
      <c r="BH41" s="306"/>
      <c r="BI41" s="307"/>
      <c r="BJ41" s="4"/>
      <c r="BK41" s="4"/>
      <c r="BL41" s="4">
        <f t="shared" si="25"/>
        <v>84</v>
      </c>
      <c r="BM41" s="4"/>
      <c r="BN41" s="4"/>
      <c r="BO41" s="4">
        <f t="shared" si="26"/>
        <v>59</v>
      </c>
      <c r="BP41" s="4"/>
      <c r="BQ41" s="4"/>
      <c r="BR41" s="4">
        <f t="shared" si="27"/>
        <v>87</v>
      </c>
      <c r="BS41" s="4"/>
      <c r="BT41" s="4"/>
      <c r="BU41" s="4">
        <f t="shared" si="28"/>
        <v>82</v>
      </c>
      <c r="BV41" s="4"/>
      <c r="BW41" s="4"/>
      <c r="BX41" s="4">
        <f t="shared" si="29"/>
        <v>82</v>
      </c>
      <c r="BY41" s="4"/>
      <c r="BZ41" s="4"/>
      <c r="CA41" s="4">
        <f t="shared" si="30"/>
        <v>77</v>
      </c>
      <c r="CB41" s="4"/>
      <c r="CC41" s="4"/>
      <c r="CD41" s="4">
        <f t="shared" si="31"/>
        <v>93</v>
      </c>
      <c r="CE41" s="4"/>
      <c r="CF41" s="4"/>
      <c r="CG41" s="4">
        <f t="shared" si="32"/>
        <v>86</v>
      </c>
      <c r="CH41" s="4"/>
      <c r="CI41" s="4"/>
      <c r="CJ41" s="4">
        <f t="shared" si="33"/>
        <v>86</v>
      </c>
      <c r="CK41" s="4"/>
      <c r="CL41" s="4"/>
      <c r="CM41" s="4">
        <f t="shared" si="34"/>
        <v>91</v>
      </c>
      <c r="CN41" s="4"/>
      <c r="CO41" s="4"/>
      <c r="CP41" s="4">
        <f t="shared" si="35"/>
        <v>88</v>
      </c>
      <c r="CQ41" s="4"/>
      <c r="CR41" s="4"/>
      <c r="CS41" s="4">
        <f t="shared" si="36"/>
        <v>83</v>
      </c>
      <c r="CT41" s="4"/>
      <c r="CU41" s="4"/>
      <c r="CV41" s="325" t="str">
        <f ca="1">'Week 2'!BY9</f>
        <v xml:space="preserve">   var w2_p6_picks         = ["H","H","V","H","V","V","V","V","H","H","H","H","V","V","H","V"];</v>
      </c>
    </row>
    <row r="42" spans="46:100" ht="15" customHeight="1" x14ac:dyDescent="0.2">
      <c r="AT42" s="252" t="str">
        <f>$Z$2</f>
        <v>JL</v>
      </c>
      <c r="AU42" s="301">
        <f t="shared" ca="1" si="37"/>
        <v>-27</v>
      </c>
      <c r="AV42" s="302">
        <f t="shared" si="38"/>
        <v>-27</v>
      </c>
      <c r="AW42" s="303" t="str">
        <f ca="1">IF($Z$23&gt;0,$Z$23,"")</f>
        <v/>
      </c>
      <c r="AX42" s="304" t="str">
        <f t="shared" ca="1" si="39"/>
        <v/>
      </c>
      <c r="AY42" s="305" t="str">
        <f ca="1">IF($Z$21=1,"✓","")</f>
        <v/>
      </c>
      <c r="AZ42" s="304" t="str">
        <f t="shared" ca="1" si="40"/>
        <v/>
      </c>
      <c r="BA42" s="306" t="str">
        <f ca="1">IF($Z$21=2,"✓","")</f>
        <v/>
      </c>
      <c r="BB42" s="307" t="str">
        <f t="shared" ca="1" si="41"/>
        <v/>
      </c>
      <c r="BC42" s="308"/>
      <c r="BD42" s="303"/>
      <c r="BE42" s="304"/>
      <c r="BF42" s="305"/>
      <c r="BG42" s="304"/>
      <c r="BH42" s="306"/>
      <c r="BI42" s="307"/>
      <c r="BJ42" s="51"/>
      <c r="BK42" s="51">
        <f ca="1">E22</f>
        <v>6.4444444444444446</v>
      </c>
      <c r="BL42" s="51"/>
      <c r="BM42" s="51"/>
      <c r="BN42" s="51">
        <f ca="1">H22</f>
        <v>7.1428571428571432</v>
      </c>
      <c r="BO42" s="51"/>
      <c r="BP42" s="51"/>
      <c r="BQ42" s="51">
        <f ca="1">K22</f>
        <v>4.8888888888888893</v>
      </c>
      <c r="BR42" s="51"/>
      <c r="BS42" s="51"/>
      <c r="BT42" s="51">
        <f ca="1">N22</f>
        <v>5</v>
      </c>
      <c r="BU42" s="51"/>
      <c r="BV42" s="51"/>
      <c r="BW42" s="51">
        <f ca="1">Q22</f>
        <v>8.5555555555555554</v>
      </c>
      <c r="BX42" s="51"/>
      <c r="BY42" s="51"/>
      <c r="BZ42" s="51">
        <f ca="1">T22</f>
        <v>5.75</v>
      </c>
      <c r="CA42" s="51"/>
      <c r="CB42" s="51"/>
      <c r="CC42" s="51">
        <f ca="1">W22</f>
        <v>4.7777777777777777</v>
      </c>
      <c r="CD42" s="51"/>
      <c r="CE42" s="51"/>
      <c r="CF42" s="51">
        <f ca="1">Z22</f>
        <v>7.5555555555555554</v>
      </c>
      <c r="CG42" s="51"/>
      <c r="CH42" s="51"/>
      <c r="CI42" s="51">
        <f ca="1">AC22</f>
        <v>5</v>
      </c>
      <c r="CJ42" s="51"/>
      <c r="CK42" s="51"/>
      <c r="CL42" s="51">
        <f ca="1">AF22</f>
        <v>6.1111111111111107</v>
      </c>
      <c r="CM42" s="51"/>
      <c r="CN42" s="51"/>
      <c r="CO42" s="51">
        <f ca="1">AI22</f>
        <v>6.1111111111111107</v>
      </c>
      <c r="CP42" s="51"/>
      <c r="CQ42" s="51"/>
      <c r="CR42" s="51">
        <f ca="1">AL22</f>
        <v>6.333333333333333</v>
      </c>
      <c r="CS42" s="51"/>
      <c r="CT42" s="51"/>
      <c r="CU42" s="51"/>
      <c r="CV42" s="325" t="str">
        <f ca="1">'Week 2'!BY10</f>
        <v xml:space="preserve">   var w2_p7_picks         = ["H","H","H","H","V","V","V","H","H","H","H","H","H","V","V","V"];</v>
      </c>
    </row>
    <row r="43" spans="46:100" ht="15" customHeight="1" x14ac:dyDescent="0.2">
      <c r="AT43" s="252" t="str">
        <f>$AF$2</f>
        <v>KK</v>
      </c>
      <c r="AU43" s="301">
        <f t="shared" ca="1" si="37"/>
        <v>-27</v>
      </c>
      <c r="AV43" s="302">
        <f t="shared" si="38"/>
        <v>-27</v>
      </c>
      <c r="AW43" s="303" t="str">
        <f ca="1">IF($AF$23&gt;0,$AF$23,"")</f>
        <v/>
      </c>
      <c r="AX43" s="304" t="str">
        <f t="shared" ca="1" si="39"/>
        <v/>
      </c>
      <c r="AY43" s="305" t="str">
        <f ca="1">IF($AF$21=1,"✓","")</f>
        <v/>
      </c>
      <c r="AZ43" s="304" t="str">
        <f t="shared" ca="1" si="40"/>
        <v/>
      </c>
      <c r="BA43" s="306" t="str">
        <f ca="1">IF($AF$21=2,"✓","")</f>
        <v/>
      </c>
      <c r="BB43" s="307" t="str">
        <f t="shared" ca="1" si="41"/>
        <v/>
      </c>
      <c r="BC43" s="308"/>
      <c r="BD43" s="303"/>
      <c r="BE43" s="304"/>
      <c r="BF43" s="305"/>
      <c r="BG43" s="304"/>
      <c r="BH43" s="306"/>
      <c r="BI43" s="307"/>
      <c r="CV43" s="325" t="str">
        <f ca="1">'Week 2'!BY11</f>
        <v xml:space="preserve">   var w2_p8_picks         = ["V","H","H","H","V","V","V","V","H","H","H","H","V","V","H","H"];</v>
      </c>
    </row>
    <row r="44" spans="46:100" ht="15" customHeight="1" thickBot="1" x14ac:dyDescent="0.25">
      <c r="AT44" s="369" t="str">
        <f>$AI$2</f>
        <v>MB</v>
      </c>
      <c r="AU44" s="309">
        <f t="shared" ca="1" si="37"/>
        <v>-27</v>
      </c>
      <c r="AV44" s="310">
        <f t="shared" si="38"/>
        <v>-27</v>
      </c>
      <c r="AW44" s="311" t="str">
        <f ca="1">IF($AI$23&gt;0,$AI$23,"")</f>
        <v/>
      </c>
      <c r="AX44" s="312" t="str">
        <f t="shared" ca="1" si="39"/>
        <v/>
      </c>
      <c r="AY44" s="313" t="str">
        <f ca="1">IF($AI$21=1,"✓","")</f>
        <v/>
      </c>
      <c r="AZ44" s="312" t="str">
        <f t="shared" ca="1" si="40"/>
        <v/>
      </c>
      <c r="BA44" s="314" t="str">
        <f ca="1">IF($AI$21=2,"✓","")</f>
        <v/>
      </c>
      <c r="BB44" s="315" t="str">
        <f t="shared" ca="1" si="41"/>
        <v/>
      </c>
      <c r="BC44" s="316"/>
      <c r="BD44" s="311"/>
      <c r="BE44" s="312"/>
      <c r="BF44" s="313"/>
      <c r="BG44" s="312"/>
      <c r="BH44" s="314"/>
      <c r="BI44" s="315"/>
      <c r="CV44" s="325" t="str">
        <f ca="1">'Week 2'!BY12</f>
        <v xml:space="preserve">   var w2_p9_picks         = ["H","H","H","H","H","V","V","V","H","H","H","H","V","V","H","V"];</v>
      </c>
    </row>
    <row r="45" spans="46:100" ht="13.5" thickTop="1" x14ac:dyDescent="0.2">
      <c r="CV45" s="325" t="str">
        <f ca="1">'Week 2'!BY13</f>
        <v xml:space="preserve">   var w2_p10_picks        = ["H","H","H","H","V","V","V","V","H","H","H","H","V","V","H","V"];</v>
      </c>
    </row>
    <row r="46" spans="46:100" x14ac:dyDescent="0.2">
      <c r="CV46" s="325" t="str">
        <f ca="1">'Week 2'!BY14</f>
        <v xml:space="preserve">   var w2_p11_picks        = ["H","H","H","H","V","V","V","V","H","H","H","H","V","V","H","V"];</v>
      </c>
    </row>
    <row r="47" spans="46:100" x14ac:dyDescent="0.2">
      <c r="CV47" s="325" t="str">
        <f ca="1">'Week 2'!BY15</f>
        <v xml:space="preserve">   var w2_p12_picks        = ["V","H","H","H","V","V","V","V","H","H","H","H","V","V","H","V"];</v>
      </c>
    </row>
    <row r="48" spans="46:100" x14ac:dyDescent="0.2">
      <c r="CV48" s="325" t="str">
        <f ca="1">'Week 2'!BY16</f>
        <v xml:space="preserve">   var w2_p1_weights       = ["8","5","4","9","2","7","15","1","10","13","11","12","14","16","3","6"];</v>
      </c>
    </row>
    <row r="49" spans="100:100" x14ac:dyDescent="0.2">
      <c r="CV49" s="325" t="str">
        <f ca="1">'Week 2'!BY17</f>
        <v xml:space="preserve">   var w2_p2_weights       = [];</v>
      </c>
    </row>
    <row r="50" spans="100:100" x14ac:dyDescent="0.2">
      <c r="CV50" s="325" t="str">
        <f ca="1">'Week 2'!BY18</f>
        <v xml:space="preserve">   var w2_p3_weights       = ["8","5","4","9","2","7","11","1","13","16","15","12","10","14","3","6"];</v>
      </c>
    </row>
    <row r="51" spans="100:100" x14ac:dyDescent="0.2">
      <c r="CV51" s="325" t="str">
        <f ca="1">'Week 2'!BY19</f>
        <v xml:space="preserve">   var w2_p4_weights       = ["8","5","4","9","2","7","11","1","13","16","15","12","10","14","3","6"];</v>
      </c>
    </row>
    <row r="52" spans="100:100" x14ac:dyDescent="0.2">
      <c r="CV52" s="325" t="str">
        <f ca="1">'Week 2'!BY20</f>
        <v xml:space="preserve">   var w2_p5_weights       = ["4","13","5","15","10","6","12","1","16","7","14","8","9","11","2","3"];</v>
      </c>
    </row>
    <row r="53" spans="100:100" x14ac:dyDescent="0.2">
      <c r="CV53" s="325" t="str">
        <f ca="1">'Week 2'!BY21</f>
        <v xml:space="preserve">   var w2_p6_weights       = ["1","8","5","6","7","13","14","4","16","3","12","9","2","15","11","10"];</v>
      </c>
    </row>
    <row r="54" spans="100:100" x14ac:dyDescent="0.2">
      <c r="CV54" s="325" t="str">
        <f ca="1">'Week 2'!BY22</f>
        <v xml:space="preserve">   var w2_p7_weights       = ["6","7","5","4","1","8","16","2","14","13","10","11","12","15","3","9"];</v>
      </c>
    </row>
    <row r="55" spans="100:100" x14ac:dyDescent="0.2">
      <c r="CV55" s="325" t="str">
        <f ca="1">'Week 2'!BY23</f>
        <v xml:space="preserve">   var w2_p8_weights       = ["10","7","2","15","8","6","12","11","16","5","4","3","13","9","14","1"];</v>
      </c>
    </row>
    <row r="56" spans="100:100" x14ac:dyDescent="0.2">
      <c r="CV56" s="325" t="str">
        <f ca="1">'Week 2'!BY24</f>
        <v xml:space="preserve">   var w2_p9_weights       = ["8","5","4","9","2","7","11","1","13","16","15","12","10","14","3","6"];</v>
      </c>
    </row>
    <row r="57" spans="100:100" x14ac:dyDescent="0.2">
      <c r="CV57" s="325" t="str">
        <f ca="1">'Week 2'!BY25</f>
        <v xml:space="preserve">   var w2_p10_weights      = ["8","5","4","9","2","14","11","1","13","7","15","12","6","16","3","10"];</v>
      </c>
    </row>
    <row r="58" spans="100:100" x14ac:dyDescent="0.2">
      <c r="CV58" s="325" t="str">
        <f ca="1">'Week 2'!BY26</f>
        <v xml:space="preserve">   var w2_p11_weights      = ["6","4","5","8","2","1","15","3","13","10","9","14","12","16","11","7"];</v>
      </c>
    </row>
    <row r="59" spans="100:100" x14ac:dyDescent="0.2">
      <c r="CV59" s="325" t="str">
        <f ca="1">'Week 2'!BY27</f>
        <v xml:space="preserve">   var w2_p12_weights      = ["2","7","13","12","10","11","8","5","16","15","6","4","3","14","9","1"];</v>
      </c>
    </row>
    <row r="60" spans="100:100" x14ac:dyDescent="0.2">
      <c r="CV60" s="325" t="str">
        <f ca="1">'Week 2'!BY28</f>
        <v xml:space="preserve">   var w2_winners          = ["H","H","H","H","H","V","V","V","H","H","H","H","V","V","H","H"];</v>
      </c>
    </row>
    <row r="61" spans="100:100" x14ac:dyDescent="0.2">
      <c r="CV61" s="325" t="str">
        <f ca="1">'Week 2'!BY29</f>
        <v xml:space="preserve">   var w2_mn_points        = ["51","","49","42","41","38","44","50","47","52","47","45"];</v>
      </c>
    </row>
    <row r="62" spans="100:100" x14ac:dyDescent="0.2">
      <c r="CV62" s="325" t="str">
        <f ca="1">'Week 2'!BY30</f>
        <v xml:space="preserve">   var w2_actual_mn_points = 58;</v>
      </c>
    </row>
    <row r="63" spans="100:100" x14ac:dyDescent="0.2">
      <c r="CV63" s="325"/>
    </row>
    <row r="64" spans="100:100" x14ac:dyDescent="0.2">
      <c r="CV64" s="325" t="str">
        <f ca="1">'Week 3'!BY4</f>
        <v xml:space="preserve">   var w3_p1_picks         = ["H","H","V","H","V","H","V","H","H","H","H","H","V","H","H","H"];</v>
      </c>
    </row>
    <row r="65" spans="41:100" x14ac:dyDescent="0.2">
      <c r="CV65" s="325" t="str">
        <f ca="1">'Week 3'!BY5</f>
        <v xml:space="preserve">   var w3_p2_picks         = ["H","H","H","V","H","H","V","H","H","H","H","H","V","H","H","H"];</v>
      </c>
    </row>
    <row r="66" spans="41:100" x14ac:dyDescent="0.2">
      <c r="CV66" s="325" t="str">
        <f ca="1">'Week 3'!BY6</f>
        <v xml:space="preserve">   var w3_p3_picks         = ["H","H","V","H","V","H","V","H","H","H","H","H","V","H","H","H"];</v>
      </c>
    </row>
    <row r="67" spans="41:100" x14ac:dyDescent="0.2">
      <c r="AO67" s="52"/>
      <c r="AP67" s="53"/>
      <c r="AQ67" s="52"/>
      <c r="AR67" s="53"/>
      <c r="AS67" s="51"/>
      <c r="CV67" s="325" t="str">
        <f ca="1">'Week 3'!BY7</f>
        <v xml:space="preserve">   var w3_p4_picks         = ["H","H","V","H","H","H","V","H","H","H","H","H","V","H","H","H"];</v>
      </c>
    </row>
    <row r="68" spans="41:100" x14ac:dyDescent="0.2">
      <c r="CV68" s="325" t="str">
        <f ca="1">'Week 3'!BY8</f>
        <v xml:space="preserve">   var w3_p5_picks         = ["H","H","H","H","H","H","H","H","H","H","H","H","V","H","V","H"];</v>
      </c>
    </row>
    <row r="69" spans="41:100" x14ac:dyDescent="0.2">
      <c r="CV69" s="325" t="str">
        <f ca="1">'Week 3'!BY9</f>
        <v xml:space="preserve">   var w3_p6_picks         = ["H","H","H","H","V","H","V","H","H","H","H","H","V","H","H","H"];</v>
      </c>
    </row>
    <row r="70" spans="41:100" x14ac:dyDescent="0.2">
      <c r="CV70" s="325" t="str">
        <f ca="1">'Week 3'!BY10</f>
        <v xml:space="preserve">   var w3_p7_picks         = ["H","H","H","H","V","H","V","H","H","H","V","H","V","H","V","H"];</v>
      </c>
    </row>
    <row r="71" spans="41:100" x14ac:dyDescent="0.2">
      <c r="CV71" s="325" t="str">
        <f ca="1">'Week 3'!BY11</f>
        <v xml:space="preserve">   var w3_p8_picks         = ["H","H","V","H","V","V","V","V","H","H","H","H","V","H","H","H"];</v>
      </c>
    </row>
    <row r="72" spans="41:100" x14ac:dyDescent="0.2">
      <c r="CV72" s="325" t="str">
        <f ca="1">'Week 3'!BY12</f>
        <v xml:space="preserve">   var w3_p9_picks         = ["H","H","H","H","V","H","V","H","H","H","H","H","V","H","H","H"];</v>
      </c>
    </row>
    <row r="73" spans="41:100" x14ac:dyDescent="0.2">
      <c r="CV73" s="325" t="str">
        <f ca="1">'Week 3'!BY13</f>
        <v xml:space="preserve">   var w3_p10_picks        = ["H","H","H","H","V","H","V","H","H","H","H","H","V","H","V","H"];</v>
      </c>
    </row>
    <row r="74" spans="41:100" x14ac:dyDescent="0.2">
      <c r="CV74" s="325" t="str">
        <f ca="1">'Week 3'!BY14</f>
        <v xml:space="preserve">   var w3_p11_picks        = ["H","H","H","H","V","V","V","H","V","H","H","H","V","H","V","H"];</v>
      </c>
    </row>
    <row r="75" spans="41:100" x14ac:dyDescent="0.2">
      <c r="CV75" s="325" t="str">
        <f ca="1">'Week 3'!BY15</f>
        <v xml:space="preserve">   var w3_p12_picks        = ["H","H","H","V","H","V","V","H","H","H","H","H","V","H","H","V"];</v>
      </c>
    </row>
    <row r="76" spans="41:100" x14ac:dyDescent="0.2">
      <c r="CV76" s="325" t="str">
        <f ca="1">'Week 3'!BY16</f>
        <v xml:space="preserve">   var w3_p1_weights       = ["3","6","1","15","2","11","8","10","9","16","12","14","13","7","4","5"];</v>
      </c>
    </row>
    <row r="77" spans="41:100" x14ac:dyDescent="0.2">
      <c r="CV77" s="325" t="str">
        <f ca="1">'Week 3'!BY17</f>
        <v xml:space="preserve">   var w3_p2_weights       = ["1","5","4","14","10","8","7","6","15","11","9","13","12","16","2","3"];</v>
      </c>
    </row>
    <row r="78" spans="41:100" x14ac:dyDescent="0.2">
      <c r="CV78" s="325" t="str">
        <f ca="1">'Week 3'!BY18</f>
        <v xml:space="preserve">   var w3_p3_weights       = ["3","6","1","15","2","12","7","9","8","16","14","13","11","10","4","5"];</v>
      </c>
    </row>
    <row r="79" spans="41:100" x14ac:dyDescent="0.2">
      <c r="CV79" s="325" t="str">
        <f ca="1">'Week 3'!BY19</f>
        <v xml:space="preserve">   var w3_p4_weights       = ["3","6","1","14","2","9","8","7","12","16","15","10","11","13","5","4"];</v>
      </c>
    </row>
    <row r="80" spans="41:100" x14ac:dyDescent="0.2">
      <c r="CV80" s="325" t="str">
        <f ca="1">'Week 3'!BY20</f>
        <v xml:space="preserve">   var w3_p5_weights       = ["10","12","3","9","4","13","8","7","6","14","11","15","16","2","5","1"];</v>
      </c>
    </row>
    <row r="81" spans="100:100" x14ac:dyDescent="0.2">
      <c r="CV81" s="325" t="str">
        <f ca="1">'Week 3'!BY21</f>
        <v xml:space="preserve">   var w3_p6_weights       = ["3","6","1","15","2","12","7","9","8","16","14","13","11","10","4","5"];</v>
      </c>
    </row>
    <row r="82" spans="100:100" x14ac:dyDescent="0.2">
      <c r="CV82" s="325" t="str">
        <f ca="1">'Week 3'!BY22</f>
        <v xml:space="preserve">   var w3_p7_weights       = ["5","7","4","12","9","6","13","15","8","16","1","14","10","11","2","3"];</v>
      </c>
    </row>
    <row r="83" spans="100:100" x14ac:dyDescent="0.2">
      <c r="CV83" s="325" t="str">
        <f ca="1">'Week 3'!BY23</f>
        <v xml:space="preserve">   var w3_p8_weights       = ["10","7","3","13","4","1","15","2","12","16","9","14","11","8","6","5"];</v>
      </c>
    </row>
    <row r="84" spans="100:100" x14ac:dyDescent="0.2">
      <c r="CV84" s="325" t="str">
        <f ca="1">'Week 3'!BY24</f>
        <v xml:space="preserve">   var w3_p9_weights       = ["3","6","1","15","2","12","7","9","8","16","14","13","11","10","4","5"];</v>
      </c>
    </row>
    <row r="85" spans="100:100" x14ac:dyDescent="0.2">
      <c r="CV85" s="325" t="str">
        <f ca="1">'Week 3'!BY25</f>
        <v xml:space="preserve">   var w3_p10_weights      = ["4","7","5","14","3","13","9","2","8","6","15","12","1","10","11","16"];</v>
      </c>
    </row>
    <row r="86" spans="100:100" x14ac:dyDescent="0.2">
      <c r="CV86" s="325" t="str">
        <f ca="1">'Week 3'!BY26</f>
        <v xml:space="preserve">   var w3_p11_weights      = ["14","9","3","10","8","7","11","5","2","15","13","12","6","16","4","1"];</v>
      </c>
    </row>
    <row r="87" spans="100:100" x14ac:dyDescent="0.2">
      <c r="CV87" s="325" t="str">
        <f ca="1">'Week 3'!BY27</f>
        <v xml:space="preserve">   var w3_p12_weights      = ["7","10","4","8","14","3","15","6","9","11","12","13","16","5","1","2"];</v>
      </c>
    </row>
    <row r="88" spans="100:100" x14ac:dyDescent="0.2">
      <c r="CV88" s="325" t="str">
        <f ca="1">'Week 3'!BY28</f>
        <v xml:space="preserve">   var w3_winners          = ["V","V","H","H","V","H","V","Tie","H","H","V","V","V","H","V","V"];</v>
      </c>
    </row>
    <row r="89" spans="100:100" x14ac:dyDescent="0.2">
      <c r="CV89" s="325" t="str">
        <f ca="1">'Week 3'!BY29</f>
        <v xml:space="preserve">   var w3_mn_points        = ["58","51","54","42","57","54","58","52","54","60","62","68"];</v>
      </c>
    </row>
    <row r="90" spans="100:100" x14ac:dyDescent="0.2">
      <c r="CV90" s="325" t="str">
        <f ca="1">'Week 3'!BY30</f>
        <v xml:space="preserve">   var w3_actual_mn_points = 0;</v>
      </c>
    </row>
    <row r="91" spans="100:100" x14ac:dyDescent="0.2">
      <c r="CV91" s="325"/>
    </row>
    <row r="92" spans="100:100" x14ac:dyDescent="0.2">
      <c r="CV92" s="325" t="str">
        <f ca="1">'Week 4'!BY4</f>
        <v xml:space="preserve">   var w4_p1_picks         = ["H","V","V","H","H","V","V","V","H","V","H","H","V","H","H"];</v>
      </c>
    </row>
    <row r="93" spans="100:100" x14ac:dyDescent="0.2">
      <c r="CV93" s="325" t="str">
        <f ca="1">'Week 4'!BY5</f>
        <v xml:space="preserve">   var w4_p2_picks         = ["H","H","H","H","H","V","H","V","H","V","H","H","V","H","H"];</v>
      </c>
    </row>
    <row r="94" spans="100:100" x14ac:dyDescent="0.2">
      <c r="CV94" s="325" t="str">
        <f ca="1">'Week 4'!BY6</f>
        <v xml:space="preserve">   var w4_p3_picks         = ["H","V","V","H","H","V","H","V","H","V","H","H","V","H","H"];</v>
      </c>
    </row>
    <row r="95" spans="100:100" x14ac:dyDescent="0.2">
      <c r="CV95" s="325" t="str">
        <f ca="1">'Week 4'!BY7</f>
        <v xml:space="preserve">   var w4_p4_picks         = ["H","V","V","H","H","V","H","V","H","V","H","H","V","H","H"];</v>
      </c>
    </row>
    <row r="96" spans="100:100" x14ac:dyDescent="0.2">
      <c r="CV96" s="325" t="str">
        <f ca="1">'Week 4'!BY8</f>
        <v xml:space="preserve">   var w4_p5_picks         = ["H","H","H","H","H","H","H","V","H","V","H","H","V","H","H"];</v>
      </c>
    </row>
    <row r="97" spans="100:100" x14ac:dyDescent="0.2">
      <c r="CV97" s="325" t="str">
        <f ca="1">'Week 4'!BY9</f>
        <v xml:space="preserve">   var w4_p6_picks         = [];</v>
      </c>
    </row>
    <row r="98" spans="100:100" x14ac:dyDescent="0.2">
      <c r="CV98" s="325" t="str">
        <f ca="1">'Week 4'!BY10</f>
        <v xml:space="preserve">   var w4_p7_picks         = ["H","V","H","H","H","V","V","V","H","V","H","H","H","H","H"];</v>
      </c>
    </row>
    <row r="99" spans="100:100" x14ac:dyDescent="0.2">
      <c r="CV99" s="325" t="str">
        <f ca="1">'Week 4'!BY11</f>
        <v xml:space="preserve">   var w4_p8_picks         = ["V","V","V","V","H","V","H","V","H","V","H","H","H","H","H"];</v>
      </c>
    </row>
    <row r="100" spans="100:100" x14ac:dyDescent="0.2">
      <c r="CV100" s="325" t="str">
        <f ca="1">'Week 4'!BY12</f>
        <v xml:space="preserve">   var w4_p9_picks         = ["H","V","V","H","H","V","H","V","H","V","H","H","V","H","H"];</v>
      </c>
    </row>
    <row r="101" spans="100:100" x14ac:dyDescent="0.2">
      <c r="CV101" s="325" t="str">
        <f ca="1">'Week 4'!BY13</f>
        <v xml:space="preserve">   var w4_p10_picks        = ["V","V","V","V","H","V","H","V","H","V","H","H","V","H","H"];</v>
      </c>
    </row>
    <row r="102" spans="100:100" x14ac:dyDescent="0.2">
      <c r="CV102" s="325" t="str">
        <f ca="1">'Week 4'!BY14</f>
        <v xml:space="preserve">   var w4_p11_picks        = ["V","V","V","H","H","V","H","V","H","V","H","H","H","H","H"];</v>
      </c>
    </row>
    <row r="103" spans="100:100" x14ac:dyDescent="0.2">
      <c r="CV103" s="325" t="str">
        <f ca="1">'Week 4'!BY15</f>
        <v xml:space="preserve">   var w4_p12_picks        = ["H","V","V","H","H","V","V","V","H","V","H","H","V","H","H"];</v>
      </c>
    </row>
    <row r="104" spans="100:100" x14ac:dyDescent="0.2">
      <c r="CV104" s="325" t="str">
        <f ca="1">'Week 4'!BY16</f>
        <v xml:space="preserve">   var w4_p1_weights       = ["6","7","4","3","9","10","2","11","13","16","15","5","12","8","14"];</v>
      </c>
    </row>
    <row r="105" spans="100:100" x14ac:dyDescent="0.2">
      <c r="CV105" s="325" t="str">
        <f ca="1">'Week 4'!BY17</f>
        <v xml:space="preserve">   var w4_p2_weights       = ["5","11","12","13","9","10","8","7","14","6","16","15","4","3","2"];</v>
      </c>
    </row>
    <row r="106" spans="100:100" x14ac:dyDescent="0.2">
      <c r="CV106" s="325" t="str">
        <f ca="1">'Week 4'!BY18</f>
        <v xml:space="preserve">   var w4_p3_weights       = ["3","7","6","5","9","8","2","13","12","15","16","10","4","11","14"];</v>
      </c>
    </row>
    <row r="107" spans="100:100" x14ac:dyDescent="0.2">
      <c r="CV107" s="325" t="str">
        <f ca="1">'Week 4'!BY19</f>
        <v xml:space="preserve">   var w4_p4_weights       = ["2","6","4","3","9","8","7","10","12","15","16","13","5","11","14"];</v>
      </c>
    </row>
    <row r="108" spans="100:100" x14ac:dyDescent="0.2">
      <c r="CV108" s="325" t="str">
        <f ca="1">'Week 4'!BY20</f>
        <v xml:space="preserve">   var w4_p5_weights       = ["3","4","8","12","13","5","9","11","7","15","16","2","6","10","14"];</v>
      </c>
    </row>
    <row r="109" spans="100:100" x14ac:dyDescent="0.2">
      <c r="CV109" s="325" t="str">
        <f ca="1">'Week 4'!BY21</f>
        <v xml:space="preserve">   var w4_p6_weights       = [];</v>
      </c>
    </row>
    <row r="110" spans="100:100" x14ac:dyDescent="0.2">
      <c r="CV110" s="325" t="str">
        <f ca="1">'Week 4'!BY22</f>
        <v xml:space="preserve">   var w4_p7_weights       = ["3","8","2","4","9","10","5","11","12","16","15","7","6","13","14"];</v>
      </c>
    </row>
    <row r="111" spans="100:100" x14ac:dyDescent="0.2">
      <c r="CV111" s="325" t="str">
        <f ca="1">'Week 4'!BY23</f>
        <v xml:space="preserve">   var w4_p8_weights       = ["8","4","11","6","7","3","5","16","10","13","14","9","2","15","12"];</v>
      </c>
    </row>
    <row r="112" spans="100:100" x14ac:dyDescent="0.2">
      <c r="CV112" s="325" t="str">
        <f ca="1">'Week 4'!BY24</f>
        <v xml:space="preserve">   var w4_p9_weights       = ["3","7","4","6","9","8","2","13","12","15","16","10","5","11","14"];</v>
      </c>
    </row>
    <row r="113" spans="100:100" x14ac:dyDescent="0.2">
      <c r="CV113" s="325" t="str">
        <f ca="1">'Week 4'!BY25</f>
        <v xml:space="preserve">   var w4_p10_weights      = ["2","6","5","4","8","7","9","10","12","14","15","16","3","11","13"];</v>
      </c>
    </row>
    <row r="114" spans="100:100" x14ac:dyDescent="0.2">
      <c r="CV114" s="325" t="str">
        <f ca="1">'Week 4'!BY26</f>
        <v xml:space="preserve">   var w4_p11_weights      = ["8","12","6","4","13","9","5","14","15","7","16","2","3","10","11"];</v>
      </c>
    </row>
    <row r="115" spans="100:100" x14ac:dyDescent="0.2">
      <c r="CV115" s="325" t="str">
        <f ca="1">'Week 4'!BY27</f>
        <v xml:space="preserve">   var w4_p12_weights      = ["4","8","7","6","10","9","2","12","13","15","16","11","5","3","14"];</v>
      </c>
    </row>
    <row r="116" spans="100:100" x14ac:dyDescent="0.2">
      <c r="CV116" s="325" t="str">
        <f ca="1">'Week 4'!BY28</f>
        <v xml:space="preserve">   var w4_winners          = ["V","H","V","H","V","V","V","V","H","V","H","H","V","V","H"];</v>
      </c>
    </row>
    <row r="117" spans="100:100" x14ac:dyDescent="0.2">
      <c r="CV117" s="325" t="str">
        <f ca="1">'Week 4'!BY29</f>
        <v xml:space="preserve">   var w4_mn_points        = ["56","51","57","42","63","","50","59","57","60","60","57"];</v>
      </c>
    </row>
    <row r="118" spans="100:100" x14ac:dyDescent="0.2">
      <c r="CV118" s="325" t="str">
        <f ca="1">'Week 4'!BY30</f>
        <v xml:space="preserve">   var w4_actual_mn_points = 0;</v>
      </c>
    </row>
    <row r="119" spans="100:100" x14ac:dyDescent="0.2">
      <c r="CV119" s="325"/>
    </row>
    <row r="120" spans="100:100" x14ac:dyDescent="0.2">
      <c r="CV120" s="325" t="str">
        <f ca="1">'Week 5'!BY4</f>
        <v xml:space="preserve">   var w5_p1_picks         = ["V","H","H","H","H","V","H","V","V","H","H","H","H","H"];</v>
      </c>
    </row>
    <row r="121" spans="100:100" x14ac:dyDescent="0.2">
      <c r="CV121" s="325" t="str">
        <f ca="1">'Week 5'!BY5</f>
        <v xml:space="preserve">   var w5_p2_picks         = ["H","H","H","V","H","V","H","V","V","H","H","H","H","H"];</v>
      </c>
    </row>
    <row r="122" spans="100:100" x14ac:dyDescent="0.2">
      <c r="CV122" s="325" t="str">
        <f ca="1">'Week 5'!BY6</f>
        <v xml:space="preserve">   var w5_p3_picks         = ["V","H","H","H","H","V","H","H","V","H","V","H","H","H"];</v>
      </c>
    </row>
    <row r="123" spans="100:100" x14ac:dyDescent="0.2">
      <c r="CV123" s="325" t="str">
        <f ca="1">'Week 5'!BY7</f>
        <v xml:space="preserve">   var w5_p4_picks         = ["V","H","H","H","H","V","H","H","V","H","V","H","H","H"];</v>
      </c>
    </row>
    <row r="124" spans="100:100" x14ac:dyDescent="0.2">
      <c r="CV124" s="325" t="str">
        <f ca="1">'Week 5'!BY8</f>
        <v xml:space="preserve">   var w5_p5_picks         = ["V","H","H","H","H","V","H","V","V","H","H","H","H","V"];</v>
      </c>
    </row>
    <row r="125" spans="100:100" x14ac:dyDescent="0.2">
      <c r="CV125" s="325" t="str">
        <f ca="1">'Week 5'!BY9</f>
        <v xml:space="preserve">   var w5_p6_picks         = ["V","H","H","H","H","V","H","V","V","H","V","H","H","V"];</v>
      </c>
    </row>
    <row r="126" spans="100:100" x14ac:dyDescent="0.2">
      <c r="CV126" s="325" t="str">
        <f ca="1">'Week 5'!BY10</f>
        <v xml:space="preserve">   var w5_p7_picks         = ["V","V","H","H","H","V","H","H","V","H","H","H","H","H"];</v>
      </c>
    </row>
    <row r="127" spans="100:100" x14ac:dyDescent="0.2">
      <c r="CV127" s="325" t="str">
        <f ca="1">'Week 5'!BY11</f>
        <v xml:space="preserve">   var w5_p8_picks         = ["V","H","H","H","H","V","H","H","V","H","H","H","H","H"];</v>
      </c>
    </row>
    <row r="128" spans="100:100" x14ac:dyDescent="0.2">
      <c r="CV128" s="325" t="str">
        <f ca="1">'Week 5'!BY12</f>
        <v xml:space="preserve">   var w5_p9_picks         = ["H","H","H","H","H","H","H","H","H","H","H","H","H","H"];</v>
      </c>
    </row>
    <row r="129" spans="100:100" x14ac:dyDescent="0.2">
      <c r="CV129" s="325" t="str">
        <f ca="1">'Week 5'!BY13</f>
        <v xml:space="preserve">   var w5_p10_picks        = ["V","V","H","H","H","V","H","H","V","H","V","H","H","H"];</v>
      </c>
    </row>
    <row r="130" spans="100:100" x14ac:dyDescent="0.2">
      <c r="CV130" s="325" t="str">
        <f ca="1">'Week 5'!BY14</f>
        <v xml:space="preserve">   var w5_p11_picks        = ["V","V","V","H","V","H","H","H","V","V","V","H","V","V"];</v>
      </c>
    </row>
    <row r="131" spans="100:100" x14ac:dyDescent="0.2">
      <c r="CV131" s="325" t="str">
        <f ca="1">'Week 5'!BY15</f>
        <v xml:space="preserve">   var w5_p12_picks        = ["V","H","H","H","H","V","H","V","V","H","V","H","H","H"];</v>
      </c>
    </row>
    <row r="132" spans="100:100" x14ac:dyDescent="0.2">
      <c r="CV132" s="325" t="str">
        <f ca="1">'Week 5'!BY16</f>
        <v xml:space="preserve">   var w5_p1_weights       = ["14","8","16","10","12","4","11","3","6","9","5","15","13","7"];</v>
      </c>
    </row>
    <row r="133" spans="100:100" x14ac:dyDescent="0.2">
      <c r="CV133" s="325" t="str">
        <f ca="1">'Week 5'!BY17</f>
        <v xml:space="preserve">   var w5_p2_weights       = ["5","6","13","4","16","9","14","3","8","7","10","11","15","12"];</v>
      </c>
    </row>
    <row r="134" spans="100:100" x14ac:dyDescent="0.2">
      <c r="CV134" s="325" t="str">
        <f ca="1">'Week 5'!BY18</f>
        <v xml:space="preserve">   var w5_p3_weights       = ["10","8","7","11","6","5","13","3","14","4","9","16","12","15"];</v>
      </c>
    </row>
    <row r="135" spans="100:100" x14ac:dyDescent="0.2">
      <c r="CV135" s="325" t="str">
        <f ca="1">'Week 5'!BY19</f>
        <v xml:space="preserve">   var w5_p4_weights       = ["7","5","15","6","14","8","9","3","13","16","4","10","11","12"];</v>
      </c>
    </row>
    <row r="136" spans="100:100" x14ac:dyDescent="0.2">
      <c r="CV136" s="325" t="str">
        <f ca="1">'Week 5'!BY20</f>
        <v xml:space="preserve">   var w5_p5_weights       = ["7","6","10","8","12","16","13","5","11","14","4","15","9","3"];</v>
      </c>
    </row>
    <row r="137" spans="100:100" x14ac:dyDescent="0.2">
      <c r="CV137" s="325" t="str">
        <f ca="1">'Week 5'!BY21</f>
        <v xml:space="preserve">   var w5_p6_weights       = ["12","7","11","5","6","13","16","10","15","9","4","8","14","3"];</v>
      </c>
    </row>
    <row r="138" spans="100:100" x14ac:dyDescent="0.2">
      <c r="CV138" s="325" t="str">
        <f ca="1">'Week 5'!BY22</f>
        <v xml:space="preserve">   var w5_p7_weights       = ["7","6","16","8","15","9","14","5","13","4","3","10","11","12"];</v>
      </c>
    </row>
    <row r="139" spans="100:100" x14ac:dyDescent="0.2">
      <c r="CV139" s="325" t="str">
        <f ca="1">'Week 5'!BY23</f>
        <v xml:space="preserve">   var w5_p8_weights       = ["14","6","16","11","7","9","15","3","13","4","5","12","10","8"];</v>
      </c>
    </row>
    <row r="140" spans="100:100" x14ac:dyDescent="0.2">
      <c r="CV140" s="325" t="str">
        <f ca="1">'Week 5'!BY24</f>
        <v xml:space="preserve">   var w5_p9_weights       = ["5","9","16","10","15","4","11","8","3","7","6","14","12","13"];</v>
      </c>
    </row>
    <row r="141" spans="100:100" x14ac:dyDescent="0.2">
      <c r="CV141" s="325" t="str">
        <f ca="1">'Week 5'!BY25</f>
        <v xml:space="preserve">   var w5_p10_weights      = ["8","6","15","7","16","9","10","3","13","4","5","14","11","12"];</v>
      </c>
    </row>
    <row r="142" spans="100:100" x14ac:dyDescent="0.2">
      <c r="CV142" s="325" t="str">
        <f ca="1">'Week 5'!BY26</f>
        <v xml:space="preserve">   var w5_p11_weights      = ["13","11","4","10","3","16","6","14","5","12","15","8","9","7"];</v>
      </c>
    </row>
    <row r="143" spans="100:100" x14ac:dyDescent="0.2">
      <c r="CV143" s="325" t="str">
        <f ca="1">'Week 5'!BY27</f>
        <v xml:space="preserve">   var w5_p12_weights      = ["16","5","8","11","3","4","13","15","14","6","9","10","12","7"];</v>
      </c>
    </row>
    <row r="144" spans="100:100" x14ac:dyDescent="0.2">
      <c r="CV144" s="325" t="str">
        <f ca="1">'Week 5'!BY28</f>
        <v xml:space="preserve">   var w5_winners          = ["H","V","H","H","V","V","H","H","V","V","H","H","H","H"];</v>
      </c>
    </row>
    <row r="145" spans="100:100" x14ac:dyDescent="0.2">
      <c r="CV145" s="325" t="str">
        <f ca="1">'Week 5'!BY29</f>
        <v xml:space="preserve">   var w5_mn_points        = ["52","49","51","42","57","51","52","53","51","56","10","51"];</v>
      </c>
    </row>
    <row r="146" spans="100:100" x14ac:dyDescent="0.2">
      <c r="CV146" s="325" t="str">
        <f ca="1">'Week 5'!BY30</f>
        <v xml:space="preserve">   var w5_actual_mn_points = 0;</v>
      </c>
    </row>
    <row r="147" spans="100:100" x14ac:dyDescent="0.2">
      <c r="CV147" s="325"/>
    </row>
    <row r="148" spans="100:100" x14ac:dyDescent="0.2">
      <c r="CV148" s="325" t="str">
        <f ca="1">'Week 6'!BY4</f>
        <v xml:space="preserve">   var w6_p1_picks         = ["V","H","H","H","V","H","H","V","H","H","V","H","V","H"];</v>
      </c>
    </row>
    <row r="149" spans="100:100" x14ac:dyDescent="0.2">
      <c r="CV149" s="325" t="str">
        <f ca="1">'Week 6'!BY5</f>
        <v xml:space="preserve">   var w6_p2_picks         = [];</v>
      </c>
    </row>
    <row r="150" spans="100:100" x14ac:dyDescent="0.2">
      <c r="CV150" s="325" t="str">
        <f ca="1">'Week 6'!BY6</f>
        <v xml:space="preserve">   var w6_p3_picks         = ["V","H","H","H","V","H","V","V","H","H","V","H","V","V"];</v>
      </c>
    </row>
    <row r="151" spans="100:100" x14ac:dyDescent="0.2">
      <c r="CV151" s="325" t="str">
        <f ca="1">'Week 6'!BY7</f>
        <v xml:space="preserve">   var w6_p4_picks         = ["V","H","H","H","V","H","H","V","H","H","V","H","V","H"];</v>
      </c>
    </row>
    <row r="152" spans="100:100" x14ac:dyDescent="0.2">
      <c r="CV152" s="325" t="str">
        <f ca="1">'Week 6'!BY8</f>
        <v xml:space="preserve">   var w6_p5_picks         = ["V","H","H","H","V","H","H","V","H","H","V","H","V","H"];</v>
      </c>
    </row>
    <row r="153" spans="100:100" x14ac:dyDescent="0.2">
      <c r="CV153" s="325" t="str">
        <f ca="1">'Week 6'!BY9</f>
        <v xml:space="preserve">   var w6_p6_picks         = ["V","H","V","H","V","V","H","V","H","H","V","H","V","V"];</v>
      </c>
    </row>
    <row r="154" spans="100:100" x14ac:dyDescent="0.2">
      <c r="CV154" s="325" t="str">
        <f ca="1">'Week 6'!BY10</f>
        <v xml:space="preserve">   var w6_p7_picks         = ["V","H","H","H","V","H","H","V","H","H","H","H","V","V"];</v>
      </c>
    </row>
    <row r="155" spans="100:100" x14ac:dyDescent="0.2">
      <c r="CV155" s="325" t="str">
        <f ca="1">'Week 6'!BY11</f>
        <v xml:space="preserve">   var w6_p8_picks         = ["V","H","V","H","V","H","H","V","V","H","V","H","V","V"];</v>
      </c>
    </row>
    <row r="156" spans="100:100" x14ac:dyDescent="0.2">
      <c r="CV156" s="325" t="str">
        <f ca="1">'Week 6'!BY12</f>
        <v xml:space="preserve">   var w6_p9_picks         = ["V","H","H","H","V","H","H","V","H","H","V","H","V","V"];</v>
      </c>
    </row>
    <row r="157" spans="100:100" x14ac:dyDescent="0.2">
      <c r="CV157" s="325" t="str">
        <f ca="1">'Week 6'!BY13</f>
        <v xml:space="preserve">   var w6_p10_picks        = ["V","H","H","H","V","H","H","V","H","H","V","H","V","V"];</v>
      </c>
    </row>
    <row r="158" spans="100:100" x14ac:dyDescent="0.2">
      <c r="CV158" s="325" t="str">
        <f ca="1">'Week 6'!BY14</f>
        <v xml:space="preserve">   var w6_p11_picks        = ["V","H","V","H","V","H","H","V","H","H","V","H","V","V"];</v>
      </c>
    </row>
    <row r="159" spans="100:100" x14ac:dyDescent="0.2">
      <c r="CV159" s="325" t="str">
        <f ca="1">'Week 6'!BY15</f>
        <v xml:space="preserve">   var w6_p12_picks        = ["V","H","H","H","V","H","V","V","H","H","V","H","V","V"];</v>
      </c>
    </row>
    <row r="160" spans="100:100" x14ac:dyDescent="0.2">
      <c r="CV160" s="325" t="str">
        <f ca="1">'Week 6'!BY16</f>
        <v xml:space="preserve">   var w6_p1_weights       = ["11","13","4","14","7","12","6","16","3","10","8","15","9","5"];</v>
      </c>
    </row>
    <row r="161" spans="100:100" x14ac:dyDescent="0.2">
      <c r="CV161" s="325" t="str">
        <f ca="1">'Week 6'!BY17</f>
        <v xml:space="preserve">   var w6_p2_weights       = [];</v>
      </c>
    </row>
    <row r="162" spans="100:100" x14ac:dyDescent="0.2">
      <c r="CV162" s="325" t="str">
        <f ca="1">'Week 6'!BY18</f>
        <v xml:space="preserve">   var w6_p3_weights       = ["10","15","4","13","7","12","6","14","11","8","3","16","9","5"];</v>
      </c>
    </row>
    <row r="163" spans="100:100" x14ac:dyDescent="0.2">
      <c r="CV163" s="325" t="str">
        <f ca="1">'Week 6'!BY19</f>
        <v xml:space="preserve">   var w6_p4_weights       = ["12","14","3","13","6","11","7","15","9","10","4","16","8","5"];</v>
      </c>
    </row>
    <row r="164" spans="100:100" x14ac:dyDescent="0.2">
      <c r="CV164" s="325" t="str">
        <f ca="1">'Week 6'!BY20</f>
        <v xml:space="preserve">   var w6_p5_weights       = ["3","15","10","11","9","12","6","14","8","7","5","16","13","4"];</v>
      </c>
    </row>
    <row r="165" spans="100:100" x14ac:dyDescent="0.2">
      <c r="CV165" s="325" t="str">
        <f ca="1">'Week 6'!BY21</f>
        <v xml:space="preserve">   var w6_p6_weights       = ["3","9","11","10","6","4","5","12","16","13","8","15","14","7"];</v>
      </c>
    </row>
    <row r="166" spans="100:100" x14ac:dyDescent="0.2">
      <c r="CV166" s="325" t="str">
        <f ca="1">'Week 6'!BY22</f>
        <v xml:space="preserve">   var w6_p7_weights       = ["5","16","6","13","10","12","11","15","4","7","3","14","9","8"];</v>
      </c>
    </row>
    <row r="167" spans="100:100" x14ac:dyDescent="0.2">
      <c r="CV167" s="325" t="str">
        <f ca="1">'Week 6'!BY23</f>
        <v xml:space="preserve">   var w6_p8_weights       = ["7","15","5","16","13","9","4","10","3","11","8","14","12","6"];</v>
      </c>
    </row>
    <row r="168" spans="100:100" x14ac:dyDescent="0.2">
      <c r="CV168" s="325" t="str">
        <f ca="1">'Week 6'!BY24</f>
        <v xml:space="preserve">   var w6_p9_weights       = ["12","14","3","13","7","11","8","16","9","10","4","15","6","5"];</v>
      </c>
    </row>
    <row r="169" spans="100:100" x14ac:dyDescent="0.2">
      <c r="CV169" s="325" t="str">
        <f ca="1">'Week 6'!BY25</f>
        <v xml:space="preserve">   var w6_p10_weights      = ["16","15","5","14","8","11","7","13","10","4","3","12","9","6"];</v>
      </c>
    </row>
    <row r="170" spans="100:100" x14ac:dyDescent="0.2">
      <c r="CV170" s="325" t="str">
        <f ca="1">'Week 6'!BY26</f>
        <v xml:space="preserve">   var w6_p11_weights      = ["5","16","3","11","4","15","7","14","9","8","6","13","10","12"];</v>
      </c>
    </row>
    <row r="171" spans="100:100" x14ac:dyDescent="0.2">
      <c r="CV171" s="325" t="str">
        <f ca="1">'Week 6'!BY27</f>
        <v xml:space="preserve">   var w6_p12_weights      = ["3","15","7","10","12","13","8","16","5","14","4","9","11","6"];</v>
      </c>
    </row>
    <row r="172" spans="100:100" x14ac:dyDescent="0.2">
      <c r="CV172" s="325" t="str">
        <f ca="1">'Week 6'!BY28</f>
        <v xml:space="preserve">   var w6_winners          = ["V","V","V","H","V","V","H","V","H","H","H","H","H","V"];</v>
      </c>
    </row>
    <row r="173" spans="100:100" x14ac:dyDescent="0.2">
      <c r="CV173" s="325" t="str">
        <f ca="1">'Week 6'!BY29</f>
        <v xml:space="preserve">   var w6_mn_points        = ["54","","55","42","70","38","43","50","55","55","54","44"];</v>
      </c>
    </row>
    <row r="174" spans="100:100" x14ac:dyDescent="0.2">
      <c r="CV174" s="325" t="str">
        <f ca="1">'Week 6'!BY30</f>
        <v xml:space="preserve">   var w6_actual_mn_points = 0;</v>
      </c>
    </row>
    <row r="175" spans="100:100" x14ac:dyDescent="0.2">
      <c r="CV175" s="325"/>
    </row>
    <row r="176" spans="100:100" x14ac:dyDescent="0.2">
      <c r="CV176" s="325" t="str">
        <f ca="1">'Week 7'!BY4</f>
        <v xml:space="preserve">   var w7_p1_picks         = ["H","H","H","V","V","H","V","V","V","V","H","H","V","H"];</v>
      </c>
    </row>
    <row r="177" spans="100:100" x14ac:dyDescent="0.2">
      <c r="CV177" s="325" t="str">
        <f ca="1">'Week 7'!BY5</f>
        <v xml:space="preserve">   var w7_p2_picks         = ["H","H","H","H","V","H","V","V","V","V","H","H","H","H"];</v>
      </c>
    </row>
    <row r="178" spans="100:100" x14ac:dyDescent="0.2">
      <c r="CV178" s="325" t="str">
        <f ca="1">'Week 7'!BY6</f>
        <v xml:space="preserve">   var w7_p3_picks         = ["H","V","H","V","V","H","V","V","V","V","H","H","V","H"];</v>
      </c>
    </row>
    <row r="179" spans="100:100" x14ac:dyDescent="0.2">
      <c r="CV179" s="325" t="str">
        <f ca="1">'Week 7'!BY7</f>
        <v xml:space="preserve">   var w7_p4_picks         = ["H","H","H","V","V","H","V","V","V","V","H","H","V","H"];</v>
      </c>
    </row>
    <row r="180" spans="100:100" x14ac:dyDescent="0.2">
      <c r="CV180" s="325" t="str">
        <f ca="1">'Week 7'!BY8</f>
        <v xml:space="preserve">   var w7_p5_picks         = ["H","H","H","V","V","H","V","V","V","V","H","H","V","H"];</v>
      </c>
    </row>
    <row r="181" spans="100:100" x14ac:dyDescent="0.2">
      <c r="CV181" s="325" t="str">
        <f ca="1">'Week 7'!BY9</f>
        <v xml:space="preserve">   var w7_p6_picks         = ["H","V","V","H","V","H","V","H","H","V","V","H","V","H"];</v>
      </c>
    </row>
    <row r="182" spans="100:100" x14ac:dyDescent="0.2">
      <c r="CV182" s="325" t="str">
        <f ca="1">'Week 7'!BY10</f>
        <v xml:space="preserve">   var w7_p7_picks         = ["H","V","H","V","V","H","V","H","V","V","H","H","V","H"];</v>
      </c>
    </row>
    <row r="183" spans="100:100" x14ac:dyDescent="0.2">
      <c r="CV183" s="325" t="str">
        <f ca="1">'Week 7'!BY11</f>
        <v xml:space="preserve">   var w7_p8_picks         = ["H","V","V","V","V","H","V","V","H","V","V","H","H","H"];</v>
      </c>
    </row>
    <row r="184" spans="100:100" x14ac:dyDescent="0.2">
      <c r="CV184" s="325" t="str">
        <f ca="1">'Week 7'!BY12</f>
        <v xml:space="preserve">   var w7_p9_picks         = ["H","H","H","V","V","H","V","V","V","V","H","H","V","H"];</v>
      </c>
    </row>
    <row r="185" spans="100:100" x14ac:dyDescent="0.2">
      <c r="CV185" s="325" t="str">
        <f ca="1">'Week 7'!BY13</f>
        <v xml:space="preserve">   var w7_p10_picks        = ["H","H","H","V","V","H","V","V","V","V","H","H","V","H"];</v>
      </c>
    </row>
    <row r="186" spans="100:100" x14ac:dyDescent="0.2">
      <c r="CV186" s="325" t="str">
        <f ca="1">'Week 7'!BY14</f>
        <v xml:space="preserve">   var w7_p11_picks        = ["H","V","H","V","H","H","V","V","V","V","V","H","V","H"];</v>
      </c>
    </row>
    <row r="187" spans="100:100" x14ac:dyDescent="0.2">
      <c r="CV187" s="325" t="str">
        <f ca="1">'Week 7'!BY15</f>
        <v xml:space="preserve">   var w7_p12_picks        = ["H","H","H","V","V","H","V","V","V","V","H","H","V","H"];</v>
      </c>
    </row>
    <row r="188" spans="100:100" x14ac:dyDescent="0.2">
      <c r="CV188" s="325" t="str">
        <f ca="1">'Week 7'!BY16</f>
        <v xml:space="preserve">   var w7_p1_weights       = ["11","3","6","8","9","13","16","4","10","15","5","14","7","12"];</v>
      </c>
    </row>
    <row r="189" spans="100:100" x14ac:dyDescent="0.2">
      <c r="CV189" s="325" t="str">
        <f ca="1">'Week 7'!BY17</f>
        <v xml:space="preserve">   var w7_p2_weights       = ["16","15","3","8","9","14","12","13","5","11","10","7","4","6"];</v>
      </c>
    </row>
    <row r="190" spans="100:100" x14ac:dyDescent="0.2">
      <c r="CV190" s="325" t="str">
        <f ca="1">'Week 7'!BY18</f>
        <v xml:space="preserve">   var w7_p3_weights       = ["11","4","5","7","10","13","16","3","9","15","6","14","8","12"];</v>
      </c>
    </row>
    <row r="191" spans="100:100" x14ac:dyDescent="0.2">
      <c r="CV191" s="325" t="str">
        <f ca="1">'Week 7'!BY19</f>
        <v xml:space="preserve">   var w7_p4_weights       = ["10","3","5","8","11","15","16","4","9","14","6","13","7","12"];</v>
      </c>
    </row>
    <row r="192" spans="100:100" x14ac:dyDescent="0.2">
      <c r="CV192" s="325" t="str">
        <f ca="1">'Week 7'!BY20</f>
        <v xml:space="preserve">   var w7_p5_weights       = ["11","4","8","7","9","13","16","5","3","15","6","14","10","12"];</v>
      </c>
    </row>
    <row r="193" spans="100:100" x14ac:dyDescent="0.2">
      <c r="CV193" s="325" t="str">
        <f ca="1">'Week 7'!BY21</f>
        <v xml:space="preserve">   var w7_p6_weights       = ["9","16","3","4","13","12","15","8","5","11","10","6","7","14"];</v>
      </c>
    </row>
    <row r="194" spans="100:100" x14ac:dyDescent="0.2">
      <c r="CV194" s="325" t="str">
        <f ca="1">'Week 7'!BY22</f>
        <v xml:space="preserve">   var w7_p7_weights       = ["8","6","7","9","10","13","15","3","5","16","11","14","4","12"];</v>
      </c>
    </row>
    <row r="195" spans="100:100" x14ac:dyDescent="0.2">
      <c r="CV195" s="325" t="str">
        <f ca="1">'Week 7'!BY23</f>
        <v xml:space="preserve">   var w7_p8_weights       = ["8","9","7","10","14","13","16","11","4","15","5","12","3","6"];</v>
      </c>
    </row>
    <row r="196" spans="100:100" x14ac:dyDescent="0.2">
      <c r="CV196" s="325" t="str">
        <f ca="1">'Week 7'!BY24</f>
        <v xml:space="preserve">   var w7_p9_weights       = ["11","4","6","7","8","13","16","3","9","15","5","14","10","12"];</v>
      </c>
    </row>
    <row r="197" spans="100:100" x14ac:dyDescent="0.2">
      <c r="CV197" s="325" t="str">
        <f ca="1">'Week 7'!BY25</f>
        <v xml:space="preserve">   var w7_p10_weights      = ["10","5","6","7","9","13","15","4","11","16","8","14","3","12"];</v>
      </c>
    </row>
    <row r="198" spans="100:100" x14ac:dyDescent="0.2">
      <c r="CV198" s="325" t="str">
        <f ca="1">'Week 7'!BY26</f>
        <v xml:space="preserve">   var w7_p11_weights      = ["5","12","7","10","8","15","11","3","4","16","14","6","9","13"];</v>
      </c>
    </row>
    <row r="199" spans="100:100" x14ac:dyDescent="0.2">
      <c r="CV199" s="325" t="str">
        <f ca="1">'Week 7'!BY27</f>
        <v xml:space="preserve">   var w7_p12_weights      = ["11","3","6","7","10","13","16","4","9","15","5","14","8","12"];</v>
      </c>
    </row>
    <row r="200" spans="100:100" x14ac:dyDescent="0.2">
      <c r="CV200" s="325" t="str">
        <f ca="1">'Week 7'!BY28</f>
        <v xml:space="preserve">   var w7_winners          = ["H","V","V","V","V","H","V","H","H","V","V","H","V","H"];</v>
      </c>
    </row>
    <row r="201" spans="100:100" x14ac:dyDescent="0.2">
      <c r="CV201" s="325" t="str">
        <f ca="1">'Week 7'!BY29</f>
        <v xml:space="preserve">   var w7_mn_points        = ["43","45","46","42","67","38","47","58","45","52","69","44"];</v>
      </c>
    </row>
    <row r="202" spans="100:100" x14ac:dyDescent="0.2">
      <c r="CV202" s="325" t="str">
        <f ca="1">'Week 7'!BY30</f>
        <v xml:space="preserve">   var w7_actual_mn_points = 0;</v>
      </c>
    </row>
    <row r="203" spans="100:100" x14ac:dyDescent="0.2">
      <c r="CV203" s="325"/>
    </row>
    <row r="204" spans="100:100" x14ac:dyDescent="0.2">
      <c r="CV204" s="325" t="str">
        <f ca="1">'Week 8'!BY4</f>
        <v xml:space="preserve">   var w8_p1_picks         = ["H","H","H","V","H","V","H","H","V","V","H","V","H","V"];</v>
      </c>
    </row>
    <row r="205" spans="100:100" x14ac:dyDescent="0.2">
      <c r="CV205" s="325" t="str">
        <f ca="1">'Week 8'!BY5</f>
        <v xml:space="preserve">   var w8_p2_picks         = ["H","H","H","V","V","H","H","H","H","H","H","H","H","V"];</v>
      </c>
    </row>
    <row r="206" spans="100:100" x14ac:dyDescent="0.2">
      <c r="CV206" s="325" t="str">
        <f ca="1">'Week 8'!BY6</f>
        <v xml:space="preserve">   var w8_p3_picks         = ["H","H","H","V","V","V","H","H","V","V","H","V","H","V"];</v>
      </c>
    </row>
    <row r="207" spans="100:100" x14ac:dyDescent="0.2">
      <c r="CV207" s="325" t="str">
        <f ca="1">'Week 8'!BY7</f>
        <v xml:space="preserve">   var w8_p4_picks         = ["V","H","H","V","H","V","H","H","V","V","H","V","H","V"];</v>
      </c>
    </row>
    <row r="208" spans="100:100" x14ac:dyDescent="0.2">
      <c r="CV208" s="325" t="str">
        <f ca="1">'Week 8'!BY8</f>
        <v xml:space="preserve">   var w8_p5_picks         = ["V","H","H","V","H","V","H","H","V","V","H","V","H","V"];</v>
      </c>
    </row>
    <row r="209" spans="100:100" x14ac:dyDescent="0.2">
      <c r="CV209" s="325" t="str">
        <f ca="1">'Week 8'!BY9</f>
        <v xml:space="preserve">   var w8_p6_picks         = ["V","V","H","V","V","H","H","H","V","H","V","H","H","V"];</v>
      </c>
    </row>
    <row r="210" spans="100:100" x14ac:dyDescent="0.2">
      <c r="CV210" s="325" t="str">
        <f ca="1">'Week 8'!BY10</f>
        <v xml:space="preserve">   var w8_p7_picks         = ["H","V","H","V","H","V","H","H","V","V","H","V","H","V"];</v>
      </c>
    </row>
    <row r="211" spans="100:100" x14ac:dyDescent="0.2">
      <c r="CV211" s="325" t="str">
        <f ca="1">'Week 8'!BY11</f>
        <v xml:space="preserve">   var w8_p8_picks         = ["H","H","H","V","V","H","H","H","V","V","H","V","H","V"];</v>
      </c>
    </row>
    <row r="212" spans="100:100" x14ac:dyDescent="0.2">
      <c r="CV212" s="325" t="str">
        <f ca="1">'Week 8'!BY12</f>
        <v xml:space="preserve">   var w8_p9_picks         = ["H","H","H","V","H","V","H","H","V","V","H","V","H","V"];</v>
      </c>
    </row>
    <row r="213" spans="100:100" x14ac:dyDescent="0.2">
      <c r="CV213" s="325" t="str">
        <f ca="1">'Week 8'!BY13</f>
        <v xml:space="preserve">   var w8_p10_picks        = ["H","H","H","V","H","V","H","H","V","V","H","V","H","V"];</v>
      </c>
    </row>
    <row r="214" spans="100:100" x14ac:dyDescent="0.2">
      <c r="CV214" s="325" t="str">
        <f ca="1">'Week 8'!BY14</f>
        <v xml:space="preserve">   var w8_p11_picks        = ["H","H","H","V","V","V","H","H","V","V","H","V","H","V"];</v>
      </c>
    </row>
    <row r="215" spans="100:100" x14ac:dyDescent="0.2">
      <c r="CV215" s="325" t="str">
        <f ca="1">'Week 8'!BY15</f>
        <v xml:space="preserve">   var w8_p12_picks        = ["H","H","H","V","H","V","H","H","V","V","H","V","H","V"];</v>
      </c>
    </row>
    <row r="216" spans="100:100" x14ac:dyDescent="0.2">
      <c r="CV216" s="325" t="str">
        <f ca="1">'Week 8'!BY16</f>
        <v xml:space="preserve">   var w8_p1_weights       = ["4","3","10","12","7","9","13","16","8","11","5","6","14","15"];</v>
      </c>
    </row>
    <row r="217" spans="100:100" x14ac:dyDescent="0.2">
      <c r="CV217" s="325" t="str">
        <f ca="1">'Week 8'!BY17</f>
        <v xml:space="preserve">   var w8_p2_weights       = ["14","3","10","15","9","8","11","16","4","5","13","7","6","12"];</v>
      </c>
    </row>
    <row r="218" spans="100:100" x14ac:dyDescent="0.2">
      <c r="CV218" s="325" t="str">
        <f ca="1">'Week 8'!BY18</f>
        <v xml:space="preserve">   var w8_p3_weights       = ["3","10","9","12","4","6","13","16","8","11","5","7","14","15"];</v>
      </c>
    </row>
    <row r="219" spans="100:100" x14ac:dyDescent="0.2">
      <c r="CV219" s="325" t="str">
        <f ca="1">'Week 8'!BY19</f>
        <v xml:space="preserve">   var w8_p4_weights       = ["3","4","8","11","5","9","14","16","10","12","7","6","13","15"];</v>
      </c>
    </row>
    <row r="220" spans="100:100" x14ac:dyDescent="0.2">
      <c r="CV220" s="325" t="str">
        <f ca="1">'Week 8'!BY20</f>
        <v xml:space="preserve">   var w8_p5_weights       = ["8","3","12","13","7","9","10","16","14","5","4","11","6","15"];</v>
      </c>
    </row>
    <row r="221" spans="100:100" x14ac:dyDescent="0.2">
      <c r="CV221" s="325" t="str">
        <f ca="1">'Week 8'!BY21</f>
        <v xml:space="preserve">   var w8_p6_weights       = ["6","16","12","11","5","8","13","14","9","4","3","7","10","15"];</v>
      </c>
    </row>
    <row r="222" spans="100:100" x14ac:dyDescent="0.2">
      <c r="CV222" s="325" t="str">
        <f ca="1">'Week 8'!BY22</f>
        <v xml:space="preserve">   var w8_p7_weights       = ["5","3","4","14","6","10","12","16","11","9","8","7","13","15"];</v>
      </c>
    </row>
    <row r="223" spans="100:100" x14ac:dyDescent="0.2">
      <c r="CV223" s="325" t="str">
        <f ca="1">'Week 8'!BY23</f>
        <v xml:space="preserve">   var w8_p8_weights       = ["6","4","8","13","3","5","14","16","11","10","7","9","12","15"];</v>
      </c>
    </row>
    <row r="224" spans="100:100" x14ac:dyDescent="0.2">
      <c r="CV224" s="325" t="str">
        <f ca="1">'Week 8'!BY24</f>
        <v xml:space="preserve">   var w8_p9_weights       = ["4","8","10","12","3","5","13","16","9","11","6","7","14","15"];</v>
      </c>
    </row>
    <row r="225" spans="100:100" x14ac:dyDescent="0.2">
      <c r="CV225" s="325" t="str">
        <f ca="1">'Week 8'!BY25</f>
        <v xml:space="preserve">   var w8_p10_weights      = ["4","10","11","12","5","6","13","16","8","3","7","9","14","15"];</v>
      </c>
    </row>
    <row r="226" spans="100:100" x14ac:dyDescent="0.2">
      <c r="CV226" s="325" t="str">
        <f ca="1">'Week 8'!BY26</f>
        <v xml:space="preserve">   var w8_p11_weights      = ["4","12","11","10","3","6","13","16","9","8","7","5","14","15"];</v>
      </c>
    </row>
    <row r="227" spans="100:100" x14ac:dyDescent="0.2">
      <c r="CV227" s="325" t="str">
        <f ca="1">'Week 8'!BY27</f>
        <v xml:space="preserve">   var w8_p12_weights      = ["4","9","10","12","3","5","13","16","8","11","7","6","14","15"];</v>
      </c>
    </row>
    <row r="228" spans="100:100" x14ac:dyDescent="0.2">
      <c r="CV228" s="325" t="str">
        <f ca="1">'Week 8'!BY28</f>
        <v xml:space="preserve">   var w8_winners          = ["V","V","H","H","V","V","V","H","H","V","H","H","H","V"];</v>
      </c>
    </row>
    <row r="229" spans="100:100" x14ac:dyDescent="0.2">
      <c r="CV229" s="325" t="str">
        <f ca="1">'Week 8'!BY29</f>
        <v xml:space="preserve">   var w8_mn_points        = ["49","45","46","42","63","38","53","47","46","48","52","46"];</v>
      </c>
    </row>
    <row r="230" spans="100:100" x14ac:dyDescent="0.2">
      <c r="CV230" s="325" t="str">
        <f ca="1">'Week 8'!BY30</f>
        <v xml:space="preserve">   var w8_actual_mn_points = 0;</v>
      </c>
    </row>
    <row r="231" spans="100:100" x14ac:dyDescent="0.2">
      <c r="CV231" s="325"/>
    </row>
    <row r="232" spans="100:100" x14ac:dyDescent="0.2">
      <c r="CV232" s="325" t="str">
        <f ca="1">'Week 9'!BY4</f>
        <v xml:space="preserve">   var w9_p1_picks         = ["V","H","V","V","V","H","H","H","H","V","H","V","H","V"];</v>
      </c>
    </row>
    <row r="233" spans="100:100" x14ac:dyDescent="0.2">
      <c r="CV233" s="325" t="str">
        <f ca="1">'Week 9'!BY5</f>
        <v xml:space="preserve">   var w9_p2_picks         = ["V","V","V","V","H","H","H","H","H","V","H","V","H","V"];</v>
      </c>
    </row>
    <row r="234" spans="100:100" x14ac:dyDescent="0.2">
      <c r="CV234" s="325" t="str">
        <f ca="1">'Week 9'!BY6</f>
        <v xml:space="preserve">   var w9_p3_picks         = ["V","H","V","V","V","H","H","H","H","H","H","V","H","V"];</v>
      </c>
    </row>
    <row r="235" spans="100:100" x14ac:dyDescent="0.2">
      <c r="CV235" s="325" t="str">
        <f ca="1">'Week 9'!BY7</f>
        <v xml:space="preserve">   var w9_p4_picks         = ["V","H","V","V","V","H","H","H","H","H","H","V","V","V"];</v>
      </c>
    </row>
    <row r="236" spans="100:100" x14ac:dyDescent="0.2">
      <c r="CV236" s="325" t="str">
        <f ca="1">'Week 9'!BY8</f>
        <v xml:space="preserve">   var w9_p5_picks         = ["V","H","H","V","V","H","H","H","H","H","H","V","H","V"];</v>
      </c>
    </row>
    <row r="237" spans="100:100" x14ac:dyDescent="0.2">
      <c r="CV237" s="325" t="str">
        <f ca="1">'Week 9'!BY9</f>
        <v xml:space="preserve">   var w9_p6_picks         = ["V","H","V","V","H","H","H","V","V","H","H","V","H","V"];</v>
      </c>
    </row>
    <row r="238" spans="100:100" x14ac:dyDescent="0.2">
      <c r="CV238" s="325" t="str">
        <f ca="1">'Week 9'!BY10</f>
        <v xml:space="preserve">   var w9_p7_picks         = ["V","H","V","V","V","H","H","H","H","V","H","V","H","V"];</v>
      </c>
    </row>
    <row r="239" spans="100:100" x14ac:dyDescent="0.2">
      <c r="CV239" s="325" t="str">
        <f ca="1">'Week 9'!BY11</f>
        <v xml:space="preserve">   var w9_p8_picks         = ["V","H","V","H","V","H","H","V","H","V","H","V","H","V"];</v>
      </c>
    </row>
    <row r="240" spans="100:100" x14ac:dyDescent="0.2">
      <c r="CV240" s="325" t="str">
        <f ca="1">'Week 9'!BY12</f>
        <v xml:space="preserve">   var w9_p9_picks         = ["V","H","V","V","V","H","H","H","H","H","H","V","H","V"];</v>
      </c>
    </row>
    <row r="241" spans="100:100" x14ac:dyDescent="0.2">
      <c r="CV241" s="325" t="str">
        <f ca="1">'Week 9'!BY13</f>
        <v xml:space="preserve">   var w9_p10_picks        = ["V","V","V","V","V","H","H","H","V","H","V","V","H","V"];</v>
      </c>
    </row>
    <row r="242" spans="100:100" x14ac:dyDescent="0.2">
      <c r="CV242" s="325" t="str">
        <f ca="1">'Week 9'!BY14</f>
        <v xml:space="preserve">   var w9_p11_picks        = ["V","V","V","V","V","H","H","H","H","V","H","V","V","V"];</v>
      </c>
    </row>
    <row r="243" spans="100:100" x14ac:dyDescent="0.2">
      <c r="CV243" s="325" t="str">
        <f ca="1">'Week 9'!BY15</f>
        <v xml:space="preserve">   var w9_p12_picks        = ["V","H","V","V","V","H","H","H","H","V","H","V","H","V"];</v>
      </c>
    </row>
    <row r="244" spans="100:100" x14ac:dyDescent="0.2">
      <c r="CV244" s="325" t="str">
        <f ca="1">'Week 9'!BY16</f>
        <v xml:space="preserve">   var w9_p1_weights       = ["6","7","12","4","14","16","8","13","5","3","9","15","10","11"];</v>
      </c>
    </row>
    <row r="245" spans="100:100" x14ac:dyDescent="0.2">
      <c r="CV245" s="325" t="str">
        <f ca="1">'Week 9'!BY17</f>
        <v xml:space="preserve">   var w9_p2_weights       = ["6","3","8","12","4","15","11","14","5","7","10","16","9","13"];</v>
      </c>
    </row>
    <row r="246" spans="100:100" x14ac:dyDescent="0.2">
      <c r="CV246" s="325" t="str">
        <f ca="1">'Week 9'!BY18</f>
        <v xml:space="preserve">   var w9_p3_weights       = ["13","8","6","5","14","15","7","11","4","3","9","16","10","12"];</v>
      </c>
    </row>
    <row r="247" spans="100:100" x14ac:dyDescent="0.2">
      <c r="CV247" s="325" t="str">
        <f ca="1">'Week 9'!BY19</f>
        <v xml:space="preserve">   var w9_p4_weights       = ["14","6","8","7","13","15","9","11","5","3","12","16","4","10"];</v>
      </c>
    </row>
    <row r="248" spans="100:100" x14ac:dyDescent="0.2">
      <c r="CV248" s="325" t="str">
        <f ca="1">'Week 9'!BY20</f>
        <v xml:space="preserve">   var w9_p5_weights       = ["12","11","3","6","7","14","13","10","5","9","8","16","4","15"];</v>
      </c>
    </row>
    <row r="249" spans="100:100" x14ac:dyDescent="0.2">
      <c r="CV249" s="325" t="str">
        <f ca="1">'Week 9'!BY21</f>
        <v xml:space="preserve">   var w9_p6_weights       = ["13","5","12","11","6","15","14","7","8","9","10","16","4","3"];</v>
      </c>
    </row>
    <row r="250" spans="100:100" x14ac:dyDescent="0.2">
      <c r="CV250" s="325" t="str">
        <f ca="1">'Week 9'!BY22</f>
        <v xml:space="preserve">   var w9_p7_weights       = ["13","8","5","6","11","16","7","10","4","3","12","15","9","14"];</v>
      </c>
    </row>
    <row r="251" spans="100:100" x14ac:dyDescent="0.2">
      <c r="CV251" s="325" t="str">
        <f ca="1">'Week 9'!BY23</f>
        <v xml:space="preserve">   var w9_p8_weights       = ["8","9","13","5","11","15","6","3","7","12","10","16","4","14"];</v>
      </c>
    </row>
    <row r="252" spans="100:100" x14ac:dyDescent="0.2">
      <c r="CV252" s="325" t="str">
        <f ca="1">'Week 9'!BY24</f>
        <v xml:space="preserve">   var w9_p9_weights       = ["12","8","6","4","14","15","7","11","5","3","9","16","10","13"];</v>
      </c>
    </row>
    <row r="253" spans="100:100" x14ac:dyDescent="0.2">
      <c r="CV253" s="325" t="str">
        <f ca="1">'Week 9'!BY25</f>
        <v xml:space="preserve">   var w9_p10_weights      = ["13","6","8","7","9","16","10","11","3","4","5","15","12","14"];</v>
      </c>
    </row>
    <row r="254" spans="100:100" x14ac:dyDescent="0.2">
      <c r="CV254" s="325" t="str">
        <f ca="1">'Week 9'!BY26</f>
        <v xml:space="preserve">   var w9_p11_weights      = ["13","5","11","7","8","15","12","9","6","3","10","16","4","14"];</v>
      </c>
    </row>
    <row r="255" spans="100:100" x14ac:dyDescent="0.2">
      <c r="CV255" s="325" t="str">
        <f ca="1">'Week 9'!BY27</f>
        <v xml:space="preserve">   var w9_p12_weights      = ["14","10","3","13","7","15","12","8","6","11","5","16","4","9"];</v>
      </c>
    </row>
    <row r="256" spans="100:100" x14ac:dyDescent="0.2">
      <c r="CV256" s="325" t="str">
        <f ca="1">'Week 9'!BY28</f>
        <v xml:space="preserve">   var w9_winners          = ["V","H","H","V","V","H","H","H","V","V","V","V","V","V"];</v>
      </c>
    </row>
    <row r="257" spans="100:100" x14ac:dyDescent="0.2">
      <c r="CV257" s="325" t="str">
        <f ca="1">'Week 9'!BY29</f>
        <v xml:space="preserve">   var w9_mn_points        = ["38","47","43","42","44","38","33","45","43","52","48","21"];</v>
      </c>
    </row>
    <row r="258" spans="100:100" x14ac:dyDescent="0.2">
      <c r="CV258" s="325" t="str">
        <f ca="1">'Week 9'!BY30</f>
        <v xml:space="preserve">   var w9_actual_mn_points = 0;</v>
      </c>
    </row>
    <row r="259" spans="100:100" x14ac:dyDescent="0.2">
      <c r="CV259" s="325"/>
    </row>
    <row r="260" spans="100:100" x14ac:dyDescent="0.2">
      <c r="CV260" s="325" t="str">
        <f ca="1">'Week 10'!BY4</f>
        <v xml:space="preserve">   var w10_p1_picks         = [];</v>
      </c>
    </row>
    <row r="261" spans="100:100" x14ac:dyDescent="0.2">
      <c r="CV261" s="325" t="str">
        <f ca="1">'Week 10'!BY5</f>
        <v xml:space="preserve">   var w10_p2_picks         = [];</v>
      </c>
    </row>
    <row r="262" spans="100:100" x14ac:dyDescent="0.2">
      <c r="CV262" s="325" t="str">
        <f ca="1">'Week 10'!BY6</f>
        <v xml:space="preserve">   var w10_p3_picks         = [];</v>
      </c>
    </row>
    <row r="263" spans="100:100" x14ac:dyDescent="0.2">
      <c r="CV263" s="325" t="str">
        <f ca="1">'Week 10'!BY7</f>
        <v xml:space="preserve">   var w10_p4_picks         = [];</v>
      </c>
    </row>
    <row r="264" spans="100:100" x14ac:dyDescent="0.2">
      <c r="CV264" s="325" t="str">
        <f ca="1">'Week 10'!BY8</f>
        <v xml:space="preserve">   var w10_p5_picks         = [];</v>
      </c>
    </row>
    <row r="265" spans="100:100" x14ac:dyDescent="0.2">
      <c r="CV265" s="325" t="str">
        <f ca="1">'Week 10'!BY9</f>
        <v xml:space="preserve">   var w10_p6_picks         = [];</v>
      </c>
    </row>
    <row r="266" spans="100:100" x14ac:dyDescent="0.2">
      <c r="CV266" s="325" t="str">
        <f ca="1">'Week 10'!BY10</f>
        <v xml:space="preserve">   var w10_p7_picks         = [];</v>
      </c>
    </row>
    <row r="267" spans="100:100" x14ac:dyDescent="0.2">
      <c r="CV267" s="325" t="str">
        <f ca="1">'Week 10'!BY11</f>
        <v xml:space="preserve">   var w10_p8_picks         = [];</v>
      </c>
    </row>
    <row r="268" spans="100:100" x14ac:dyDescent="0.2">
      <c r="CV268" s="325" t="str">
        <f ca="1">'Week 10'!BY12</f>
        <v xml:space="preserve">   var w10_p9_picks         = [];</v>
      </c>
    </row>
    <row r="269" spans="100:100" x14ac:dyDescent="0.2">
      <c r="CV269" s="325" t="str">
        <f ca="1">'Week 10'!BY13</f>
        <v xml:space="preserve">   var w10_p10_picks        = [];</v>
      </c>
    </row>
    <row r="270" spans="100:100" x14ac:dyDescent="0.2">
      <c r="CV270" s="325" t="str">
        <f ca="1">'Week 10'!BY14</f>
        <v xml:space="preserve">   var w10_p11_picks        = [];</v>
      </c>
    </row>
    <row r="271" spans="100:100" x14ac:dyDescent="0.2">
      <c r="CV271" s="325" t="str">
        <f ca="1">'Week 10'!BY15</f>
        <v xml:space="preserve">   var w10_p12_picks        = [];</v>
      </c>
    </row>
    <row r="272" spans="100:100" x14ac:dyDescent="0.2">
      <c r="CV272" s="325" t="str">
        <f ca="1">'Week 10'!BY16</f>
        <v xml:space="preserve">   var w10_p1_weights       = [];</v>
      </c>
    </row>
    <row r="273" spans="100:100" x14ac:dyDescent="0.2">
      <c r="CV273" s="325" t="str">
        <f ca="1">'Week 10'!BY17</f>
        <v xml:space="preserve">   var w10_p2_weights       = [];</v>
      </c>
    </row>
    <row r="274" spans="100:100" x14ac:dyDescent="0.2">
      <c r="CV274" s="325" t="str">
        <f ca="1">'Week 10'!BY18</f>
        <v xml:space="preserve">   var w10_p3_weights       = [];</v>
      </c>
    </row>
    <row r="275" spans="100:100" x14ac:dyDescent="0.2">
      <c r="CV275" s="325" t="str">
        <f ca="1">'Week 10'!BY19</f>
        <v xml:space="preserve">   var w10_p4_weights       = [];</v>
      </c>
    </row>
    <row r="276" spans="100:100" x14ac:dyDescent="0.2">
      <c r="CV276" s="325" t="str">
        <f ca="1">'Week 10'!BY20</f>
        <v xml:space="preserve">   var w10_p5_weights       = [];</v>
      </c>
    </row>
    <row r="277" spans="100:100" x14ac:dyDescent="0.2">
      <c r="CV277" s="325" t="str">
        <f ca="1">'Week 10'!BY21</f>
        <v xml:space="preserve">   var w10_p6_weights       = [];</v>
      </c>
    </row>
    <row r="278" spans="100:100" x14ac:dyDescent="0.2">
      <c r="CV278" s="325" t="str">
        <f ca="1">'Week 10'!BY22</f>
        <v xml:space="preserve">   var w10_p7_weights       = [];</v>
      </c>
    </row>
    <row r="279" spans="100:100" x14ac:dyDescent="0.2">
      <c r="CV279" s="325" t="str">
        <f ca="1">'Week 10'!BY23</f>
        <v xml:space="preserve">   var w10_p8_weights       = [];</v>
      </c>
    </row>
    <row r="280" spans="100:100" x14ac:dyDescent="0.2">
      <c r="CV280" s="325" t="str">
        <f ca="1">'Week 10'!BY24</f>
        <v xml:space="preserve">   var w10_p9_weights       = [];</v>
      </c>
    </row>
    <row r="281" spans="100:100" x14ac:dyDescent="0.2">
      <c r="CV281" s="325" t="str">
        <f ca="1">'Week 10'!BY25</f>
        <v xml:space="preserve">   var w10_p10_weights      = [];</v>
      </c>
    </row>
    <row r="282" spans="100:100" x14ac:dyDescent="0.2">
      <c r="CV282" s="325" t="str">
        <f ca="1">'Week 10'!BY26</f>
        <v xml:space="preserve">   var w10_p11_weights      = [];</v>
      </c>
    </row>
    <row r="283" spans="100:100" x14ac:dyDescent="0.2">
      <c r="CV283" s="325" t="str">
        <f ca="1">'Week 10'!BY27</f>
        <v xml:space="preserve">   var w10_p12_weights      = [];</v>
      </c>
    </row>
    <row r="284" spans="100:100" x14ac:dyDescent="0.2">
      <c r="CV284" s="325" t="str">
        <f ca="1">'Week 10'!BY28</f>
        <v xml:space="preserve">   var w10_winners          = [];</v>
      </c>
    </row>
    <row r="285" spans="100:100" x14ac:dyDescent="0.2">
      <c r="CV285" s="325" t="str">
        <f ca="1">'Week 10'!BY29</f>
        <v xml:space="preserve">   var w10_mn_points        = ["","","","","","","","","","","",""];</v>
      </c>
    </row>
    <row r="286" spans="100:100" x14ac:dyDescent="0.2">
      <c r="CV286" s="325" t="str">
        <f ca="1">'Week 10'!BY30</f>
        <v xml:space="preserve">   var w10_actual_mn_points = 0;</v>
      </c>
    </row>
    <row r="287" spans="100:100" x14ac:dyDescent="0.2">
      <c r="CV287" s="325"/>
    </row>
    <row r="288" spans="100:100" x14ac:dyDescent="0.2">
      <c r="CV288" s="325" t="str">
        <f ca="1">'Week 11'!BY4</f>
        <v xml:space="preserve">   var w11_p1_picks         = [];</v>
      </c>
    </row>
    <row r="289" spans="100:100" x14ac:dyDescent="0.2">
      <c r="CV289" s="325" t="str">
        <f ca="1">'Week 11'!BY5</f>
        <v xml:space="preserve">   var w11_p2_picks         = [];</v>
      </c>
    </row>
    <row r="290" spans="100:100" x14ac:dyDescent="0.2">
      <c r="CV290" s="325" t="str">
        <f ca="1">'Week 11'!BY6</f>
        <v xml:space="preserve">   var w11_p3_picks         = [];</v>
      </c>
    </row>
    <row r="291" spans="100:100" x14ac:dyDescent="0.2">
      <c r="CV291" s="325" t="str">
        <f ca="1">'Week 11'!BY7</f>
        <v xml:space="preserve">   var w11_p4_picks         = [];</v>
      </c>
    </row>
    <row r="292" spans="100:100" x14ac:dyDescent="0.2">
      <c r="CV292" s="325" t="str">
        <f ca="1">'Week 11'!BY8</f>
        <v xml:space="preserve">   var w11_p5_picks         = [];</v>
      </c>
    </row>
    <row r="293" spans="100:100" x14ac:dyDescent="0.2">
      <c r="CV293" s="325" t="str">
        <f ca="1">'Week 11'!BY9</f>
        <v xml:space="preserve">   var w11_p6_picks         = [];</v>
      </c>
    </row>
    <row r="294" spans="100:100" x14ac:dyDescent="0.2">
      <c r="CV294" s="325" t="str">
        <f ca="1">'Week 11'!BY10</f>
        <v xml:space="preserve">   var w11_p7_picks         = [];</v>
      </c>
    </row>
    <row r="295" spans="100:100" x14ac:dyDescent="0.2">
      <c r="CV295" s="325" t="str">
        <f ca="1">'Week 11'!BY11</f>
        <v xml:space="preserve">   var w11_p8_picks         = [];</v>
      </c>
    </row>
    <row r="296" spans="100:100" x14ac:dyDescent="0.2">
      <c r="CV296" s="325" t="str">
        <f ca="1">'Week 11'!BY12</f>
        <v xml:space="preserve">   var w11_p9_picks         = [];</v>
      </c>
    </row>
    <row r="297" spans="100:100" x14ac:dyDescent="0.2">
      <c r="CV297" s="325" t="str">
        <f ca="1">'Week 11'!BY13</f>
        <v xml:space="preserve">   var w11_p10_picks        = [];</v>
      </c>
    </row>
    <row r="298" spans="100:100" x14ac:dyDescent="0.2">
      <c r="CV298" s="325" t="str">
        <f ca="1">'Week 11'!BY14</f>
        <v xml:space="preserve">   var w11_p11_picks        = [];</v>
      </c>
    </row>
    <row r="299" spans="100:100" x14ac:dyDescent="0.2">
      <c r="CV299" s="325" t="str">
        <f ca="1">'Week 11'!BY15</f>
        <v xml:space="preserve">   var w11_p12_picks        = [];</v>
      </c>
    </row>
    <row r="300" spans="100:100" x14ac:dyDescent="0.2">
      <c r="CV300" s="325" t="str">
        <f ca="1">'Week 11'!BY16</f>
        <v xml:space="preserve">   var w11_p1_weights       = [];</v>
      </c>
    </row>
    <row r="301" spans="100:100" x14ac:dyDescent="0.2">
      <c r="CV301" s="325" t="str">
        <f ca="1">'Week 11'!BY17</f>
        <v xml:space="preserve">   var w11_p2_weights       = [];</v>
      </c>
    </row>
    <row r="302" spans="100:100" x14ac:dyDescent="0.2">
      <c r="CV302" s="325" t="str">
        <f ca="1">'Week 11'!BY18</f>
        <v xml:space="preserve">   var w11_p3_weights       = [];</v>
      </c>
    </row>
    <row r="303" spans="100:100" x14ac:dyDescent="0.2">
      <c r="CV303" s="325" t="str">
        <f ca="1">'Week 11'!BY19</f>
        <v xml:space="preserve">   var w11_p4_weights       = [];</v>
      </c>
    </row>
    <row r="304" spans="100:100" x14ac:dyDescent="0.2">
      <c r="CV304" s="325" t="str">
        <f ca="1">'Week 11'!BY20</f>
        <v xml:space="preserve">   var w11_p5_weights       = [];</v>
      </c>
    </row>
    <row r="305" spans="100:100" x14ac:dyDescent="0.2">
      <c r="CV305" s="325" t="str">
        <f ca="1">'Week 11'!BY21</f>
        <v xml:space="preserve">   var w11_p6_weights       = [];</v>
      </c>
    </row>
    <row r="306" spans="100:100" x14ac:dyDescent="0.2">
      <c r="CV306" s="325" t="str">
        <f ca="1">'Week 11'!BY22</f>
        <v xml:space="preserve">   var w11_p7_weights       = [];</v>
      </c>
    </row>
    <row r="307" spans="100:100" x14ac:dyDescent="0.2">
      <c r="CV307" s="325" t="str">
        <f ca="1">'Week 11'!BY23</f>
        <v xml:space="preserve">   var w11_p8_weights       = [];</v>
      </c>
    </row>
    <row r="308" spans="100:100" x14ac:dyDescent="0.2">
      <c r="CV308" s="325" t="str">
        <f ca="1">'Week 11'!BY24</f>
        <v xml:space="preserve">   var w11_p9_weights       = [];</v>
      </c>
    </row>
    <row r="309" spans="100:100" x14ac:dyDescent="0.2">
      <c r="CV309" s="325" t="str">
        <f ca="1">'Week 11'!BY25</f>
        <v xml:space="preserve">   var w11_p10_weights      = [];</v>
      </c>
    </row>
    <row r="310" spans="100:100" x14ac:dyDescent="0.2">
      <c r="CV310" s="325" t="str">
        <f ca="1">'Week 11'!BY26</f>
        <v xml:space="preserve">   var w11_p11_weights      = [];</v>
      </c>
    </row>
    <row r="311" spans="100:100" x14ac:dyDescent="0.2">
      <c r="CV311" s="325" t="str">
        <f ca="1">'Week 11'!BY27</f>
        <v xml:space="preserve">   var w11_p12_weights      = [];</v>
      </c>
    </row>
    <row r="312" spans="100:100" x14ac:dyDescent="0.2">
      <c r="CV312" s="325" t="str">
        <f ca="1">'Week 11'!BY28</f>
        <v xml:space="preserve">   var w11_winners          = [];</v>
      </c>
    </row>
    <row r="313" spans="100:100" x14ac:dyDescent="0.2">
      <c r="CV313" s="325" t="str">
        <f ca="1">'Week 11'!BY29</f>
        <v xml:space="preserve">   var w11_mn_points        = ["","","","","","","","","","","",""];</v>
      </c>
    </row>
    <row r="314" spans="100:100" x14ac:dyDescent="0.2">
      <c r="CV314" s="325" t="str">
        <f ca="1">'Week 11'!BY30</f>
        <v xml:space="preserve">   var w11_actual_mn_points = 0;</v>
      </c>
    </row>
    <row r="315" spans="100:100" x14ac:dyDescent="0.2">
      <c r="CV315" s="325"/>
    </row>
    <row r="316" spans="100:100" x14ac:dyDescent="0.2">
      <c r="CV316" s="325" t="str">
        <f ca="1">'Week 12'!BY4</f>
        <v xml:space="preserve">   var w12_p1_picks         = [];</v>
      </c>
    </row>
    <row r="317" spans="100:100" x14ac:dyDescent="0.2">
      <c r="CV317" s="325" t="str">
        <f ca="1">'Week 12'!BY5</f>
        <v xml:space="preserve">   var w12_p2_picks         = [];</v>
      </c>
    </row>
    <row r="318" spans="100:100" x14ac:dyDescent="0.2">
      <c r="CV318" s="325" t="str">
        <f ca="1">'Week 12'!BY6</f>
        <v xml:space="preserve">   var w12_p3_picks         = [];</v>
      </c>
    </row>
    <row r="319" spans="100:100" x14ac:dyDescent="0.2">
      <c r="CV319" s="325" t="str">
        <f ca="1">'Week 12'!BY7</f>
        <v xml:space="preserve">   var w12_p4_picks         = [];</v>
      </c>
    </row>
    <row r="320" spans="100:100" x14ac:dyDescent="0.2">
      <c r="CV320" s="325" t="str">
        <f ca="1">'Week 12'!BY8</f>
        <v xml:space="preserve">   var w12_p5_picks         = [];</v>
      </c>
    </row>
    <row r="321" spans="100:100" x14ac:dyDescent="0.2">
      <c r="CV321" s="325" t="str">
        <f ca="1">'Week 12'!BY9</f>
        <v xml:space="preserve">   var w12_p6_picks         = [];</v>
      </c>
    </row>
    <row r="322" spans="100:100" x14ac:dyDescent="0.2">
      <c r="CV322" s="325" t="str">
        <f ca="1">'Week 12'!BY10</f>
        <v xml:space="preserve">   var w12_p7_picks         = [];</v>
      </c>
    </row>
    <row r="323" spans="100:100" x14ac:dyDescent="0.2">
      <c r="CV323" s="325" t="str">
        <f ca="1">'Week 12'!BY11</f>
        <v xml:space="preserve">   var w12_p8_picks         = [];</v>
      </c>
    </row>
    <row r="324" spans="100:100" x14ac:dyDescent="0.2">
      <c r="CV324" s="325" t="str">
        <f ca="1">'Week 12'!BY12</f>
        <v xml:space="preserve">   var w12_p9_picks         = [];</v>
      </c>
    </row>
    <row r="325" spans="100:100" x14ac:dyDescent="0.2">
      <c r="CV325" s="325" t="str">
        <f ca="1">'Week 12'!BY13</f>
        <v xml:space="preserve">   var w12_p10_picks        = [];</v>
      </c>
    </row>
    <row r="326" spans="100:100" x14ac:dyDescent="0.2">
      <c r="CV326" s="325" t="str">
        <f ca="1">'Week 12'!BY14</f>
        <v xml:space="preserve">   var w12_p11_picks        = [];</v>
      </c>
    </row>
    <row r="327" spans="100:100" x14ac:dyDescent="0.2">
      <c r="CV327" s="325" t="str">
        <f ca="1">'Week 12'!BY15</f>
        <v xml:space="preserve">   var w12_p12_picks        = [];</v>
      </c>
    </row>
    <row r="328" spans="100:100" x14ac:dyDescent="0.2">
      <c r="CV328" s="325" t="str">
        <f ca="1">'Week 12'!BY16</f>
        <v xml:space="preserve">   var w12_p1_weights       = [];</v>
      </c>
    </row>
    <row r="329" spans="100:100" x14ac:dyDescent="0.2">
      <c r="CV329" s="325" t="str">
        <f ca="1">'Week 12'!BY17</f>
        <v xml:space="preserve">   var w12_p2_weights       = [];</v>
      </c>
    </row>
    <row r="330" spans="100:100" x14ac:dyDescent="0.2">
      <c r="CV330" s="325" t="str">
        <f ca="1">'Week 12'!BY18</f>
        <v xml:space="preserve">   var w12_p3_weights       = [];</v>
      </c>
    </row>
    <row r="331" spans="100:100" x14ac:dyDescent="0.2">
      <c r="CV331" s="325" t="str">
        <f ca="1">'Week 12'!BY19</f>
        <v xml:space="preserve">   var w12_p4_weights       = [];</v>
      </c>
    </row>
    <row r="332" spans="100:100" x14ac:dyDescent="0.2">
      <c r="CV332" s="325" t="str">
        <f ca="1">'Week 12'!BY20</f>
        <v xml:space="preserve">   var w12_p5_weights       = [];</v>
      </c>
    </row>
    <row r="333" spans="100:100" x14ac:dyDescent="0.2">
      <c r="CV333" s="325" t="str">
        <f ca="1">'Week 12'!BY21</f>
        <v xml:space="preserve">   var w12_p6_weights       = [];</v>
      </c>
    </row>
    <row r="334" spans="100:100" x14ac:dyDescent="0.2">
      <c r="CV334" s="325" t="str">
        <f ca="1">'Week 12'!BY22</f>
        <v xml:space="preserve">   var w12_p7_weights       = [];</v>
      </c>
    </row>
    <row r="335" spans="100:100" x14ac:dyDescent="0.2">
      <c r="CV335" s="325" t="str">
        <f ca="1">'Week 12'!BY23</f>
        <v xml:space="preserve">   var w12_p8_weights       = [];</v>
      </c>
    </row>
    <row r="336" spans="100:100" x14ac:dyDescent="0.2">
      <c r="CV336" s="325" t="str">
        <f ca="1">'Week 12'!BY24</f>
        <v xml:space="preserve">   var w12_p9_weights       = [];</v>
      </c>
    </row>
    <row r="337" spans="100:100" x14ac:dyDescent="0.2">
      <c r="CV337" s="325" t="str">
        <f ca="1">'Week 12'!BY25</f>
        <v xml:space="preserve">   var w12_p10_weights      = [];</v>
      </c>
    </row>
    <row r="338" spans="100:100" x14ac:dyDescent="0.2">
      <c r="CV338" s="325" t="str">
        <f ca="1">'Week 12'!BY26</f>
        <v xml:space="preserve">   var w12_p11_weights      = [];</v>
      </c>
    </row>
    <row r="339" spans="100:100" x14ac:dyDescent="0.2">
      <c r="CV339" s="325" t="str">
        <f ca="1">'Week 12'!BY27</f>
        <v xml:space="preserve">   var w12_p12_weights      = [];</v>
      </c>
    </row>
    <row r="340" spans="100:100" x14ac:dyDescent="0.2">
      <c r="CV340" s="325" t="str">
        <f ca="1">'Week 12'!BY28</f>
        <v xml:space="preserve">   var w12_winners          = [];</v>
      </c>
    </row>
    <row r="341" spans="100:100" x14ac:dyDescent="0.2">
      <c r="CV341" s="325" t="str">
        <f ca="1">'Week 12'!BY29</f>
        <v xml:space="preserve">   var w12_mn_points        = ["","","","","","","","","","","",""];</v>
      </c>
    </row>
    <row r="342" spans="100:100" x14ac:dyDescent="0.2">
      <c r="CV342" s="325" t="str">
        <f ca="1">'Week 12'!BY30</f>
        <v xml:space="preserve">   var w12_actual_mn_points = 0;</v>
      </c>
    </row>
    <row r="343" spans="100:100" x14ac:dyDescent="0.2">
      <c r="CV343" s="325"/>
    </row>
    <row r="344" spans="100:100" x14ac:dyDescent="0.2">
      <c r="CV344" s="325" t="str">
        <f ca="1">'Week 13'!BY4</f>
        <v xml:space="preserve">   var w13_p1_picks         = [];</v>
      </c>
    </row>
    <row r="345" spans="100:100" x14ac:dyDescent="0.2">
      <c r="CV345" s="325" t="str">
        <f ca="1">'Week 13'!BY5</f>
        <v xml:space="preserve">   var w13_p2_picks         = [];</v>
      </c>
    </row>
    <row r="346" spans="100:100" x14ac:dyDescent="0.2">
      <c r="CV346" s="325" t="str">
        <f ca="1">'Week 13'!BY6</f>
        <v xml:space="preserve">   var w13_p3_picks         = [];</v>
      </c>
    </row>
    <row r="347" spans="100:100" x14ac:dyDescent="0.2">
      <c r="CV347" s="325" t="str">
        <f ca="1">'Week 13'!BY7</f>
        <v xml:space="preserve">   var w13_p4_picks         = [];</v>
      </c>
    </row>
    <row r="348" spans="100:100" x14ac:dyDescent="0.2">
      <c r="CV348" s="325" t="str">
        <f ca="1">'Week 13'!BY8</f>
        <v xml:space="preserve">   var w13_p5_picks         = [];</v>
      </c>
    </row>
    <row r="349" spans="100:100" x14ac:dyDescent="0.2">
      <c r="CV349" s="325" t="str">
        <f ca="1">'Week 13'!BY9</f>
        <v xml:space="preserve">   var w13_p6_picks         = [];</v>
      </c>
    </row>
    <row r="350" spans="100:100" x14ac:dyDescent="0.2">
      <c r="CV350" s="325" t="str">
        <f ca="1">'Week 13'!BY10</f>
        <v xml:space="preserve">   var w13_p7_picks         = [];</v>
      </c>
    </row>
    <row r="351" spans="100:100" x14ac:dyDescent="0.2">
      <c r="CV351" s="325" t="str">
        <f ca="1">'Week 13'!BY11</f>
        <v xml:space="preserve">   var w13_p8_picks         = [];</v>
      </c>
    </row>
    <row r="352" spans="100:100" x14ac:dyDescent="0.2">
      <c r="CV352" s="325" t="str">
        <f ca="1">'Week 13'!BY12</f>
        <v xml:space="preserve">   var w13_p9_picks         = [];</v>
      </c>
    </row>
    <row r="353" spans="100:100" x14ac:dyDescent="0.2">
      <c r="CV353" s="325" t="str">
        <f ca="1">'Week 13'!BY13</f>
        <v xml:space="preserve">   var w13_p10_picks        = [];</v>
      </c>
    </row>
    <row r="354" spans="100:100" x14ac:dyDescent="0.2">
      <c r="CV354" s="325" t="str">
        <f ca="1">'Week 13'!BY14</f>
        <v xml:space="preserve">   var w13_p11_picks        = [];</v>
      </c>
    </row>
    <row r="355" spans="100:100" x14ac:dyDescent="0.2">
      <c r="CV355" s="325" t="str">
        <f ca="1">'Week 13'!BY15</f>
        <v xml:space="preserve">   var w13_p12_picks        = [];</v>
      </c>
    </row>
    <row r="356" spans="100:100" x14ac:dyDescent="0.2">
      <c r="CV356" s="325" t="str">
        <f ca="1">'Week 13'!BY16</f>
        <v xml:space="preserve">   var w13_p1_weights       = [];</v>
      </c>
    </row>
    <row r="357" spans="100:100" x14ac:dyDescent="0.2">
      <c r="CV357" s="325" t="str">
        <f ca="1">'Week 13'!BY17</f>
        <v xml:space="preserve">   var w13_p2_weights       = [];</v>
      </c>
    </row>
    <row r="358" spans="100:100" x14ac:dyDescent="0.2">
      <c r="CV358" s="325" t="str">
        <f ca="1">'Week 13'!BY18</f>
        <v xml:space="preserve">   var w13_p3_weights       = [];</v>
      </c>
    </row>
    <row r="359" spans="100:100" x14ac:dyDescent="0.2">
      <c r="CV359" s="325" t="str">
        <f ca="1">'Week 13'!BY19</f>
        <v xml:space="preserve">   var w13_p4_weights       = [];</v>
      </c>
    </row>
    <row r="360" spans="100:100" x14ac:dyDescent="0.2">
      <c r="CV360" s="325" t="str">
        <f ca="1">'Week 13'!BY20</f>
        <v xml:space="preserve">   var w13_p5_weights       = [];</v>
      </c>
    </row>
    <row r="361" spans="100:100" x14ac:dyDescent="0.2">
      <c r="CV361" s="325" t="str">
        <f ca="1">'Week 13'!BY21</f>
        <v xml:space="preserve">   var w13_p6_weights       = [];</v>
      </c>
    </row>
    <row r="362" spans="100:100" x14ac:dyDescent="0.2">
      <c r="CV362" s="325" t="str">
        <f ca="1">'Week 13'!BY22</f>
        <v xml:space="preserve">   var w13_p7_weights       = [];</v>
      </c>
    </row>
    <row r="363" spans="100:100" x14ac:dyDescent="0.2">
      <c r="CV363" s="325" t="str">
        <f ca="1">'Week 13'!BY23</f>
        <v xml:space="preserve">   var w13_p8_weights       = [];</v>
      </c>
    </row>
    <row r="364" spans="100:100" x14ac:dyDescent="0.2">
      <c r="CV364" s="325" t="str">
        <f ca="1">'Week 13'!BY24</f>
        <v xml:space="preserve">   var w13_p9_weights       = [];</v>
      </c>
    </row>
    <row r="365" spans="100:100" x14ac:dyDescent="0.2">
      <c r="CV365" s="325" t="str">
        <f ca="1">'Week 13'!BY25</f>
        <v xml:space="preserve">   var w13_p10_weights      = [];</v>
      </c>
    </row>
    <row r="366" spans="100:100" x14ac:dyDescent="0.2">
      <c r="CV366" s="325" t="str">
        <f ca="1">'Week 13'!BY26</f>
        <v xml:space="preserve">   var w13_p11_weights      = [];</v>
      </c>
    </row>
    <row r="367" spans="100:100" x14ac:dyDescent="0.2">
      <c r="CV367" s="325" t="str">
        <f ca="1">'Week 13'!BY27</f>
        <v xml:space="preserve">   var w13_p12_weights      = [];</v>
      </c>
    </row>
    <row r="368" spans="100:100" x14ac:dyDescent="0.2">
      <c r="CV368" s="325" t="str">
        <f ca="1">'Week 13'!BY28</f>
        <v xml:space="preserve">   var w13_winners          = [];</v>
      </c>
    </row>
    <row r="369" spans="100:100" x14ac:dyDescent="0.2">
      <c r="CV369" s="325" t="str">
        <f ca="1">'Week 13'!BY29</f>
        <v xml:space="preserve">   var w13_mn_points        = ["","","","","","","","","","","",""];</v>
      </c>
    </row>
    <row r="370" spans="100:100" x14ac:dyDescent="0.2">
      <c r="CV370" s="325" t="str">
        <f ca="1">'Week 13'!BY30</f>
        <v xml:space="preserve">   var w13_actual_mn_points = 0;</v>
      </c>
    </row>
    <row r="371" spans="100:100" x14ac:dyDescent="0.2">
      <c r="CV371" s="325"/>
    </row>
    <row r="372" spans="100:100" x14ac:dyDescent="0.2">
      <c r="CV372" s="325" t="str">
        <f ca="1">'Week 14'!BY4</f>
        <v xml:space="preserve">   var w14_p1_picks         = [];</v>
      </c>
    </row>
    <row r="373" spans="100:100" x14ac:dyDescent="0.2">
      <c r="CV373" s="325" t="str">
        <f ca="1">'Week 14'!BY5</f>
        <v xml:space="preserve">   var w14_p2_picks         = [];</v>
      </c>
    </row>
    <row r="374" spans="100:100" x14ac:dyDescent="0.2">
      <c r="CV374" s="325" t="str">
        <f ca="1">'Week 14'!BY6</f>
        <v xml:space="preserve">   var w14_p3_picks         = [];</v>
      </c>
    </row>
    <row r="375" spans="100:100" x14ac:dyDescent="0.2">
      <c r="CV375" s="325" t="str">
        <f ca="1">'Week 14'!BY7</f>
        <v xml:space="preserve">   var w14_p4_picks         = [];</v>
      </c>
    </row>
    <row r="376" spans="100:100" x14ac:dyDescent="0.2">
      <c r="CV376" s="325" t="str">
        <f ca="1">'Week 14'!BY8</f>
        <v xml:space="preserve">   var w14_p5_picks         = [];</v>
      </c>
    </row>
    <row r="377" spans="100:100" x14ac:dyDescent="0.2">
      <c r="CV377" s="325" t="str">
        <f ca="1">'Week 14'!BY9</f>
        <v xml:space="preserve">   var w14_p6_picks         = [];</v>
      </c>
    </row>
    <row r="378" spans="100:100" x14ac:dyDescent="0.2">
      <c r="CV378" s="325" t="str">
        <f ca="1">'Week 14'!BY10</f>
        <v xml:space="preserve">   var w14_p7_picks         = [];</v>
      </c>
    </row>
    <row r="379" spans="100:100" x14ac:dyDescent="0.2">
      <c r="CV379" s="325" t="str">
        <f ca="1">'Week 14'!BY11</f>
        <v xml:space="preserve">   var w14_p8_picks         = [];</v>
      </c>
    </row>
    <row r="380" spans="100:100" x14ac:dyDescent="0.2">
      <c r="CV380" s="325" t="str">
        <f ca="1">'Week 14'!BY12</f>
        <v xml:space="preserve">   var w14_p9_picks         = [];</v>
      </c>
    </row>
    <row r="381" spans="100:100" x14ac:dyDescent="0.2">
      <c r="CV381" s="325" t="str">
        <f ca="1">'Week 14'!BY13</f>
        <v xml:space="preserve">   var w14_p10_picks        = [];</v>
      </c>
    </row>
    <row r="382" spans="100:100" x14ac:dyDescent="0.2">
      <c r="CV382" s="325" t="str">
        <f ca="1">'Week 14'!BY14</f>
        <v xml:space="preserve">   var w14_p11_picks        = [];</v>
      </c>
    </row>
    <row r="383" spans="100:100" x14ac:dyDescent="0.2">
      <c r="CV383" s="325" t="str">
        <f ca="1">'Week 14'!BY15</f>
        <v xml:space="preserve">   var w14_p12_picks        = [];</v>
      </c>
    </row>
    <row r="384" spans="100:100" x14ac:dyDescent="0.2">
      <c r="CV384" s="325" t="str">
        <f ca="1">'Week 14'!BY16</f>
        <v xml:space="preserve">   var w14_p1_weights       = [];</v>
      </c>
    </row>
    <row r="385" spans="100:100" x14ac:dyDescent="0.2">
      <c r="CV385" s="325" t="str">
        <f ca="1">'Week 14'!BY17</f>
        <v xml:space="preserve">   var w14_p2_weights       = [];</v>
      </c>
    </row>
    <row r="386" spans="100:100" x14ac:dyDescent="0.2">
      <c r="CV386" s="325" t="str">
        <f ca="1">'Week 14'!BY18</f>
        <v xml:space="preserve">   var w14_p3_weights       = [];</v>
      </c>
    </row>
    <row r="387" spans="100:100" x14ac:dyDescent="0.2">
      <c r="CV387" s="325" t="str">
        <f ca="1">'Week 14'!BY19</f>
        <v xml:space="preserve">   var w14_p4_weights       = [];</v>
      </c>
    </row>
    <row r="388" spans="100:100" x14ac:dyDescent="0.2">
      <c r="CV388" s="325" t="str">
        <f ca="1">'Week 14'!BY20</f>
        <v xml:space="preserve">   var w14_p5_weights       = [];</v>
      </c>
    </row>
    <row r="389" spans="100:100" x14ac:dyDescent="0.2">
      <c r="CV389" s="325" t="str">
        <f ca="1">'Week 14'!BY21</f>
        <v xml:space="preserve">   var w14_p6_weights       = [];</v>
      </c>
    </row>
    <row r="390" spans="100:100" x14ac:dyDescent="0.2">
      <c r="CV390" s="325" t="str">
        <f ca="1">'Week 14'!BY22</f>
        <v xml:space="preserve">   var w14_p7_weights       = [];</v>
      </c>
    </row>
    <row r="391" spans="100:100" x14ac:dyDescent="0.2">
      <c r="CV391" s="325" t="str">
        <f ca="1">'Week 14'!BY23</f>
        <v xml:space="preserve">   var w14_p8_weights       = [];</v>
      </c>
    </row>
    <row r="392" spans="100:100" x14ac:dyDescent="0.2">
      <c r="CV392" s="325" t="str">
        <f ca="1">'Week 14'!BY24</f>
        <v xml:space="preserve">   var w14_p9_weights       = [];</v>
      </c>
    </row>
    <row r="393" spans="100:100" x14ac:dyDescent="0.2">
      <c r="CV393" s="325" t="str">
        <f ca="1">'Week 14'!BY25</f>
        <v xml:space="preserve">   var w14_p10_weights      = [];</v>
      </c>
    </row>
    <row r="394" spans="100:100" x14ac:dyDescent="0.2">
      <c r="CV394" s="325" t="str">
        <f ca="1">'Week 14'!BY26</f>
        <v xml:space="preserve">   var w14_p11_weights      = [];</v>
      </c>
    </row>
    <row r="395" spans="100:100" x14ac:dyDescent="0.2">
      <c r="CV395" s="325" t="str">
        <f ca="1">'Week 14'!BY27</f>
        <v xml:space="preserve">   var w14_p12_weights      = [];</v>
      </c>
    </row>
    <row r="396" spans="100:100" x14ac:dyDescent="0.2">
      <c r="CV396" s="325" t="str">
        <f ca="1">'Week 14'!BY28</f>
        <v xml:space="preserve">   var w14_winners          = [];</v>
      </c>
    </row>
    <row r="397" spans="100:100" x14ac:dyDescent="0.2">
      <c r="CV397" s="325" t="str">
        <f ca="1">'Week 14'!BY29</f>
        <v xml:space="preserve">   var w14_mn_points        = ["","","","","","","","","","","",""];</v>
      </c>
    </row>
    <row r="398" spans="100:100" x14ac:dyDescent="0.2">
      <c r="CV398" s="325" t="str">
        <f ca="1">'Week 14'!BY30</f>
        <v xml:space="preserve">   var w14_actual_mn_points = 0;</v>
      </c>
    </row>
    <row r="399" spans="100:100" x14ac:dyDescent="0.2">
      <c r="CV399" s="325"/>
    </row>
    <row r="400" spans="100:100" x14ac:dyDescent="0.2">
      <c r="CV400" s="325" t="str">
        <f ca="1">'Week 15'!BY4</f>
        <v xml:space="preserve">   var w15_p1_picks         = [];</v>
      </c>
    </row>
    <row r="401" spans="100:100" x14ac:dyDescent="0.2">
      <c r="CV401" s="325" t="str">
        <f ca="1">'Week 15'!BY5</f>
        <v xml:space="preserve">   var w15_p2_picks         = [];</v>
      </c>
    </row>
    <row r="402" spans="100:100" x14ac:dyDescent="0.2">
      <c r="CV402" s="325" t="str">
        <f ca="1">'Week 15'!BY6</f>
        <v xml:space="preserve">   var w15_p3_picks         = [];</v>
      </c>
    </row>
    <row r="403" spans="100:100" x14ac:dyDescent="0.2">
      <c r="CV403" s="325" t="str">
        <f ca="1">'Week 15'!BY7</f>
        <v xml:space="preserve">   var w15_p4_picks         = [];</v>
      </c>
    </row>
    <row r="404" spans="100:100" x14ac:dyDescent="0.2">
      <c r="CV404" s="325" t="str">
        <f ca="1">'Week 15'!BY8</f>
        <v xml:space="preserve">   var w15_p5_picks         = [];</v>
      </c>
    </row>
    <row r="405" spans="100:100" x14ac:dyDescent="0.2">
      <c r="CV405" s="325" t="str">
        <f ca="1">'Week 15'!BY9</f>
        <v xml:space="preserve">   var w15_p6_picks         = [];</v>
      </c>
    </row>
    <row r="406" spans="100:100" x14ac:dyDescent="0.2">
      <c r="CV406" s="325" t="str">
        <f ca="1">'Week 15'!BY10</f>
        <v xml:space="preserve">   var w15_p7_picks         = [];</v>
      </c>
    </row>
    <row r="407" spans="100:100" x14ac:dyDescent="0.2">
      <c r="CV407" s="325" t="str">
        <f ca="1">'Week 15'!BY11</f>
        <v xml:space="preserve">   var w15_p8_picks         = [];</v>
      </c>
    </row>
    <row r="408" spans="100:100" x14ac:dyDescent="0.2">
      <c r="CV408" s="325" t="str">
        <f ca="1">'Week 15'!BY12</f>
        <v xml:space="preserve">   var w15_p9_picks         = [];</v>
      </c>
    </row>
    <row r="409" spans="100:100" x14ac:dyDescent="0.2">
      <c r="CV409" s="325" t="str">
        <f ca="1">'Week 15'!BY13</f>
        <v xml:space="preserve">   var w15_p10_picks        = [];</v>
      </c>
    </row>
    <row r="410" spans="100:100" x14ac:dyDescent="0.2">
      <c r="CV410" s="325" t="str">
        <f ca="1">'Week 15'!BY14</f>
        <v xml:space="preserve">   var w15_p11_picks        = [];</v>
      </c>
    </row>
    <row r="411" spans="100:100" x14ac:dyDescent="0.2">
      <c r="CV411" s="325" t="str">
        <f ca="1">'Week 15'!BY15</f>
        <v xml:space="preserve">   var w15_p12_picks        = [];</v>
      </c>
    </row>
    <row r="412" spans="100:100" x14ac:dyDescent="0.2">
      <c r="CV412" s="325" t="str">
        <f ca="1">'Week 15'!BY16</f>
        <v xml:space="preserve">   var w15_p1_weights       = [];</v>
      </c>
    </row>
    <row r="413" spans="100:100" x14ac:dyDescent="0.2">
      <c r="CV413" s="325" t="str">
        <f ca="1">'Week 15'!BY17</f>
        <v xml:space="preserve">   var w15_p2_weights       = [];</v>
      </c>
    </row>
    <row r="414" spans="100:100" x14ac:dyDescent="0.2">
      <c r="CV414" s="325" t="str">
        <f ca="1">'Week 15'!BY18</f>
        <v xml:space="preserve">   var w15_p3_weights       = [];</v>
      </c>
    </row>
    <row r="415" spans="100:100" x14ac:dyDescent="0.2">
      <c r="CV415" s="325" t="str">
        <f ca="1">'Week 15'!BY19</f>
        <v xml:space="preserve">   var w15_p4_weights       = [];</v>
      </c>
    </row>
    <row r="416" spans="100:100" x14ac:dyDescent="0.2">
      <c r="CV416" s="325" t="str">
        <f ca="1">'Week 15'!BY20</f>
        <v xml:space="preserve">   var w15_p5_weights       = [];</v>
      </c>
    </row>
    <row r="417" spans="100:100" x14ac:dyDescent="0.2">
      <c r="CV417" s="325" t="str">
        <f ca="1">'Week 15'!BY21</f>
        <v xml:space="preserve">   var w15_p6_weights       = [];</v>
      </c>
    </row>
    <row r="418" spans="100:100" x14ac:dyDescent="0.2">
      <c r="CV418" s="325" t="str">
        <f ca="1">'Week 15'!BY22</f>
        <v xml:space="preserve">   var w15_p7_weights       = [];</v>
      </c>
    </row>
    <row r="419" spans="100:100" x14ac:dyDescent="0.2">
      <c r="CV419" s="325" t="str">
        <f ca="1">'Week 15'!BY23</f>
        <v xml:space="preserve">   var w15_p8_weights       = [];</v>
      </c>
    </row>
    <row r="420" spans="100:100" x14ac:dyDescent="0.2">
      <c r="CV420" s="325" t="str">
        <f ca="1">'Week 15'!BY24</f>
        <v xml:space="preserve">   var w15_p9_weights       = [];</v>
      </c>
    </row>
    <row r="421" spans="100:100" x14ac:dyDescent="0.2">
      <c r="CV421" s="325" t="str">
        <f ca="1">'Week 15'!BY25</f>
        <v xml:space="preserve">   var w15_p10_weights      = [];</v>
      </c>
    </row>
    <row r="422" spans="100:100" x14ac:dyDescent="0.2">
      <c r="CV422" s="325" t="str">
        <f ca="1">'Week 15'!BY26</f>
        <v xml:space="preserve">   var w15_p11_weights      = [];</v>
      </c>
    </row>
    <row r="423" spans="100:100" x14ac:dyDescent="0.2">
      <c r="CV423" s="325" t="str">
        <f ca="1">'Week 15'!BY27</f>
        <v xml:space="preserve">   var w15_p12_weights      = [];</v>
      </c>
    </row>
    <row r="424" spans="100:100" x14ac:dyDescent="0.2">
      <c r="CV424" s="325" t="str">
        <f ca="1">'Week 15'!BY28</f>
        <v xml:space="preserve">   var w15_winners          = [];</v>
      </c>
    </row>
    <row r="425" spans="100:100" x14ac:dyDescent="0.2">
      <c r="CV425" s="325" t="str">
        <f ca="1">'Week 15'!BY29</f>
        <v xml:space="preserve">   var w15_mn_points        = ["","","","","","","","","","","",""];</v>
      </c>
    </row>
    <row r="426" spans="100:100" x14ac:dyDescent="0.2">
      <c r="CV426" s="325" t="str">
        <f ca="1">'Week 15'!BY30</f>
        <v xml:space="preserve">   var w15_actual_mn_points = 0;</v>
      </c>
    </row>
    <row r="427" spans="100:100" x14ac:dyDescent="0.2">
      <c r="CV427" s="325"/>
    </row>
    <row r="428" spans="100:100" x14ac:dyDescent="0.2">
      <c r="CV428" s="325" t="str">
        <f ca="1">'Week 16'!BY4</f>
        <v xml:space="preserve">   var w16_p1_picks         = [];</v>
      </c>
    </row>
    <row r="429" spans="100:100" x14ac:dyDescent="0.2">
      <c r="CV429" s="325" t="str">
        <f ca="1">'Week 16'!BY5</f>
        <v xml:space="preserve">   var w16_p2_picks         = [];</v>
      </c>
    </row>
    <row r="430" spans="100:100" x14ac:dyDescent="0.2">
      <c r="CV430" s="325" t="str">
        <f ca="1">'Week 16'!BY6</f>
        <v xml:space="preserve">   var w16_p3_picks         = [];</v>
      </c>
    </row>
    <row r="431" spans="100:100" x14ac:dyDescent="0.2">
      <c r="CV431" s="325" t="str">
        <f ca="1">'Week 16'!BY7</f>
        <v xml:space="preserve">   var w16_p4_picks         = [];</v>
      </c>
    </row>
    <row r="432" spans="100:100" x14ac:dyDescent="0.2">
      <c r="CV432" s="325" t="str">
        <f ca="1">'Week 16'!BY8</f>
        <v xml:space="preserve">   var w16_p5_picks         = [];</v>
      </c>
    </row>
    <row r="433" spans="100:100" x14ac:dyDescent="0.2">
      <c r="CV433" s="325" t="str">
        <f ca="1">'Week 16'!BY9</f>
        <v xml:space="preserve">   var w16_p6_picks         = [];</v>
      </c>
    </row>
    <row r="434" spans="100:100" x14ac:dyDescent="0.2">
      <c r="CV434" s="325" t="str">
        <f ca="1">'Week 16'!BY10</f>
        <v xml:space="preserve">   var w16_p7_picks         = [];</v>
      </c>
    </row>
    <row r="435" spans="100:100" x14ac:dyDescent="0.2">
      <c r="CV435" s="325" t="str">
        <f ca="1">'Week 16'!BY11</f>
        <v xml:space="preserve">   var w16_p8_picks         = [];</v>
      </c>
    </row>
    <row r="436" spans="100:100" x14ac:dyDescent="0.2">
      <c r="CV436" s="325" t="str">
        <f ca="1">'Week 16'!BY12</f>
        <v xml:space="preserve">   var w16_p9_picks         = [];</v>
      </c>
    </row>
    <row r="437" spans="100:100" x14ac:dyDescent="0.2">
      <c r="CV437" s="325" t="str">
        <f ca="1">'Week 16'!BY13</f>
        <v xml:space="preserve">   var w16_p10_picks        = [];</v>
      </c>
    </row>
    <row r="438" spans="100:100" x14ac:dyDescent="0.2">
      <c r="CV438" s="325" t="str">
        <f ca="1">'Week 16'!BY14</f>
        <v xml:space="preserve">   var w16_p11_picks        = [];</v>
      </c>
    </row>
    <row r="439" spans="100:100" x14ac:dyDescent="0.2">
      <c r="CV439" s="325" t="str">
        <f ca="1">'Week 16'!BY15</f>
        <v xml:space="preserve">   var w16_p12_picks        = [];</v>
      </c>
    </row>
    <row r="440" spans="100:100" x14ac:dyDescent="0.2">
      <c r="CV440" s="325" t="str">
        <f ca="1">'Week 16'!BY16</f>
        <v xml:space="preserve">   var w16_p1_weights       = [];</v>
      </c>
    </row>
    <row r="441" spans="100:100" x14ac:dyDescent="0.2">
      <c r="CV441" s="325" t="str">
        <f ca="1">'Week 16'!BY17</f>
        <v xml:space="preserve">   var w16_p2_weights       = [];</v>
      </c>
    </row>
    <row r="442" spans="100:100" x14ac:dyDescent="0.2">
      <c r="CV442" s="325" t="str">
        <f ca="1">'Week 16'!BY18</f>
        <v xml:space="preserve">   var w16_p3_weights       = [];</v>
      </c>
    </row>
    <row r="443" spans="100:100" x14ac:dyDescent="0.2">
      <c r="CV443" s="325" t="str">
        <f ca="1">'Week 16'!BY19</f>
        <v xml:space="preserve">   var w16_p4_weights       = [];</v>
      </c>
    </row>
    <row r="444" spans="100:100" x14ac:dyDescent="0.2">
      <c r="CV444" s="325" t="str">
        <f ca="1">'Week 16'!BY20</f>
        <v xml:space="preserve">   var w16_p5_weights       = [];</v>
      </c>
    </row>
    <row r="445" spans="100:100" x14ac:dyDescent="0.2">
      <c r="CV445" s="325" t="str">
        <f ca="1">'Week 16'!BY21</f>
        <v xml:space="preserve">   var w16_p6_weights       = [];</v>
      </c>
    </row>
    <row r="446" spans="100:100" x14ac:dyDescent="0.2">
      <c r="CV446" s="325" t="str">
        <f ca="1">'Week 16'!BY22</f>
        <v xml:space="preserve">   var w16_p7_weights       = [];</v>
      </c>
    </row>
    <row r="447" spans="100:100" x14ac:dyDescent="0.2">
      <c r="CV447" s="325" t="str">
        <f ca="1">'Week 16'!BY23</f>
        <v xml:space="preserve">   var w16_p8_weights       = [];</v>
      </c>
    </row>
    <row r="448" spans="100:100" x14ac:dyDescent="0.2">
      <c r="CV448" s="325" t="str">
        <f ca="1">'Week 16'!BY24</f>
        <v xml:space="preserve">   var w16_p9_weights       = [];</v>
      </c>
    </row>
    <row r="449" spans="100:100" x14ac:dyDescent="0.2">
      <c r="CV449" s="325" t="str">
        <f ca="1">'Week 16'!BY25</f>
        <v xml:space="preserve">   var w16_p10_weights      = [];</v>
      </c>
    </row>
    <row r="450" spans="100:100" x14ac:dyDescent="0.2">
      <c r="CV450" s="325" t="str">
        <f ca="1">'Week 16'!BY26</f>
        <v xml:space="preserve">   var w16_p11_weights      = [];</v>
      </c>
    </row>
    <row r="451" spans="100:100" x14ac:dyDescent="0.2">
      <c r="CV451" s="325" t="str">
        <f ca="1">'Week 16'!BY27</f>
        <v xml:space="preserve">   var w16_p12_weights      = [];</v>
      </c>
    </row>
    <row r="452" spans="100:100" x14ac:dyDescent="0.2">
      <c r="CV452" s="325" t="str">
        <f ca="1">'Week 16'!BY28</f>
        <v xml:space="preserve">   var w16_winners          = [];</v>
      </c>
    </row>
    <row r="453" spans="100:100" x14ac:dyDescent="0.2">
      <c r="CV453" s="325" t="str">
        <f ca="1">'Week 16'!BY29</f>
        <v xml:space="preserve">   var w16_mn_points        = ["","","","","","","","","","","",""];</v>
      </c>
    </row>
    <row r="454" spans="100:100" x14ac:dyDescent="0.2">
      <c r="CV454" s="325" t="str">
        <f ca="1">'Week 16'!BY30</f>
        <v xml:space="preserve">   var w16_actual_mn_points = 0;</v>
      </c>
    </row>
    <row r="455" spans="100:100" x14ac:dyDescent="0.2">
      <c r="CV455" s="325"/>
    </row>
    <row r="456" spans="100:100" x14ac:dyDescent="0.2">
      <c r="CV456" s="325" t="str">
        <f ca="1">'Week 17'!BY4</f>
        <v xml:space="preserve">   var w17_p1_picks         = [];</v>
      </c>
    </row>
    <row r="457" spans="100:100" x14ac:dyDescent="0.2">
      <c r="CV457" s="325" t="str">
        <f ca="1">'Week 17'!BY5</f>
        <v xml:space="preserve">   var w17_p2_picks         = [];</v>
      </c>
    </row>
    <row r="458" spans="100:100" x14ac:dyDescent="0.2">
      <c r="CV458" s="325" t="str">
        <f ca="1">'Week 17'!BY6</f>
        <v xml:space="preserve">   var w17_p3_picks         = [];</v>
      </c>
    </row>
    <row r="459" spans="100:100" x14ac:dyDescent="0.2">
      <c r="CV459" s="325" t="str">
        <f ca="1">'Week 17'!BY7</f>
        <v xml:space="preserve">   var w17_p4_picks         = [];</v>
      </c>
    </row>
    <row r="460" spans="100:100" x14ac:dyDescent="0.2">
      <c r="CV460" s="325" t="str">
        <f ca="1">'Week 17'!BY8</f>
        <v xml:space="preserve">   var w17_p5_picks         = [];</v>
      </c>
    </row>
    <row r="461" spans="100:100" x14ac:dyDescent="0.2">
      <c r="CV461" s="325" t="str">
        <f ca="1">'Week 17'!BY9</f>
        <v xml:space="preserve">   var w17_p6_picks         = [];</v>
      </c>
    </row>
    <row r="462" spans="100:100" x14ac:dyDescent="0.2">
      <c r="CV462" s="325" t="str">
        <f ca="1">'Week 17'!BY10</f>
        <v xml:space="preserve">   var w17_p7_picks         = [];</v>
      </c>
    </row>
    <row r="463" spans="100:100" x14ac:dyDescent="0.2">
      <c r="CV463" s="325" t="str">
        <f ca="1">'Week 17'!BY11</f>
        <v xml:space="preserve">   var w17_p8_picks         = [];</v>
      </c>
    </row>
    <row r="464" spans="100:100" x14ac:dyDescent="0.2">
      <c r="CV464" s="325" t="str">
        <f ca="1">'Week 17'!BY12</f>
        <v xml:space="preserve">   var w17_p9_picks         = [];</v>
      </c>
    </row>
    <row r="465" spans="100:100" x14ac:dyDescent="0.2">
      <c r="CV465" s="325" t="str">
        <f ca="1">'Week 17'!BY13</f>
        <v xml:space="preserve">   var w17_p10_picks        = [];</v>
      </c>
    </row>
    <row r="466" spans="100:100" x14ac:dyDescent="0.2">
      <c r="CV466" s="325" t="str">
        <f ca="1">'Week 17'!BY14</f>
        <v xml:space="preserve">   var w17_p11_picks        = [];</v>
      </c>
    </row>
    <row r="467" spans="100:100" x14ac:dyDescent="0.2">
      <c r="CV467" s="325" t="str">
        <f ca="1">'Week 17'!BY15</f>
        <v xml:space="preserve">   var w17_p12_picks        = [];</v>
      </c>
    </row>
    <row r="468" spans="100:100" x14ac:dyDescent="0.2">
      <c r="CV468" s="325" t="str">
        <f ca="1">'Week 17'!BY16</f>
        <v xml:space="preserve">   var w17_p1_weights       = [];</v>
      </c>
    </row>
    <row r="469" spans="100:100" x14ac:dyDescent="0.2">
      <c r="CV469" s="325" t="str">
        <f ca="1">'Week 17'!BY17</f>
        <v xml:space="preserve">   var w17_p2_weights       = [];</v>
      </c>
    </row>
    <row r="470" spans="100:100" x14ac:dyDescent="0.2">
      <c r="CV470" s="325" t="str">
        <f ca="1">'Week 17'!BY18</f>
        <v xml:space="preserve">   var w17_p3_weights       = [];</v>
      </c>
    </row>
    <row r="471" spans="100:100" x14ac:dyDescent="0.2">
      <c r="CV471" s="325" t="str">
        <f ca="1">'Week 17'!BY19</f>
        <v xml:space="preserve">   var w17_p4_weights       = [];</v>
      </c>
    </row>
    <row r="472" spans="100:100" x14ac:dyDescent="0.2">
      <c r="CV472" s="325" t="str">
        <f ca="1">'Week 17'!BY20</f>
        <v xml:space="preserve">   var w17_p5_weights       = [];</v>
      </c>
    </row>
    <row r="473" spans="100:100" x14ac:dyDescent="0.2">
      <c r="CV473" s="325" t="str">
        <f ca="1">'Week 17'!BY21</f>
        <v xml:space="preserve">   var w17_p6_weights       = [];</v>
      </c>
    </row>
    <row r="474" spans="100:100" x14ac:dyDescent="0.2">
      <c r="CV474" s="325" t="str">
        <f ca="1">'Week 17'!BY22</f>
        <v xml:space="preserve">   var w17_p7_weights       = [];</v>
      </c>
    </row>
    <row r="475" spans="100:100" x14ac:dyDescent="0.2">
      <c r="CV475" s="325" t="str">
        <f ca="1">'Week 17'!BY23</f>
        <v xml:space="preserve">   var w17_p8_weights       = [];</v>
      </c>
    </row>
    <row r="476" spans="100:100" x14ac:dyDescent="0.2">
      <c r="CV476" s="325" t="str">
        <f ca="1">'Week 17'!BY24</f>
        <v xml:space="preserve">   var w17_p9_weights       = [];</v>
      </c>
    </row>
    <row r="477" spans="100:100" x14ac:dyDescent="0.2">
      <c r="CV477" s="325" t="str">
        <f ca="1">'Week 17'!BY25</f>
        <v xml:space="preserve">   var w17_p10_weights      = [];</v>
      </c>
    </row>
    <row r="478" spans="100:100" x14ac:dyDescent="0.2">
      <c r="CV478" s="325" t="str">
        <f ca="1">'Week 17'!BY26</f>
        <v xml:space="preserve">   var w17_p11_weights      = [];</v>
      </c>
    </row>
    <row r="479" spans="100:100" x14ac:dyDescent="0.2">
      <c r="CV479" s="325" t="str">
        <f ca="1">'Week 17'!BY27</f>
        <v xml:space="preserve">   var w17_p12_weights      = [];</v>
      </c>
    </row>
    <row r="480" spans="100:100" x14ac:dyDescent="0.2">
      <c r="CV480" s="325" t="str">
        <f ca="1">'Week 17'!BY28</f>
        <v xml:space="preserve">   var w17_winners          = [];</v>
      </c>
    </row>
    <row r="481" spans="100:100" x14ac:dyDescent="0.2">
      <c r="CV481" s="325" t="str">
        <f ca="1">'Week 17'!BY29</f>
        <v xml:space="preserve">   var w17_mn_points        = ["","","","","","","","","","","",""];</v>
      </c>
    </row>
    <row r="482" spans="100:100" x14ac:dyDescent="0.2">
      <c r="CV482" s="325" t="str">
        <f ca="1">'Week 17'!BY30</f>
        <v xml:space="preserve">   var w17_actual_mn_points = 0;</v>
      </c>
    </row>
    <row r="483" spans="100:100" x14ac:dyDescent="0.2">
      <c r="CV483" s="325"/>
    </row>
    <row r="484" spans="100:100" x14ac:dyDescent="0.2">
      <c r="CV484" s="325" t="s">
        <v>127</v>
      </c>
    </row>
    <row r="485" spans="100:100" x14ac:dyDescent="0.2">
      <c r="CV485" s="325" t="s">
        <v>128</v>
      </c>
    </row>
    <row r="486" spans="100:100" x14ac:dyDescent="0.2">
      <c r="CV486" s="325" t="s">
        <v>129</v>
      </c>
    </row>
    <row r="487" spans="100:100" x14ac:dyDescent="0.2">
      <c r="CV487" s="325" t="s">
        <v>130</v>
      </c>
    </row>
    <row r="488" spans="100:100" x14ac:dyDescent="0.2">
      <c r="CV488" s="325" t="s">
        <v>131</v>
      </c>
    </row>
    <row r="489" spans="100:100" x14ac:dyDescent="0.2">
      <c r="CV489" s="325" t="s">
        <v>132</v>
      </c>
    </row>
    <row r="490" spans="100:100" x14ac:dyDescent="0.2">
      <c r="CV490" s="325" t="s">
        <v>133</v>
      </c>
    </row>
    <row r="491" spans="100:100" x14ac:dyDescent="0.2">
      <c r="CV491" s="325" t="s">
        <v>134</v>
      </c>
    </row>
    <row r="492" spans="100:100" x14ac:dyDescent="0.2">
      <c r="CV492" s="325" t="s">
        <v>135</v>
      </c>
    </row>
    <row r="493" spans="100:100" x14ac:dyDescent="0.2">
      <c r="CV493" s="325" t="s">
        <v>136</v>
      </c>
    </row>
    <row r="494" spans="100:100" x14ac:dyDescent="0.2">
      <c r="CV494" s="325" t="s">
        <v>137</v>
      </c>
    </row>
    <row r="495" spans="100:100" x14ac:dyDescent="0.2">
      <c r="CV495" s="325" t="s">
        <v>138</v>
      </c>
    </row>
    <row r="496" spans="100:100" x14ac:dyDescent="0.2">
      <c r="CV496" s="325"/>
    </row>
    <row r="497" spans="100:100" x14ac:dyDescent="0.2">
      <c r="CV497" s="325" t="s">
        <v>139</v>
      </c>
    </row>
    <row r="498" spans="100:100" x14ac:dyDescent="0.2">
      <c r="CV498" s="325" t="s">
        <v>140</v>
      </c>
    </row>
    <row r="499" spans="100:100" x14ac:dyDescent="0.2">
      <c r="CV499" s="325" t="s">
        <v>141</v>
      </c>
    </row>
    <row r="500" spans="100:100" x14ac:dyDescent="0.2">
      <c r="CV500" s="325" t="s">
        <v>142</v>
      </c>
    </row>
    <row r="501" spans="100:100" x14ac:dyDescent="0.2">
      <c r="CV501" s="325" t="s">
        <v>143</v>
      </c>
    </row>
    <row r="502" spans="100:100" x14ac:dyDescent="0.2">
      <c r="CV502" s="325" t="s">
        <v>144</v>
      </c>
    </row>
    <row r="503" spans="100:100" x14ac:dyDescent="0.2">
      <c r="CV503" s="325" t="s">
        <v>145</v>
      </c>
    </row>
    <row r="504" spans="100:100" x14ac:dyDescent="0.2">
      <c r="CV504" s="325" t="s">
        <v>146</v>
      </c>
    </row>
    <row r="505" spans="100:100" x14ac:dyDescent="0.2">
      <c r="CV505" s="325" t="s">
        <v>147</v>
      </c>
    </row>
    <row r="506" spans="100:100" x14ac:dyDescent="0.2">
      <c r="CV506" s="325" t="s">
        <v>148</v>
      </c>
    </row>
    <row r="507" spans="100:100" x14ac:dyDescent="0.2">
      <c r="CV507" s="325" t="s">
        <v>149</v>
      </c>
    </row>
    <row r="508" spans="100:100" x14ac:dyDescent="0.2">
      <c r="CV508" s="325" t="s">
        <v>150</v>
      </c>
    </row>
    <row r="509" spans="100:100" x14ac:dyDescent="0.2">
      <c r="CV509" s="325"/>
    </row>
    <row r="510" spans="100:100" x14ac:dyDescent="0.2">
      <c r="CV510" s="325" t="s">
        <v>151</v>
      </c>
    </row>
    <row r="511" spans="100:100" x14ac:dyDescent="0.2">
      <c r="CV511" s="325" t="s">
        <v>152</v>
      </c>
    </row>
    <row r="512" spans="100:100" x14ac:dyDescent="0.2">
      <c r="CV512" s="325" t="s">
        <v>153</v>
      </c>
    </row>
    <row r="513" spans="100:100" x14ac:dyDescent="0.2">
      <c r="CV513" s="325" t="s">
        <v>154</v>
      </c>
    </row>
    <row r="514" spans="100:100" x14ac:dyDescent="0.2">
      <c r="CV514" s="325" t="s">
        <v>155</v>
      </c>
    </row>
    <row r="515" spans="100:100" x14ac:dyDescent="0.2">
      <c r="CV515" s="325" t="s">
        <v>156</v>
      </c>
    </row>
    <row r="516" spans="100:100" x14ac:dyDescent="0.2">
      <c r="CV516" s="325" t="s">
        <v>157</v>
      </c>
    </row>
    <row r="517" spans="100:100" x14ac:dyDescent="0.2">
      <c r="CV517" s="325" t="s">
        <v>158</v>
      </c>
    </row>
    <row r="518" spans="100:100" x14ac:dyDescent="0.2">
      <c r="CV518" s="325" t="s">
        <v>159</v>
      </c>
    </row>
    <row r="519" spans="100:100" x14ac:dyDescent="0.2">
      <c r="CV519" s="325" t="s">
        <v>160</v>
      </c>
    </row>
    <row r="520" spans="100:100" x14ac:dyDescent="0.2">
      <c r="CV520" s="325" t="s">
        <v>161</v>
      </c>
    </row>
    <row r="521" spans="100:100" x14ac:dyDescent="0.2">
      <c r="CV521" s="325" t="s">
        <v>162</v>
      </c>
    </row>
    <row r="522" spans="100:100" x14ac:dyDescent="0.2">
      <c r="CV522" s="325"/>
    </row>
    <row r="523" spans="100:100" x14ac:dyDescent="0.2">
      <c r="CV523" s="325" t="s">
        <v>163</v>
      </c>
    </row>
    <row r="524" spans="100:100" x14ac:dyDescent="0.2">
      <c r="CV524" s="325" t="s">
        <v>164</v>
      </c>
    </row>
    <row r="525" spans="100:100" x14ac:dyDescent="0.2">
      <c r="CV525" s="325" t="s">
        <v>165</v>
      </c>
    </row>
    <row r="526" spans="100:100" x14ac:dyDescent="0.2">
      <c r="CV526" s="325" t="s">
        <v>166</v>
      </c>
    </row>
    <row r="527" spans="100:100" x14ac:dyDescent="0.2">
      <c r="CV527" s="325" t="s">
        <v>167</v>
      </c>
    </row>
    <row r="528" spans="100:100" x14ac:dyDescent="0.2">
      <c r="CV528" s="325" t="s">
        <v>168</v>
      </c>
    </row>
    <row r="529" spans="100:100" x14ac:dyDescent="0.2">
      <c r="CV529" s="325" t="s">
        <v>169</v>
      </c>
    </row>
    <row r="530" spans="100:100" x14ac:dyDescent="0.2">
      <c r="CV530" s="325" t="s">
        <v>170</v>
      </c>
    </row>
    <row r="531" spans="100:100" x14ac:dyDescent="0.2">
      <c r="CV531" s="325" t="s">
        <v>171</v>
      </c>
    </row>
    <row r="532" spans="100:100" x14ac:dyDescent="0.2">
      <c r="CV532" s="325" t="s">
        <v>172</v>
      </c>
    </row>
    <row r="533" spans="100:100" x14ac:dyDescent="0.2">
      <c r="CV533" s="325" t="s">
        <v>173</v>
      </c>
    </row>
    <row r="534" spans="100:100" x14ac:dyDescent="0.2">
      <c r="CV534" s="325" t="s">
        <v>174</v>
      </c>
    </row>
    <row r="535" spans="100:100" x14ac:dyDescent="0.2">
      <c r="CV535" s="325"/>
    </row>
    <row r="536" spans="100:100" x14ac:dyDescent="0.2">
      <c r="CV536" s="325" t="s">
        <v>175</v>
      </c>
    </row>
    <row r="537" spans="100:100" x14ac:dyDescent="0.2">
      <c r="CV537" s="325" t="s">
        <v>176</v>
      </c>
    </row>
    <row r="538" spans="100:100" x14ac:dyDescent="0.2">
      <c r="CV538" s="325" t="s">
        <v>177</v>
      </c>
    </row>
    <row r="539" spans="100:100" x14ac:dyDescent="0.2">
      <c r="CV539" s="325" t="s">
        <v>178</v>
      </c>
    </row>
    <row r="540" spans="100:100" x14ac:dyDescent="0.2">
      <c r="CV540" s="325" t="s">
        <v>179</v>
      </c>
    </row>
    <row r="541" spans="100:100" x14ac:dyDescent="0.2">
      <c r="CV541" s="325" t="s">
        <v>180</v>
      </c>
    </row>
    <row r="542" spans="100:100" x14ac:dyDescent="0.2">
      <c r="CV542" s="325" t="s">
        <v>181</v>
      </c>
    </row>
    <row r="543" spans="100:100" x14ac:dyDescent="0.2">
      <c r="CV543" s="325" t="s">
        <v>182</v>
      </c>
    </row>
    <row r="544" spans="100:100" x14ac:dyDescent="0.2">
      <c r="CV544" s="325" t="s">
        <v>183</v>
      </c>
    </row>
    <row r="545" spans="100:100" x14ac:dyDescent="0.2">
      <c r="CV545" s="325" t="s">
        <v>184</v>
      </c>
    </row>
    <row r="546" spans="100:100" x14ac:dyDescent="0.2">
      <c r="CV546" s="325" t="s">
        <v>185</v>
      </c>
    </row>
    <row r="547" spans="100:100" x14ac:dyDescent="0.2">
      <c r="CV547" s="325" t="s">
        <v>186</v>
      </c>
    </row>
    <row r="548" spans="100:100" x14ac:dyDescent="0.2">
      <c r="CV548" s="325"/>
    </row>
    <row r="549" spans="100:100" x14ac:dyDescent="0.2">
      <c r="CV549" s="325" t="s">
        <v>187</v>
      </c>
    </row>
    <row r="550" spans="100:100" x14ac:dyDescent="0.2">
      <c r="CV550" s="325" t="s">
        <v>188</v>
      </c>
    </row>
    <row r="551" spans="100:100" x14ac:dyDescent="0.2">
      <c r="CV551" s="325" t="s">
        <v>189</v>
      </c>
    </row>
    <row r="552" spans="100:100" x14ac:dyDescent="0.2">
      <c r="CV552" s="325" t="s">
        <v>190</v>
      </c>
    </row>
    <row r="553" spans="100:100" x14ac:dyDescent="0.2">
      <c r="CV553" s="325" t="s">
        <v>191</v>
      </c>
    </row>
    <row r="554" spans="100:100" x14ac:dyDescent="0.2">
      <c r="CV554" s="325" t="s">
        <v>192</v>
      </c>
    </row>
    <row r="555" spans="100:100" x14ac:dyDescent="0.2">
      <c r="CV555" s="325" t="s">
        <v>193</v>
      </c>
    </row>
    <row r="556" spans="100:100" x14ac:dyDescent="0.2">
      <c r="CV556" s="325" t="s">
        <v>194</v>
      </c>
    </row>
    <row r="557" spans="100:100" x14ac:dyDescent="0.2">
      <c r="CV557" s="325" t="s">
        <v>195</v>
      </c>
    </row>
    <row r="558" spans="100:100" x14ac:dyDescent="0.2">
      <c r="CV558" s="325" t="s">
        <v>196</v>
      </c>
    </row>
    <row r="559" spans="100:100" x14ac:dyDescent="0.2">
      <c r="CV559" s="325" t="s">
        <v>197</v>
      </c>
    </row>
    <row r="560" spans="100:100" x14ac:dyDescent="0.2">
      <c r="CV560" s="325" t="s">
        <v>198</v>
      </c>
    </row>
    <row r="561" spans="100:100" x14ac:dyDescent="0.2">
      <c r="CV561" s="325"/>
    </row>
    <row r="562" spans="100:100" x14ac:dyDescent="0.2">
      <c r="CV562" s="325" t="s">
        <v>199</v>
      </c>
    </row>
    <row r="563" spans="100:100" x14ac:dyDescent="0.2">
      <c r="CV563" s="325" t="s">
        <v>200</v>
      </c>
    </row>
    <row r="564" spans="100:100" x14ac:dyDescent="0.2">
      <c r="CV564" s="325" t="s">
        <v>201</v>
      </c>
    </row>
    <row r="565" spans="100:100" x14ac:dyDescent="0.2">
      <c r="CV565" s="325" t="s">
        <v>202</v>
      </c>
    </row>
    <row r="566" spans="100:100" x14ac:dyDescent="0.2">
      <c r="CV566" s="325" t="s">
        <v>203</v>
      </c>
    </row>
    <row r="567" spans="100:100" x14ac:dyDescent="0.2">
      <c r="CV567" s="325" t="s">
        <v>204</v>
      </c>
    </row>
    <row r="568" spans="100:100" x14ac:dyDescent="0.2">
      <c r="CV568" s="325" t="s">
        <v>205</v>
      </c>
    </row>
    <row r="569" spans="100:100" x14ac:dyDescent="0.2">
      <c r="CV569" s="325" t="s">
        <v>206</v>
      </c>
    </row>
    <row r="570" spans="100:100" x14ac:dyDescent="0.2">
      <c r="CV570" s="325" t="s">
        <v>207</v>
      </c>
    </row>
    <row r="571" spans="100:100" x14ac:dyDescent="0.2">
      <c r="CV571" s="325" t="s">
        <v>208</v>
      </c>
    </row>
    <row r="572" spans="100:100" x14ac:dyDescent="0.2">
      <c r="CV572" s="325" t="s">
        <v>209</v>
      </c>
    </row>
    <row r="573" spans="100:100" x14ac:dyDescent="0.2">
      <c r="CV573" s="325" t="s">
        <v>210</v>
      </c>
    </row>
    <row r="574" spans="100:100" x14ac:dyDescent="0.2">
      <c r="CV574" s="325"/>
    </row>
    <row r="575" spans="100:100" x14ac:dyDescent="0.2">
      <c r="CV575" s="325" t="s">
        <v>211</v>
      </c>
    </row>
    <row r="576" spans="100:100" x14ac:dyDescent="0.2">
      <c r="CV576" s="325" t="s">
        <v>212</v>
      </c>
    </row>
    <row r="577" spans="100:100" x14ac:dyDescent="0.2">
      <c r="CV577" s="325" t="s">
        <v>213</v>
      </c>
    </row>
    <row r="578" spans="100:100" x14ac:dyDescent="0.2">
      <c r="CV578" s="325" t="s">
        <v>214</v>
      </c>
    </row>
    <row r="579" spans="100:100" x14ac:dyDescent="0.2">
      <c r="CV579" s="325" t="s">
        <v>215</v>
      </c>
    </row>
    <row r="580" spans="100:100" x14ac:dyDescent="0.2">
      <c r="CV580" s="325" t="s">
        <v>216</v>
      </c>
    </row>
    <row r="581" spans="100:100" x14ac:dyDescent="0.2">
      <c r="CV581" s="325" t="s">
        <v>217</v>
      </c>
    </row>
    <row r="582" spans="100:100" x14ac:dyDescent="0.2">
      <c r="CV582" s="325" t="s">
        <v>218</v>
      </c>
    </row>
    <row r="583" spans="100:100" x14ac:dyDescent="0.2">
      <c r="CV583" s="325" t="s">
        <v>219</v>
      </c>
    </row>
    <row r="584" spans="100:100" x14ac:dyDescent="0.2">
      <c r="CV584" s="325" t="s">
        <v>220</v>
      </c>
    </row>
    <row r="585" spans="100:100" x14ac:dyDescent="0.2">
      <c r="CV585" s="325" t="s">
        <v>221</v>
      </c>
    </row>
    <row r="586" spans="100:100" x14ac:dyDescent="0.2">
      <c r="CV586" s="325" t="s">
        <v>222</v>
      </c>
    </row>
    <row r="587" spans="100:100" x14ac:dyDescent="0.2">
      <c r="CV587" s="325"/>
    </row>
    <row r="588" spans="100:100" x14ac:dyDescent="0.2">
      <c r="CV588" s="325" t="s">
        <v>223</v>
      </c>
    </row>
    <row r="589" spans="100:100" x14ac:dyDescent="0.2">
      <c r="CV589" s="325" t="s">
        <v>224</v>
      </c>
    </row>
    <row r="590" spans="100:100" x14ac:dyDescent="0.2">
      <c r="CV590" s="325" t="s">
        <v>225</v>
      </c>
    </row>
    <row r="591" spans="100:100" x14ac:dyDescent="0.2">
      <c r="CV591" s="325" t="s">
        <v>226</v>
      </c>
    </row>
    <row r="592" spans="100:100" x14ac:dyDescent="0.2">
      <c r="CV592" s="325" t="s">
        <v>227</v>
      </c>
    </row>
    <row r="593" spans="100:100" x14ac:dyDescent="0.2">
      <c r="CV593" s="325" t="s">
        <v>228</v>
      </c>
    </row>
    <row r="594" spans="100:100" x14ac:dyDescent="0.2">
      <c r="CV594" s="325" t="s">
        <v>229</v>
      </c>
    </row>
    <row r="595" spans="100:100" x14ac:dyDescent="0.2">
      <c r="CV595" s="325" t="s">
        <v>230</v>
      </c>
    </row>
    <row r="596" spans="100:100" x14ac:dyDescent="0.2">
      <c r="CV596" s="325" t="s">
        <v>231</v>
      </c>
    </row>
    <row r="597" spans="100:100" x14ac:dyDescent="0.2">
      <c r="CV597" s="325" t="s">
        <v>232</v>
      </c>
    </row>
    <row r="598" spans="100:100" x14ac:dyDescent="0.2">
      <c r="CV598" s="325" t="s">
        <v>233</v>
      </c>
    </row>
    <row r="599" spans="100:100" x14ac:dyDescent="0.2">
      <c r="CV599" s="325" t="s">
        <v>234</v>
      </c>
    </row>
    <row r="600" spans="100:100" x14ac:dyDescent="0.2">
      <c r="CV600" s="325"/>
    </row>
    <row r="601" spans="100:100" x14ac:dyDescent="0.2">
      <c r="CV601" s="325" t="s">
        <v>235</v>
      </c>
    </row>
    <row r="602" spans="100:100" x14ac:dyDescent="0.2">
      <c r="CV602" s="325" t="s">
        <v>236</v>
      </c>
    </row>
    <row r="603" spans="100:100" x14ac:dyDescent="0.2">
      <c r="CV603" s="325" t="s">
        <v>237</v>
      </c>
    </row>
    <row r="604" spans="100:100" x14ac:dyDescent="0.2">
      <c r="CV604" s="325" t="s">
        <v>238</v>
      </c>
    </row>
    <row r="605" spans="100:100" x14ac:dyDescent="0.2">
      <c r="CV605" s="325" t="s">
        <v>239</v>
      </c>
    </row>
    <row r="606" spans="100:100" x14ac:dyDescent="0.2">
      <c r="CV606" s="325" t="s">
        <v>240</v>
      </c>
    </row>
    <row r="607" spans="100:100" x14ac:dyDescent="0.2">
      <c r="CV607" s="325" t="s">
        <v>241</v>
      </c>
    </row>
    <row r="608" spans="100:100" x14ac:dyDescent="0.2">
      <c r="CV608" s="325" t="s">
        <v>242</v>
      </c>
    </row>
    <row r="609" spans="100:100" x14ac:dyDescent="0.2">
      <c r="CV609" s="325" t="s">
        <v>243</v>
      </c>
    </row>
    <row r="610" spans="100:100" x14ac:dyDescent="0.2">
      <c r="CV610" s="325" t="s">
        <v>244</v>
      </c>
    </row>
    <row r="611" spans="100:100" x14ac:dyDescent="0.2">
      <c r="CV611" s="325" t="s">
        <v>245</v>
      </c>
    </row>
    <row r="612" spans="100:100" x14ac:dyDescent="0.2">
      <c r="CV612" s="325" t="s">
        <v>246</v>
      </c>
    </row>
    <row r="613" spans="100:100" x14ac:dyDescent="0.2">
      <c r="CV613" s="325"/>
    </row>
    <row r="614" spans="100:100" x14ac:dyDescent="0.2">
      <c r="CV614" s="325" t="s">
        <v>247</v>
      </c>
    </row>
    <row r="615" spans="100:100" x14ac:dyDescent="0.2">
      <c r="CV615" s="325" t="s">
        <v>248</v>
      </c>
    </row>
    <row r="616" spans="100:100" x14ac:dyDescent="0.2">
      <c r="CV616" s="325" t="s">
        <v>249</v>
      </c>
    </row>
    <row r="617" spans="100:100" x14ac:dyDescent="0.2">
      <c r="CV617" s="325" t="s">
        <v>250</v>
      </c>
    </row>
    <row r="618" spans="100:100" x14ac:dyDescent="0.2">
      <c r="CV618" s="325" t="s">
        <v>251</v>
      </c>
    </row>
    <row r="619" spans="100:100" x14ac:dyDescent="0.2">
      <c r="CV619" s="325" t="s">
        <v>252</v>
      </c>
    </row>
    <row r="620" spans="100:100" x14ac:dyDescent="0.2">
      <c r="CV620" s="325" t="s">
        <v>253</v>
      </c>
    </row>
    <row r="621" spans="100:100" x14ac:dyDescent="0.2">
      <c r="CV621" s="325" t="s">
        <v>254</v>
      </c>
    </row>
    <row r="622" spans="100:100" x14ac:dyDescent="0.2">
      <c r="CV622" s="325" t="s">
        <v>255</v>
      </c>
    </row>
    <row r="623" spans="100:100" x14ac:dyDescent="0.2">
      <c r="CV623" s="325" t="s">
        <v>256</v>
      </c>
    </row>
    <row r="624" spans="100:100" x14ac:dyDescent="0.2">
      <c r="CV624" s="325" t="s">
        <v>257</v>
      </c>
    </row>
    <row r="625" spans="100:100" x14ac:dyDescent="0.2">
      <c r="CV625" s="325" t="s">
        <v>258</v>
      </c>
    </row>
    <row r="626" spans="100:100" x14ac:dyDescent="0.2">
      <c r="CV626" s="325"/>
    </row>
    <row r="627" spans="100:100" x14ac:dyDescent="0.2">
      <c r="CV627" s="325" t="s">
        <v>259</v>
      </c>
    </row>
    <row r="628" spans="100:100" x14ac:dyDescent="0.2">
      <c r="CV628" s="325" t="s">
        <v>260</v>
      </c>
    </row>
    <row r="629" spans="100:100" x14ac:dyDescent="0.2">
      <c r="CV629" s="325" t="s">
        <v>261</v>
      </c>
    </row>
    <row r="630" spans="100:100" x14ac:dyDescent="0.2">
      <c r="CV630" s="325" t="s">
        <v>262</v>
      </c>
    </row>
    <row r="631" spans="100:100" x14ac:dyDescent="0.2">
      <c r="CV631" s="325" t="s">
        <v>263</v>
      </c>
    </row>
    <row r="632" spans="100:100" x14ac:dyDescent="0.2">
      <c r="CV632" s="325" t="s">
        <v>264</v>
      </c>
    </row>
    <row r="633" spans="100:100" x14ac:dyDescent="0.2">
      <c r="CV633" s="325" t="s">
        <v>265</v>
      </c>
    </row>
    <row r="634" spans="100:100" x14ac:dyDescent="0.2">
      <c r="CV634" s="325" t="s">
        <v>266</v>
      </c>
    </row>
    <row r="635" spans="100:100" x14ac:dyDescent="0.2">
      <c r="CV635" s="325" t="s">
        <v>267</v>
      </c>
    </row>
    <row r="636" spans="100:100" x14ac:dyDescent="0.2">
      <c r="CV636" s="325" t="s">
        <v>268</v>
      </c>
    </row>
    <row r="637" spans="100:100" x14ac:dyDescent="0.2">
      <c r="CV637" s="325" t="s">
        <v>269</v>
      </c>
    </row>
    <row r="638" spans="100:100" x14ac:dyDescent="0.2">
      <c r="CV638" s="325" t="s">
        <v>270</v>
      </c>
    </row>
    <row r="639" spans="100:100" x14ac:dyDescent="0.2">
      <c r="CV639" s="325"/>
    </row>
    <row r="640" spans="100:100" x14ac:dyDescent="0.2">
      <c r="CV640" s="325" t="s">
        <v>271</v>
      </c>
    </row>
    <row r="641" spans="100:100" x14ac:dyDescent="0.2">
      <c r="CV641" s="325" t="s">
        <v>272</v>
      </c>
    </row>
    <row r="642" spans="100:100" x14ac:dyDescent="0.2">
      <c r="CV642" s="325" t="s">
        <v>273</v>
      </c>
    </row>
    <row r="643" spans="100:100" x14ac:dyDescent="0.2">
      <c r="CV643" s="325" t="s">
        <v>274</v>
      </c>
    </row>
    <row r="644" spans="100:100" x14ac:dyDescent="0.2">
      <c r="CV644" s="325" t="s">
        <v>275</v>
      </c>
    </row>
    <row r="645" spans="100:100" x14ac:dyDescent="0.2">
      <c r="CV645" s="325" t="s">
        <v>276</v>
      </c>
    </row>
    <row r="646" spans="100:100" x14ac:dyDescent="0.2">
      <c r="CV646" s="325" t="s">
        <v>277</v>
      </c>
    </row>
    <row r="647" spans="100:100" x14ac:dyDescent="0.2">
      <c r="CV647" s="325" t="s">
        <v>278</v>
      </c>
    </row>
    <row r="648" spans="100:100" x14ac:dyDescent="0.2">
      <c r="CV648" s="325" t="s">
        <v>279</v>
      </c>
    </row>
    <row r="649" spans="100:100" x14ac:dyDescent="0.2">
      <c r="CV649" s="325" t="s">
        <v>280</v>
      </c>
    </row>
    <row r="650" spans="100:100" x14ac:dyDescent="0.2">
      <c r="CV650" s="325" t="s">
        <v>281</v>
      </c>
    </row>
    <row r="651" spans="100:100" x14ac:dyDescent="0.2">
      <c r="CV651" s="325" t="s">
        <v>282</v>
      </c>
    </row>
    <row r="652" spans="100:100" x14ac:dyDescent="0.2">
      <c r="CV652" s="325"/>
    </row>
    <row r="653" spans="100:100" x14ac:dyDescent="0.2">
      <c r="CV653" s="325" t="s">
        <v>283</v>
      </c>
    </row>
    <row r="654" spans="100:100" x14ac:dyDescent="0.2">
      <c r="CV654" s="325" t="s">
        <v>284</v>
      </c>
    </row>
    <row r="655" spans="100:100" x14ac:dyDescent="0.2">
      <c r="CV655" s="325" t="s">
        <v>285</v>
      </c>
    </row>
    <row r="656" spans="100:100" x14ac:dyDescent="0.2">
      <c r="CV656" s="325" t="s">
        <v>286</v>
      </c>
    </row>
    <row r="657" spans="100:100" x14ac:dyDescent="0.2">
      <c r="CV657" s="325" t="s">
        <v>287</v>
      </c>
    </row>
    <row r="658" spans="100:100" x14ac:dyDescent="0.2">
      <c r="CV658" s="325" t="s">
        <v>288</v>
      </c>
    </row>
    <row r="659" spans="100:100" x14ac:dyDescent="0.2">
      <c r="CV659" s="325" t="s">
        <v>289</v>
      </c>
    </row>
    <row r="660" spans="100:100" x14ac:dyDescent="0.2">
      <c r="CV660" s="325" t="s">
        <v>290</v>
      </c>
    </row>
    <row r="661" spans="100:100" x14ac:dyDescent="0.2">
      <c r="CV661" s="325" t="s">
        <v>291</v>
      </c>
    </row>
    <row r="662" spans="100:100" x14ac:dyDescent="0.2">
      <c r="CV662" s="325" t="s">
        <v>292</v>
      </c>
    </row>
    <row r="663" spans="100:100" x14ac:dyDescent="0.2">
      <c r="CV663" s="325" t="s">
        <v>293</v>
      </c>
    </row>
    <row r="664" spans="100:100" x14ac:dyDescent="0.2">
      <c r="CV664" s="325" t="s">
        <v>294</v>
      </c>
    </row>
    <row r="665" spans="100:100" x14ac:dyDescent="0.2">
      <c r="CV665" s="325"/>
    </row>
    <row r="666" spans="100:100" x14ac:dyDescent="0.2">
      <c r="CV666" s="325" t="s">
        <v>295</v>
      </c>
    </row>
    <row r="667" spans="100:100" x14ac:dyDescent="0.2">
      <c r="CV667" s="325" t="s">
        <v>296</v>
      </c>
    </row>
    <row r="668" spans="100:100" x14ac:dyDescent="0.2">
      <c r="CV668" s="325" t="s">
        <v>297</v>
      </c>
    </row>
    <row r="669" spans="100:100" x14ac:dyDescent="0.2">
      <c r="CV669" s="325" t="s">
        <v>298</v>
      </c>
    </row>
    <row r="670" spans="100:100" x14ac:dyDescent="0.2">
      <c r="CV670" s="325" t="s">
        <v>299</v>
      </c>
    </row>
    <row r="671" spans="100:100" x14ac:dyDescent="0.2">
      <c r="CV671" s="325" t="s">
        <v>300</v>
      </c>
    </row>
    <row r="672" spans="100:100" x14ac:dyDescent="0.2">
      <c r="CV672" s="325" t="s">
        <v>301</v>
      </c>
    </row>
    <row r="673" spans="100:100" x14ac:dyDescent="0.2">
      <c r="CV673" s="325" t="s">
        <v>302</v>
      </c>
    </row>
    <row r="674" spans="100:100" x14ac:dyDescent="0.2">
      <c r="CV674" s="325" t="s">
        <v>303</v>
      </c>
    </row>
    <row r="675" spans="100:100" x14ac:dyDescent="0.2">
      <c r="CV675" s="325" t="s">
        <v>304</v>
      </c>
    </row>
    <row r="676" spans="100:100" x14ac:dyDescent="0.2">
      <c r="CV676" s="325" t="s">
        <v>305</v>
      </c>
    </row>
    <row r="677" spans="100:100" x14ac:dyDescent="0.2">
      <c r="CV677" s="325" t="s">
        <v>306</v>
      </c>
    </row>
    <row r="678" spans="100:100" x14ac:dyDescent="0.2">
      <c r="CV678" s="325"/>
    </row>
    <row r="679" spans="100:100" x14ac:dyDescent="0.2">
      <c r="CV679" s="325" t="s">
        <v>307</v>
      </c>
    </row>
    <row r="680" spans="100:100" x14ac:dyDescent="0.2">
      <c r="CV680" s="325" t="s">
        <v>308</v>
      </c>
    </row>
    <row r="681" spans="100:100" x14ac:dyDescent="0.2">
      <c r="CV681" s="325" t="s">
        <v>309</v>
      </c>
    </row>
    <row r="682" spans="100:100" x14ac:dyDescent="0.2">
      <c r="CV682" s="325" t="s">
        <v>310</v>
      </c>
    </row>
    <row r="683" spans="100:100" x14ac:dyDescent="0.2">
      <c r="CV683" s="325" t="s">
        <v>311</v>
      </c>
    </row>
    <row r="684" spans="100:100" x14ac:dyDescent="0.2">
      <c r="CV684" s="325" t="s">
        <v>312</v>
      </c>
    </row>
    <row r="685" spans="100:100" x14ac:dyDescent="0.2">
      <c r="CV685" s="325" t="s">
        <v>313</v>
      </c>
    </row>
    <row r="686" spans="100:100" x14ac:dyDescent="0.2">
      <c r="CV686" s="325" t="s">
        <v>314</v>
      </c>
    </row>
    <row r="687" spans="100:100" x14ac:dyDescent="0.2">
      <c r="CV687" s="325" t="s">
        <v>315</v>
      </c>
    </row>
    <row r="688" spans="100:100" x14ac:dyDescent="0.2">
      <c r="CV688" s="325" t="s">
        <v>316</v>
      </c>
    </row>
    <row r="689" spans="100:100" x14ac:dyDescent="0.2">
      <c r="CV689" s="325" t="s">
        <v>317</v>
      </c>
    </row>
    <row r="690" spans="100:100" x14ac:dyDescent="0.2">
      <c r="CV690" s="325" t="s">
        <v>318</v>
      </c>
    </row>
    <row r="691" spans="100:100" x14ac:dyDescent="0.2">
      <c r="CV691" s="325"/>
    </row>
    <row r="692" spans="100:100" x14ac:dyDescent="0.2">
      <c r="CV692" s="325" t="s">
        <v>319</v>
      </c>
    </row>
    <row r="693" spans="100:100" x14ac:dyDescent="0.2">
      <c r="CV693" s="325" t="s">
        <v>320</v>
      </c>
    </row>
    <row r="694" spans="100:100" x14ac:dyDescent="0.2">
      <c r="CV694" s="325" t="s">
        <v>321</v>
      </c>
    </row>
    <row r="695" spans="100:100" x14ac:dyDescent="0.2">
      <c r="CV695" s="325" t="s">
        <v>322</v>
      </c>
    </row>
    <row r="696" spans="100:100" x14ac:dyDescent="0.2">
      <c r="CV696" s="325" t="s">
        <v>323</v>
      </c>
    </row>
    <row r="697" spans="100:100" x14ac:dyDescent="0.2">
      <c r="CV697" s="325" t="s">
        <v>324</v>
      </c>
    </row>
    <row r="698" spans="100:100" x14ac:dyDescent="0.2">
      <c r="CV698" s="325" t="s">
        <v>325</v>
      </c>
    </row>
    <row r="699" spans="100:100" x14ac:dyDescent="0.2">
      <c r="CV699" s="325" t="s">
        <v>326</v>
      </c>
    </row>
    <row r="700" spans="100:100" x14ac:dyDescent="0.2">
      <c r="CV700" s="325" t="s">
        <v>327</v>
      </c>
    </row>
    <row r="701" spans="100:100" x14ac:dyDescent="0.2">
      <c r="CV701" s="325" t="s">
        <v>328</v>
      </c>
    </row>
    <row r="702" spans="100:100" x14ac:dyDescent="0.2">
      <c r="CV702" s="325" t="s">
        <v>329</v>
      </c>
    </row>
    <row r="703" spans="100:100" x14ac:dyDescent="0.2">
      <c r="CV703" s="325" t="s">
        <v>330</v>
      </c>
    </row>
    <row r="704" spans="100:100" x14ac:dyDescent="0.2">
      <c r="CV704" s="325"/>
    </row>
    <row r="705" spans="100:100" x14ac:dyDescent="0.2">
      <c r="CV705" s="325" t="s">
        <v>331</v>
      </c>
    </row>
    <row r="706" spans="100:100" x14ac:dyDescent="0.2">
      <c r="CV706" s="325" t="s">
        <v>332</v>
      </c>
    </row>
    <row r="707" spans="100:100" x14ac:dyDescent="0.2">
      <c r="CV707" s="325" t="s">
        <v>333</v>
      </c>
    </row>
    <row r="708" spans="100:100" x14ac:dyDescent="0.2">
      <c r="CV708" s="325" t="s">
        <v>334</v>
      </c>
    </row>
    <row r="709" spans="100:100" x14ac:dyDescent="0.2">
      <c r="CV709" s="325" t="s">
        <v>335</v>
      </c>
    </row>
    <row r="710" spans="100:100" x14ac:dyDescent="0.2">
      <c r="CV710" s="325" t="s">
        <v>336</v>
      </c>
    </row>
    <row r="711" spans="100:100" x14ac:dyDescent="0.2">
      <c r="CV711" s="325" t="s">
        <v>337</v>
      </c>
    </row>
    <row r="712" spans="100:100" x14ac:dyDescent="0.2">
      <c r="CV712" s="325" t="s">
        <v>338</v>
      </c>
    </row>
    <row r="713" spans="100:100" x14ac:dyDescent="0.2">
      <c r="CV713" s="325" t="s">
        <v>339</v>
      </c>
    </row>
    <row r="714" spans="100:100" x14ac:dyDescent="0.2">
      <c r="CV714" s="325" t="s">
        <v>340</v>
      </c>
    </row>
    <row r="715" spans="100:100" x14ac:dyDescent="0.2">
      <c r="CV715" s="325" t="s">
        <v>341</v>
      </c>
    </row>
    <row r="716" spans="100:100" x14ac:dyDescent="0.2">
      <c r="CV716" s="325" t="s">
        <v>342</v>
      </c>
    </row>
    <row r="717" spans="100:100" x14ac:dyDescent="0.2">
      <c r="CV717" s="325"/>
    </row>
    <row r="718" spans="100:100" x14ac:dyDescent="0.2">
      <c r="CV718" s="325" t="s">
        <v>343</v>
      </c>
    </row>
    <row r="719" spans="100:100" x14ac:dyDescent="0.2">
      <c r="CV719" s="325" t="s">
        <v>344</v>
      </c>
    </row>
    <row r="720" spans="100:100" x14ac:dyDescent="0.2">
      <c r="CV720" s="325" t="s">
        <v>345</v>
      </c>
    </row>
    <row r="721" spans="100:100" x14ac:dyDescent="0.2">
      <c r="CV721" s="325" t="s">
        <v>346</v>
      </c>
    </row>
    <row r="722" spans="100:100" x14ac:dyDescent="0.2">
      <c r="CV722" s="325" t="s">
        <v>347</v>
      </c>
    </row>
    <row r="723" spans="100:100" x14ac:dyDescent="0.2">
      <c r="CV723" s="325" t="s">
        <v>348</v>
      </c>
    </row>
    <row r="724" spans="100:100" x14ac:dyDescent="0.2">
      <c r="CV724" s="325" t="s">
        <v>349</v>
      </c>
    </row>
    <row r="725" spans="100:100" x14ac:dyDescent="0.2">
      <c r="CV725" s="325" t="s">
        <v>350</v>
      </c>
    </row>
    <row r="726" spans="100:100" x14ac:dyDescent="0.2">
      <c r="CV726" s="325" t="s">
        <v>351</v>
      </c>
    </row>
    <row r="727" spans="100:100" x14ac:dyDescent="0.2">
      <c r="CV727" s="325" t="s">
        <v>352</v>
      </c>
    </row>
    <row r="728" spans="100:100" x14ac:dyDescent="0.2">
      <c r="CV728" s="325" t="s">
        <v>353</v>
      </c>
    </row>
    <row r="729" spans="100:100" x14ac:dyDescent="0.2">
      <c r="CV729" s="325" t="s">
        <v>354</v>
      </c>
    </row>
    <row r="730" spans="100:100" x14ac:dyDescent="0.2">
      <c r="CV730" s="325"/>
    </row>
    <row r="731" spans="100:100" x14ac:dyDescent="0.2">
      <c r="CV731" s="325" t="s">
        <v>355</v>
      </c>
    </row>
    <row r="732" spans="100:100" x14ac:dyDescent="0.2">
      <c r="CV732" s="325" t="s">
        <v>356</v>
      </c>
    </row>
    <row r="733" spans="100:100" x14ac:dyDescent="0.2">
      <c r="CV733" s="325" t="s">
        <v>357</v>
      </c>
    </row>
    <row r="734" spans="100:100" x14ac:dyDescent="0.2">
      <c r="CV734" s="325" t="s">
        <v>358</v>
      </c>
    </row>
    <row r="735" spans="100:100" x14ac:dyDescent="0.2">
      <c r="CV735" s="325" t="s">
        <v>359</v>
      </c>
    </row>
    <row r="736" spans="100:100" x14ac:dyDescent="0.2">
      <c r="CV736" s="325" t="s">
        <v>360</v>
      </c>
    </row>
    <row r="737" spans="100:100" x14ac:dyDescent="0.2">
      <c r="CV737" s="325" t="s">
        <v>361</v>
      </c>
    </row>
    <row r="738" spans="100:100" x14ac:dyDescent="0.2">
      <c r="CV738" s="325" t="s">
        <v>362</v>
      </c>
    </row>
    <row r="739" spans="100:100" x14ac:dyDescent="0.2">
      <c r="CV739" s="325" t="s">
        <v>363</v>
      </c>
    </row>
    <row r="740" spans="100:100" x14ac:dyDescent="0.2">
      <c r="CV740" s="325" t="s">
        <v>364</v>
      </c>
    </row>
    <row r="741" spans="100:100" x14ac:dyDescent="0.2">
      <c r="CV741" s="325" t="s">
        <v>365</v>
      </c>
    </row>
    <row r="742" spans="100:100" x14ac:dyDescent="0.2">
      <c r="CV742" s="325" t="s">
        <v>366</v>
      </c>
    </row>
    <row r="743" spans="100:100" x14ac:dyDescent="0.2">
      <c r="CV743" s="325"/>
    </row>
    <row r="744" spans="100:100" x14ac:dyDescent="0.2">
      <c r="CV744" s="325" t="s">
        <v>367</v>
      </c>
    </row>
    <row r="745" spans="100:100" x14ac:dyDescent="0.2">
      <c r="CV745" s="325" t="s">
        <v>368</v>
      </c>
    </row>
    <row r="746" spans="100:100" x14ac:dyDescent="0.2">
      <c r="CV746" s="325" t="s">
        <v>369</v>
      </c>
    </row>
    <row r="747" spans="100:100" x14ac:dyDescent="0.2">
      <c r="CV747" s="325" t="s">
        <v>370</v>
      </c>
    </row>
    <row r="748" spans="100:100" x14ac:dyDescent="0.2">
      <c r="CV748" s="325" t="s">
        <v>371</v>
      </c>
    </row>
    <row r="749" spans="100:100" x14ac:dyDescent="0.2">
      <c r="CV749" s="325" t="s">
        <v>372</v>
      </c>
    </row>
    <row r="750" spans="100:100" x14ac:dyDescent="0.2">
      <c r="CV750" s="325" t="s">
        <v>373</v>
      </c>
    </row>
    <row r="751" spans="100:100" x14ac:dyDescent="0.2">
      <c r="CV751" s="325" t="s">
        <v>374</v>
      </c>
    </row>
    <row r="752" spans="100:100" x14ac:dyDescent="0.2">
      <c r="CV752" s="325" t="s">
        <v>375</v>
      </c>
    </row>
    <row r="753" spans="100:100" x14ac:dyDescent="0.2">
      <c r="CV753" s="325" t="s">
        <v>376</v>
      </c>
    </row>
    <row r="754" spans="100:100" x14ac:dyDescent="0.2">
      <c r="CV754" s="325" t="s">
        <v>377</v>
      </c>
    </row>
    <row r="755" spans="100:100" x14ac:dyDescent="0.2">
      <c r="CV755" s="325" t="s">
        <v>378</v>
      </c>
    </row>
    <row r="756" spans="100:100" x14ac:dyDescent="0.2">
      <c r="CV756" s="325"/>
    </row>
    <row r="757" spans="100:100" x14ac:dyDescent="0.2">
      <c r="CV757" s="325" t="s">
        <v>379</v>
      </c>
    </row>
    <row r="758" spans="100:100" x14ac:dyDescent="0.2">
      <c r="CV758" s="325" t="s">
        <v>380</v>
      </c>
    </row>
    <row r="759" spans="100:100" x14ac:dyDescent="0.2">
      <c r="CV759" s="325" t="s">
        <v>381</v>
      </c>
    </row>
    <row r="760" spans="100:100" x14ac:dyDescent="0.2">
      <c r="CV760" s="325" t="s">
        <v>382</v>
      </c>
    </row>
    <row r="761" spans="100:100" x14ac:dyDescent="0.2">
      <c r="CV761" s="325" t="s">
        <v>383</v>
      </c>
    </row>
    <row r="762" spans="100:100" x14ac:dyDescent="0.2">
      <c r="CV762" s="325" t="s">
        <v>384</v>
      </c>
    </row>
    <row r="763" spans="100:100" x14ac:dyDescent="0.2">
      <c r="CV763" s="325" t="s">
        <v>385</v>
      </c>
    </row>
    <row r="764" spans="100:100" x14ac:dyDescent="0.2">
      <c r="CV764" s="325" t="s">
        <v>386</v>
      </c>
    </row>
    <row r="765" spans="100:100" x14ac:dyDescent="0.2">
      <c r="CV765" s="325" t="s">
        <v>387</v>
      </c>
    </row>
    <row r="766" spans="100:100" x14ac:dyDescent="0.2">
      <c r="CV766" s="325" t="s">
        <v>388</v>
      </c>
    </row>
    <row r="767" spans="100:100" x14ac:dyDescent="0.2">
      <c r="CV767" s="325" t="s">
        <v>389</v>
      </c>
    </row>
    <row r="768" spans="100:100" x14ac:dyDescent="0.2">
      <c r="CV768" s="325" t="s">
        <v>390</v>
      </c>
    </row>
    <row r="769" spans="100:100" x14ac:dyDescent="0.2">
      <c r="CV769" s="325"/>
    </row>
    <row r="770" spans="100:100" x14ac:dyDescent="0.2">
      <c r="CV770" s="325" t="s">
        <v>391</v>
      </c>
    </row>
    <row r="771" spans="100:100" x14ac:dyDescent="0.2">
      <c r="CV771" s="325" t="s">
        <v>392</v>
      </c>
    </row>
    <row r="772" spans="100:100" x14ac:dyDescent="0.2">
      <c r="CV772" s="325" t="s">
        <v>393</v>
      </c>
    </row>
    <row r="773" spans="100:100" x14ac:dyDescent="0.2">
      <c r="CV773" s="325" t="s">
        <v>394</v>
      </c>
    </row>
    <row r="774" spans="100:100" x14ac:dyDescent="0.2">
      <c r="CV774" s="325" t="s">
        <v>395</v>
      </c>
    </row>
    <row r="775" spans="100:100" x14ac:dyDescent="0.2">
      <c r="CV775" s="325" t="s">
        <v>396</v>
      </c>
    </row>
    <row r="776" spans="100:100" x14ac:dyDescent="0.2">
      <c r="CV776" s="325" t="s">
        <v>397</v>
      </c>
    </row>
    <row r="777" spans="100:100" x14ac:dyDescent="0.2">
      <c r="CV777" s="325" t="s">
        <v>398</v>
      </c>
    </row>
    <row r="778" spans="100:100" x14ac:dyDescent="0.2">
      <c r="CV778" s="325" t="s">
        <v>399</v>
      </c>
    </row>
    <row r="779" spans="100:100" x14ac:dyDescent="0.2">
      <c r="CV779" s="325" t="s">
        <v>400</v>
      </c>
    </row>
    <row r="780" spans="100:100" x14ac:dyDescent="0.2">
      <c r="CV780" s="325" t="s">
        <v>401</v>
      </c>
    </row>
    <row r="781" spans="100:100" x14ac:dyDescent="0.2">
      <c r="CV781" s="325" t="s">
        <v>402</v>
      </c>
    </row>
    <row r="782" spans="100:100" x14ac:dyDescent="0.2">
      <c r="CV782" s="325"/>
    </row>
    <row r="783" spans="100:100" x14ac:dyDescent="0.2">
      <c r="CV783" s="325" t="s">
        <v>403</v>
      </c>
    </row>
    <row r="784" spans="100:100" x14ac:dyDescent="0.2">
      <c r="CV784" s="325" t="s">
        <v>404</v>
      </c>
    </row>
    <row r="785" spans="100:100" x14ac:dyDescent="0.2">
      <c r="CV785" s="325" t="s">
        <v>405</v>
      </c>
    </row>
    <row r="786" spans="100:100" x14ac:dyDescent="0.2">
      <c r="CV786" s="325" t="s">
        <v>406</v>
      </c>
    </row>
    <row r="787" spans="100:100" x14ac:dyDescent="0.2">
      <c r="CV787" s="325" t="s">
        <v>407</v>
      </c>
    </row>
    <row r="788" spans="100:100" x14ac:dyDescent="0.2">
      <c r="CV788" s="325" t="s">
        <v>408</v>
      </c>
    </row>
    <row r="789" spans="100:100" x14ac:dyDescent="0.2">
      <c r="CV789" s="325" t="s">
        <v>409</v>
      </c>
    </row>
    <row r="790" spans="100:100" x14ac:dyDescent="0.2">
      <c r="CV790" s="325" t="s">
        <v>410</v>
      </c>
    </row>
    <row r="791" spans="100:100" x14ac:dyDescent="0.2">
      <c r="CV791" s="325" t="s">
        <v>411</v>
      </c>
    </row>
    <row r="792" spans="100:100" x14ac:dyDescent="0.2">
      <c r="CV792" s="325" t="s">
        <v>412</v>
      </c>
    </row>
    <row r="793" spans="100:100" x14ac:dyDescent="0.2">
      <c r="CV793" s="325" t="s">
        <v>413</v>
      </c>
    </row>
    <row r="794" spans="100:100" x14ac:dyDescent="0.2">
      <c r="CV794" s="325" t="s">
        <v>414</v>
      </c>
    </row>
    <row r="795" spans="100:100" x14ac:dyDescent="0.2">
      <c r="CV795" s="325"/>
    </row>
    <row r="796" spans="100:100" x14ac:dyDescent="0.2">
      <c r="CV796" s="325" t="s">
        <v>415</v>
      </c>
    </row>
    <row r="797" spans="100:100" x14ac:dyDescent="0.2">
      <c r="CV797" s="325" t="s">
        <v>416</v>
      </c>
    </row>
    <row r="798" spans="100:100" x14ac:dyDescent="0.2">
      <c r="CV798" s="325" t="s">
        <v>417</v>
      </c>
    </row>
    <row r="799" spans="100:100" x14ac:dyDescent="0.2">
      <c r="CV799" s="325" t="s">
        <v>418</v>
      </c>
    </row>
    <row r="800" spans="100:100" x14ac:dyDescent="0.2">
      <c r="CV800" s="325" t="s">
        <v>419</v>
      </c>
    </row>
    <row r="801" spans="100:100" x14ac:dyDescent="0.2">
      <c r="CV801" s="325" t="s">
        <v>420</v>
      </c>
    </row>
    <row r="802" spans="100:100" x14ac:dyDescent="0.2">
      <c r="CV802" s="325" t="s">
        <v>421</v>
      </c>
    </row>
    <row r="803" spans="100:100" x14ac:dyDescent="0.2">
      <c r="CV803" s="325" t="s">
        <v>422</v>
      </c>
    </row>
    <row r="804" spans="100:100" x14ac:dyDescent="0.2">
      <c r="CV804" s="325" t="s">
        <v>423</v>
      </c>
    </row>
    <row r="805" spans="100:100" x14ac:dyDescent="0.2">
      <c r="CV805" s="325" t="s">
        <v>424</v>
      </c>
    </row>
    <row r="806" spans="100:100" x14ac:dyDescent="0.2">
      <c r="CV806" s="325" t="s">
        <v>425</v>
      </c>
    </row>
    <row r="807" spans="100:100" x14ac:dyDescent="0.2">
      <c r="CV807" s="325" t="s">
        <v>426</v>
      </c>
    </row>
    <row r="808" spans="100:100" x14ac:dyDescent="0.2">
      <c r="CV808" s="325"/>
    </row>
    <row r="809" spans="100:100" x14ac:dyDescent="0.2">
      <c r="CV809" s="325" t="s">
        <v>427</v>
      </c>
    </row>
    <row r="810" spans="100:100" x14ac:dyDescent="0.2">
      <c r="CV810" s="325" t="s">
        <v>428</v>
      </c>
    </row>
    <row r="811" spans="100:100" x14ac:dyDescent="0.2">
      <c r="CV811" s="325" t="s">
        <v>429</v>
      </c>
    </row>
    <row r="812" spans="100:100" x14ac:dyDescent="0.2">
      <c r="CV812" s="325" t="s">
        <v>430</v>
      </c>
    </row>
    <row r="813" spans="100:100" x14ac:dyDescent="0.2">
      <c r="CV813" s="325" t="s">
        <v>431</v>
      </c>
    </row>
    <row r="814" spans="100:100" x14ac:dyDescent="0.2">
      <c r="CV814" s="325" t="s">
        <v>432</v>
      </c>
    </row>
    <row r="815" spans="100:100" x14ac:dyDescent="0.2">
      <c r="CV815" s="325" t="s">
        <v>433</v>
      </c>
    </row>
    <row r="816" spans="100:100" x14ac:dyDescent="0.2">
      <c r="CV816" s="325" t="s">
        <v>434</v>
      </c>
    </row>
    <row r="817" spans="100:100" x14ac:dyDescent="0.2">
      <c r="CV817" s="325" t="s">
        <v>435</v>
      </c>
    </row>
    <row r="818" spans="100:100" x14ac:dyDescent="0.2">
      <c r="CV818" s="325" t="s">
        <v>436</v>
      </c>
    </row>
    <row r="819" spans="100:100" x14ac:dyDescent="0.2">
      <c r="CV819" s="325" t="s">
        <v>437</v>
      </c>
    </row>
    <row r="820" spans="100:100" x14ac:dyDescent="0.2">
      <c r="CV820" s="325" t="s">
        <v>438</v>
      </c>
    </row>
    <row r="821" spans="100:100" x14ac:dyDescent="0.2">
      <c r="CV821" s="325"/>
    </row>
    <row r="822" spans="100:100" x14ac:dyDescent="0.2">
      <c r="CV822" s="325" t="s">
        <v>439</v>
      </c>
    </row>
    <row r="823" spans="100:100" x14ac:dyDescent="0.2">
      <c r="CV823" s="325" t="s">
        <v>440</v>
      </c>
    </row>
    <row r="824" spans="100:100" x14ac:dyDescent="0.2">
      <c r="CV824" s="325" t="s">
        <v>441</v>
      </c>
    </row>
    <row r="825" spans="100:100" x14ac:dyDescent="0.2">
      <c r="CV825" s="325" t="s">
        <v>442</v>
      </c>
    </row>
    <row r="826" spans="100:100" x14ac:dyDescent="0.2">
      <c r="CV826" s="325" t="s">
        <v>443</v>
      </c>
    </row>
    <row r="827" spans="100:100" x14ac:dyDescent="0.2">
      <c r="CV827" s="325" t="s">
        <v>444</v>
      </c>
    </row>
    <row r="828" spans="100:100" x14ac:dyDescent="0.2">
      <c r="CV828" s="325" t="s">
        <v>445</v>
      </c>
    </row>
    <row r="829" spans="100:100" x14ac:dyDescent="0.2">
      <c r="CV829" s="325" t="s">
        <v>446</v>
      </c>
    </row>
    <row r="830" spans="100:100" x14ac:dyDescent="0.2">
      <c r="CV830" s="325" t="s">
        <v>447</v>
      </c>
    </row>
    <row r="831" spans="100:100" x14ac:dyDescent="0.2">
      <c r="CV831" s="325" t="s">
        <v>448</v>
      </c>
    </row>
    <row r="832" spans="100:100" x14ac:dyDescent="0.2">
      <c r="CV832" s="325" t="s">
        <v>449</v>
      </c>
    </row>
    <row r="833" spans="100:100" x14ac:dyDescent="0.2">
      <c r="CV833" s="325" t="s">
        <v>450</v>
      </c>
    </row>
    <row r="834" spans="100:100" x14ac:dyDescent="0.2">
      <c r="CV834" s="325"/>
    </row>
    <row r="835" spans="100:100" x14ac:dyDescent="0.2">
      <c r="CV835" s="325" t="s">
        <v>451</v>
      </c>
    </row>
    <row r="836" spans="100:100" x14ac:dyDescent="0.2">
      <c r="CV836" s="325" t="s">
        <v>452</v>
      </c>
    </row>
    <row r="837" spans="100:100" x14ac:dyDescent="0.2">
      <c r="CV837" s="325" t="s">
        <v>453</v>
      </c>
    </row>
    <row r="838" spans="100:100" x14ac:dyDescent="0.2">
      <c r="CV838" s="325" t="s">
        <v>454</v>
      </c>
    </row>
    <row r="839" spans="100:100" x14ac:dyDescent="0.2">
      <c r="CV839" s="325" t="s">
        <v>455</v>
      </c>
    </row>
    <row r="840" spans="100:100" x14ac:dyDescent="0.2">
      <c r="CV840" s="325" t="s">
        <v>456</v>
      </c>
    </row>
    <row r="841" spans="100:100" x14ac:dyDescent="0.2">
      <c r="CV841" s="325" t="s">
        <v>457</v>
      </c>
    </row>
    <row r="842" spans="100:100" x14ac:dyDescent="0.2">
      <c r="CV842" s="325" t="s">
        <v>458</v>
      </c>
    </row>
    <row r="843" spans="100:100" x14ac:dyDescent="0.2">
      <c r="CV843" s="325" t="s">
        <v>459</v>
      </c>
    </row>
    <row r="844" spans="100:100" x14ac:dyDescent="0.2">
      <c r="CV844" s="325" t="s">
        <v>460</v>
      </c>
    </row>
    <row r="845" spans="100:100" x14ac:dyDescent="0.2">
      <c r="CV845" s="325" t="s">
        <v>461</v>
      </c>
    </row>
    <row r="846" spans="100:100" x14ac:dyDescent="0.2">
      <c r="CV846" s="325" t="s">
        <v>462</v>
      </c>
    </row>
    <row r="847" spans="100:100" x14ac:dyDescent="0.2">
      <c r="CV847" s="325"/>
    </row>
    <row r="848" spans="100:100" x14ac:dyDescent="0.2">
      <c r="CV848" s="325" t="s">
        <v>463</v>
      </c>
    </row>
    <row r="849" spans="100:100" x14ac:dyDescent="0.2">
      <c r="CV849" s="325" t="s">
        <v>464</v>
      </c>
    </row>
    <row r="850" spans="100:100" x14ac:dyDescent="0.2">
      <c r="CV850" s="325" t="s">
        <v>465</v>
      </c>
    </row>
    <row r="851" spans="100:100" x14ac:dyDescent="0.2">
      <c r="CV851" s="325" t="s">
        <v>466</v>
      </c>
    </row>
    <row r="852" spans="100:100" x14ac:dyDescent="0.2">
      <c r="CV852" s="325" t="s">
        <v>467</v>
      </c>
    </row>
    <row r="853" spans="100:100" x14ac:dyDescent="0.2">
      <c r="CV853" s="325" t="s">
        <v>468</v>
      </c>
    </row>
    <row r="854" spans="100:100" x14ac:dyDescent="0.2">
      <c r="CV854" s="325" t="s">
        <v>469</v>
      </c>
    </row>
    <row r="855" spans="100:100" x14ac:dyDescent="0.2">
      <c r="CV855" s="325" t="s">
        <v>470</v>
      </c>
    </row>
    <row r="856" spans="100:100" x14ac:dyDescent="0.2">
      <c r="CV856" s="325" t="s">
        <v>471</v>
      </c>
    </row>
    <row r="857" spans="100:100" x14ac:dyDescent="0.2">
      <c r="CV857" s="325" t="s">
        <v>472</v>
      </c>
    </row>
    <row r="858" spans="100:100" x14ac:dyDescent="0.2">
      <c r="CV858" s="325" t="s">
        <v>473</v>
      </c>
    </row>
    <row r="859" spans="100:100" x14ac:dyDescent="0.2">
      <c r="CV859" s="325" t="s">
        <v>474</v>
      </c>
    </row>
    <row r="860" spans="100:100" x14ac:dyDescent="0.2">
      <c r="CV860" s="325"/>
    </row>
    <row r="861" spans="100:100" x14ac:dyDescent="0.2">
      <c r="CV861" s="325" t="s">
        <v>475</v>
      </c>
    </row>
    <row r="862" spans="100:100" x14ac:dyDescent="0.2">
      <c r="CV862" s="325" t="s">
        <v>476</v>
      </c>
    </row>
    <row r="863" spans="100:100" x14ac:dyDescent="0.2">
      <c r="CV863" s="325" t="s">
        <v>477</v>
      </c>
    </row>
    <row r="864" spans="100:100" x14ac:dyDescent="0.2">
      <c r="CV864" s="325" t="s">
        <v>478</v>
      </c>
    </row>
    <row r="865" spans="100:100" x14ac:dyDescent="0.2">
      <c r="CV865" s="325" t="s">
        <v>479</v>
      </c>
    </row>
    <row r="866" spans="100:100" x14ac:dyDescent="0.2">
      <c r="CV866" s="325" t="s">
        <v>480</v>
      </c>
    </row>
    <row r="867" spans="100:100" x14ac:dyDescent="0.2">
      <c r="CV867" s="325" t="s">
        <v>481</v>
      </c>
    </row>
    <row r="868" spans="100:100" x14ac:dyDescent="0.2">
      <c r="CV868" s="325" t="s">
        <v>482</v>
      </c>
    </row>
    <row r="869" spans="100:100" x14ac:dyDescent="0.2">
      <c r="CV869" s="325" t="s">
        <v>483</v>
      </c>
    </row>
    <row r="870" spans="100:100" x14ac:dyDescent="0.2">
      <c r="CV870" s="325" t="s">
        <v>484</v>
      </c>
    </row>
    <row r="871" spans="100:100" x14ac:dyDescent="0.2">
      <c r="CV871" s="325" t="s">
        <v>485</v>
      </c>
    </row>
    <row r="872" spans="100:100" x14ac:dyDescent="0.2">
      <c r="CV872" s="325" t="s">
        <v>486</v>
      </c>
    </row>
    <row r="873" spans="100:100" x14ac:dyDescent="0.2">
      <c r="CV873" s="325"/>
    </row>
    <row r="874" spans="100:100" x14ac:dyDescent="0.2">
      <c r="CV874" s="325" t="s">
        <v>487</v>
      </c>
    </row>
    <row r="875" spans="100:100" x14ac:dyDescent="0.2">
      <c r="CV875" s="325" t="s">
        <v>488</v>
      </c>
    </row>
    <row r="876" spans="100:100" x14ac:dyDescent="0.2">
      <c r="CV876" s="325" t="s">
        <v>489</v>
      </c>
    </row>
    <row r="877" spans="100:100" x14ac:dyDescent="0.2">
      <c r="CV877" s="325" t="s">
        <v>490</v>
      </c>
    </row>
    <row r="878" spans="100:100" x14ac:dyDescent="0.2">
      <c r="CV878" s="325" t="s">
        <v>491</v>
      </c>
    </row>
    <row r="879" spans="100:100" x14ac:dyDescent="0.2">
      <c r="CV879" s="325" t="s">
        <v>492</v>
      </c>
    </row>
    <row r="880" spans="100:100" x14ac:dyDescent="0.2">
      <c r="CV880" s="325" t="s">
        <v>493</v>
      </c>
    </row>
    <row r="881" spans="100:100" x14ac:dyDescent="0.2">
      <c r="CV881" s="325" t="s">
        <v>494</v>
      </c>
    </row>
    <row r="882" spans="100:100" x14ac:dyDescent="0.2">
      <c r="CV882" s="325" t="s">
        <v>495</v>
      </c>
    </row>
    <row r="883" spans="100:100" x14ac:dyDescent="0.2">
      <c r="CV883" s="325" t="s">
        <v>496</v>
      </c>
    </row>
    <row r="884" spans="100:100" x14ac:dyDescent="0.2">
      <c r="CV884" s="325" t="s">
        <v>497</v>
      </c>
    </row>
    <row r="885" spans="100:100" x14ac:dyDescent="0.2">
      <c r="CV885" s="325" t="s">
        <v>498</v>
      </c>
    </row>
    <row r="886" spans="100:100" x14ac:dyDescent="0.2">
      <c r="CV886" s="325"/>
    </row>
    <row r="887" spans="100:100" x14ac:dyDescent="0.2">
      <c r="CV887" s="325" t="s">
        <v>499</v>
      </c>
    </row>
    <row r="888" spans="100:100" x14ac:dyDescent="0.2">
      <c r="CV888" s="325" t="s">
        <v>500</v>
      </c>
    </row>
    <row r="889" spans="100:100" x14ac:dyDescent="0.2">
      <c r="CV889" s="325" t="s">
        <v>501</v>
      </c>
    </row>
    <row r="890" spans="100:100" x14ac:dyDescent="0.2">
      <c r="CV890" s="325" t="s">
        <v>502</v>
      </c>
    </row>
    <row r="891" spans="100:100" x14ac:dyDescent="0.2">
      <c r="CV891" s="325" t="s">
        <v>503</v>
      </c>
    </row>
    <row r="892" spans="100:100" x14ac:dyDescent="0.2">
      <c r="CV892" s="325" t="s">
        <v>504</v>
      </c>
    </row>
    <row r="893" spans="100:100" x14ac:dyDescent="0.2">
      <c r="CV893" s="325" t="s">
        <v>505</v>
      </c>
    </row>
    <row r="894" spans="100:100" x14ac:dyDescent="0.2">
      <c r="CV894" s="325" t="s">
        <v>506</v>
      </c>
    </row>
    <row r="895" spans="100:100" x14ac:dyDescent="0.2">
      <c r="CV895" s="325" t="s">
        <v>507</v>
      </c>
    </row>
    <row r="896" spans="100:100" x14ac:dyDescent="0.2">
      <c r="CV896" s="325" t="s">
        <v>508</v>
      </c>
    </row>
    <row r="897" spans="100:100" x14ac:dyDescent="0.2">
      <c r="CV897" s="325" t="s">
        <v>509</v>
      </c>
    </row>
    <row r="898" spans="100:100" x14ac:dyDescent="0.2">
      <c r="CV898" s="325" t="s">
        <v>510</v>
      </c>
    </row>
    <row r="899" spans="100:100" x14ac:dyDescent="0.2">
      <c r="CV899" s="325"/>
    </row>
    <row r="900" spans="100:100" x14ac:dyDescent="0.2">
      <c r="CV900" s="325" t="s">
        <v>511</v>
      </c>
    </row>
    <row r="901" spans="100:100" x14ac:dyDescent="0.2">
      <c r="CV901" s="325" t="s">
        <v>512</v>
      </c>
    </row>
    <row r="902" spans="100:100" x14ac:dyDescent="0.2">
      <c r="CV902" s="325" t="s">
        <v>513</v>
      </c>
    </row>
    <row r="903" spans="100:100" x14ac:dyDescent="0.2">
      <c r="CV903" s="325" t="s">
        <v>514</v>
      </c>
    </row>
    <row r="904" spans="100:100" x14ac:dyDescent="0.2">
      <c r="CV904" s="325" t="s">
        <v>515</v>
      </c>
    </row>
    <row r="905" spans="100:100" x14ac:dyDescent="0.2">
      <c r="CV905" s="325" t="s">
        <v>516</v>
      </c>
    </row>
    <row r="906" spans="100:100" x14ac:dyDescent="0.2">
      <c r="CV906" s="325" t="s">
        <v>517</v>
      </c>
    </row>
    <row r="907" spans="100:100" x14ac:dyDescent="0.2">
      <c r="CV907" s="325" t="s">
        <v>518</v>
      </c>
    </row>
    <row r="908" spans="100:100" x14ac:dyDescent="0.2">
      <c r="CV908" s="325" t="s">
        <v>519</v>
      </c>
    </row>
    <row r="909" spans="100:100" x14ac:dyDescent="0.2">
      <c r="CV909" s="325" t="s">
        <v>520</v>
      </c>
    </row>
    <row r="910" spans="100:100" x14ac:dyDescent="0.2">
      <c r="CV910" s="325" t="s">
        <v>521</v>
      </c>
    </row>
    <row r="911" spans="100:100" x14ac:dyDescent="0.2">
      <c r="CV911" s="325" t="s">
        <v>522</v>
      </c>
    </row>
    <row r="912" spans="100:100" x14ac:dyDescent="0.2">
      <c r="CV912" s="325"/>
    </row>
    <row r="913" spans="100:100" x14ac:dyDescent="0.2">
      <c r="CV913" s="325" t="s">
        <v>523</v>
      </c>
    </row>
    <row r="914" spans="100:100" x14ac:dyDescent="0.2">
      <c r="CV914" s="325" t="s">
        <v>524</v>
      </c>
    </row>
    <row r="915" spans="100:100" x14ac:dyDescent="0.2">
      <c r="CV915" s="325" t="s">
        <v>525</v>
      </c>
    </row>
    <row r="916" spans="100:100" x14ac:dyDescent="0.2">
      <c r="CV916" s="325" t="s">
        <v>526</v>
      </c>
    </row>
    <row r="917" spans="100:100" x14ac:dyDescent="0.2">
      <c r="CV917" s="325" t="s">
        <v>527</v>
      </c>
    </row>
    <row r="918" spans="100:100" x14ac:dyDescent="0.2">
      <c r="CV918" s="325" t="s">
        <v>528</v>
      </c>
    </row>
    <row r="919" spans="100:100" x14ac:dyDescent="0.2">
      <c r="CV919" s="325" t="s">
        <v>529</v>
      </c>
    </row>
    <row r="920" spans="100:100" x14ac:dyDescent="0.2">
      <c r="CV920" s="325" t="s">
        <v>530</v>
      </c>
    </row>
    <row r="921" spans="100:100" x14ac:dyDescent="0.2">
      <c r="CV921" s="325" t="s">
        <v>531</v>
      </c>
    </row>
    <row r="922" spans="100:100" x14ac:dyDescent="0.2">
      <c r="CV922" s="325" t="s">
        <v>532</v>
      </c>
    </row>
    <row r="923" spans="100:100" x14ac:dyDescent="0.2">
      <c r="CV923" s="325" t="s">
        <v>533</v>
      </c>
    </row>
    <row r="924" spans="100:100" x14ac:dyDescent="0.2">
      <c r="CV924" s="325" t="s">
        <v>534</v>
      </c>
    </row>
    <row r="925" spans="100:100" x14ac:dyDescent="0.2">
      <c r="CV925" s="325"/>
    </row>
    <row r="926" spans="100:100" x14ac:dyDescent="0.2">
      <c r="CV926" s="325" t="s">
        <v>535</v>
      </c>
    </row>
    <row r="927" spans="100:100" x14ac:dyDescent="0.2">
      <c r="CV927" s="325" t="s">
        <v>536</v>
      </c>
    </row>
    <row r="928" spans="100:100" x14ac:dyDescent="0.2">
      <c r="CV928" s="325" t="s">
        <v>537</v>
      </c>
    </row>
    <row r="929" spans="100:100" x14ac:dyDescent="0.2">
      <c r="CV929" s="325" t="s">
        <v>538</v>
      </c>
    </row>
    <row r="930" spans="100:100" x14ac:dyDescent="0.2">
      <c r="CV930" s="325" t="s">
        <v>539</v>
      </c>
    </row>
    <row r="931" spans="100:100" x14ac:dyDescent="0.2">
      <c r="CV931" s="325" t="s">
        <v>540</v>
      </c>
    </row>
    <row r="932" spans="100:100" x14ac:dyDescent="0.2">
      <c r="CV932" s="325" t="s">
        <v>541</v>
      </c>
    </row>
    <row r="933" spans="100:100" x14ac:dyDescent="0.2">
      <c r="CV933" s="325" t="s">
        <v>542</v>
      </c>
    </row>
    <row r="934" spans="100:100" x14ac:dyDescent="0.2">
      <c r="CV934" s="325" t="s">
        <v>543</v>
      </c>
    </row>
    <row r="935" spans="100:100" x14ac:dyDescent="0.2">
      <c r="CV935" s="325" t="s">
        <v>544</v>
      </c>
    </row>
    <row r="936" spans="100:100" x14ac:dyDescent="0.2">
      <c r="CV936" s="325" t="s">
        <v>545</v>
      </c>
    </row>
    <row r="937" spans="100:100" x14ac:dyDescent="0.2">
      <c r="CV937" s="325" t="s">
        <v>546</v>
      </c>
    </row>
    <row r="938" spans="100:100" x14ac:dyDescent="0.2">
      <c r="CV938" s="325" t="s">
        <v>547</v>
      </c>
    </row>
    <row r="939" spans="100:100" x14ac:dyDescent="0.2">
      <c r="CV939" s="325" t="s">
        <v>548</v>
      </c>
    </row>
    <row r="940" spans="100:100" x14ac:dyDescent="0.2">
      <c r="CV940" s="325" t="s">
        <v>549</v>
      </c>
    </row>
    <row r="941" spans="100:100" x14ac:dyDescent="0.2">
      <c r="CV941" s="325" t="s">
        <v>550</v>
      </c>
    </row>
    <row r="942" spans="100:100" x14ac:dyDescent="0.2">
      <c r="CV942" s="325" t="s">
        <v>551</v>
      </c>
    </row>
    <row r="943" spans="100:100" x14ac:dyDescent="0.2">
      <c r="CV943" s="325"/>
    </row>
    <row r="944" spans="100:100" x14ac:dyDescent="0.2">
      <c r="CV944" s="325" t="s">
        <v>552</v>
      </c>
    </row>
    <row r="945" spans="100:100" x14ac:dyDescent="0.2">
      <c r="CV945" s="325" t="s">
        <v>553</v>
      </c>
    </row>
    <row r="946" spans="100:100" x14ac:dyDescent="0.2">
      <c r="CV946" s="325" t="s">
        <v>554</v>
      </c>
    </row>
    <row r="947" spans="100:100" x14ac:dyDescent="0.2">
      <c r="CV947" s="325" t="s">
        <v>555</v>
      </c>
    </row>
    <row r="948" spans="100:100" x14ac:dyDescent="0.2">
      <c r="CV948" s="325" t="s">
        <v>556</v>
      </c>
    </row>
    <row r="949" spans="100:100" x14ac:dyDescent="0.2">
      <c r="CV949" s="325" t="s">
        <v>557</v>
      </c>
    </row>
    <row r="950" spans="100:100" x14ac:dyDescent="0.2">
      <c r="CV950" s="325" t="s">
        <v>558</v>
      </c>
    </row>
    <row r="951" spans="100:100" x14ac:dyDescent="0.2">
      <c r="CV951" s="325" t="s">
        <v>559</v>
      </c>
    </row>
    <row r="952" spans="100:100" x14ac:dyDescent="0.2">
      <c r="CV952" s="325" t="s">
        <v>560</v>
      </c>
    </row>
    <row r="953" spans="100:100" x14ac:dyDescent="0.2">
      <c r="CV953" s="325" t="s">
        <v>561</v>
      </c>
    </row>
    <row r="954" spans="100:100" x14ac:dyDescent="0.2">
      <c r="CV954" s="325" t="s">
        <v>562</v>
      </c>
    </row>
    <row r="955" spans="100:100" x14ac:dyDescent="0.2">
      <c r="CV955" s="325" t="s">
        <v>563</v>
      </c>
    </row>
    <row r="956" spans="100:100" x14ac:dyDescent="0.2">
      <c r="CV956" s="325" t="s">
        <v>564</v>
      </c>
    </row>
    <row r="957" spans="100:100" x14ac:dyDescent="0.2">
      <c r="CV957" s="325" t="s">
        <v>565</v>
      </c>
    </row>
    <row r="958" spans="100:100" x14ac:dyDescent="0.2">
      <c r="CV958" s="325" t="s">
        <v>566</v>
      </c>
    </row>
    <row r="959" spans="100:100" x14ac:dyDescent="0.2">
      <c r="CV959" s="325" t="s">
        <v>567</v>
      </c>
    </row>
    <row r="960" spans="100:100" x14ac:dyDescent="0.2">
      <c r="CV960" s="325" t="s">
        <v>568</v>
      </c>
    </row>
    <row r="961" spans="100:100" x14ac:dyDescent="0.2">
      <c r="CV961" s="325"/>
    </row>
    <row r="962" spans="100:100" x14ac:dyDescent="0.2">
      <c r="CV962" s="325" t="s">
        <v>569</v>
      </c>
    </row>
    <row r="963" spans="100:100" x14ac:dyDescent="0.2">
      <c r="CV963" s="325" t="s">
        <v>570</v>
      </c>
    </row>
    <row r="964" spans="100:100" x14ac:dyDescent="0.2">
      <c r="CV964" s="325" t="s">
        <v>571</v>
      </c>
    </row>
    <row r="965" spans="100:100" x14ac:dyDescent="0.2">
      <c r="CV965" s="325" t="s">
        <v>572</v>
      </c>
    </row>
    <row r="966" spans="100:100" x14ac:dyDescent="0.2">
      <c r="CV966" s="325" t="s">
        <v>573</v>
      </c>
    </row>
    <row r="967" spans="100:100" x14ac:dyDescent="0.2">
      <c r="CV967" s="325" t="s">
        <v>574</v>
      </c>
    </row>
    <row r="968" spans="100:100" x14ac:dyDescent="0.2">
      <c r="CV968" s="325" t="s">
        <v>575</v>
      </c>
    </row>
    <row r="969" spans="100:100" x14ac:dyDescent="0.2">
      <c r="CV969" s="325" t="s">
        <v>576</v>
      </c>
    </row>
    <row r="970" spans="100:100" x14ac:dyDescent="0.2">
      <c r="CV970" s="325" t="s">
        <v>577</v>
      </c>
    </row>
    <row r="971" spans="100:100" x14ac:dyDescent="0.2">
      <c r="CV971" s="325" t="s">
        <v>578</v>
      </c>
    </row>
    <row r="972" spans="100:100" x14ac:dyDescent="0.2">
      <c r="CV972" s="325" t="s">
        <v>579</v>
      </c>
    </row>
    <row r="973" spans="100:100" x14ac:dyDescent="0.2">
      <c r="CV973" s="325" t="s">
        <v>580</v>
      </c>
    </row>
    <row r="974" spans="100:100" x14ac:dyDescent="0.2">
      <c r="CV974" s="325" t="s">
        <v>581</v>
      </c>
    </row>
    <row r="975" spans="100:100" x14ac:dyDescent="0.2">
      <c r="CV975" s="325" t="s">
        <v>582</v>
      </c>
    </row>
    <row r="976" spans="100:100" x14ac:dyDescent="0.2">
      <c r="CV976" s="325" t="s">
        <v>583</v>
      </c>
    </row>
    <row r="977" spans="100:100" x14ac:dyDescent="0.2">
      <c r="CV977" s="325" t="s">
        <v>584</v>
      </c>
    </row>
    <row r="978" spans="100:100" x14ac:dyDescent="0.2">
      <c r="CV978" s="325" t="s">
        <v>585</v>
      </c>
    </row>
    <row r="979" spans="100:100" x14ac:dyDescent="0.2">
      <c r="CV979" s="325"/>
    </row>
    <row r="980" spans="100:100" x14ac:dyDescent="0.2">
      <c r="CV980" s="325" t="s">
        <v>586</v>
      </c>
    </row>
    <row r="981" spans="100:100" x14ac:dyDescent="0.2">
      <c r="CV981" s="325" t="s">
        <v>587</v>
      </c>
    </row>
    <row r="982" spans="100:100" x14ac:dyDescent="0.2">
      <c r="CV982" s="325" t="s">
        <v>588</v>
      </c>
    </row>
    <row r="983" spans="100:100" x14ac:dyDescent="0.2">
      <c r="CV983" s="325" t="s">
        <v>589</v>
      </c>
    </row>
    <row r="984" spans="100:100" x14ac:dyDescent="0.2">
      <c r="CV984" s="325" t="s">
        <v>590</v>
      </c>
    </row>
    <row r="985" spans="100:100" x14ac:dyDescent="0.2">
      <c r="CV985" s="325" t="s">
        <v>591</v>
      </c>
    </row>
    <row r="986" spans="100:100" x14ac:dyDescent="0.2">
      <c r="CV986" s="325" t="s">
        <v>592</v>
      </c>
    </row>
    <row r="987" spans="100:100" x14ac:dyDescent="0.2">
      <c r="CV987" s="325" t="s">
        <v>593</v>
      </c>
    </row>
    <row r="988" spans="100:100" x14ac:dyDescent="0.2">
      <c r="CV988" s="325" t="s">
        <v>594</v>
      </c>
    </row>
    <row r="989" spans="100:100" x14ac:dyDescent="0.2">
      <c r="CV989" s="325" t="s">
        <v>595</v>
      </c>
    </row>
    <row r="990" spans="100:100" x14ac:dyDescent="0.2">
      <c r="CV990" s="325" t="s">
        <v>596</v>
      </c>
    </row>
    <row r="991" spans="100:100" x14ac:dyDescent="0.2">
      <c r="CV991" s="325" t="s">
        <v>597</v>
      </c>
    </row>
    <row r="992" spans="100:100" x14ac:dyDescent="0.2">
      <c r="CV992" s="325" t="s">
        <v>598</v>
      </c>
    </row>
    <row r="993" spans="100:100" x14ac:dyDescent="0.2">
      <c r="CV993" s="325" t="s">
        <v>599</v>
      </c>
    </row>
    <row r="994" spans="100:100" x14ac:dyDescent="0.2">
      <c r="CV994" s="325" t="s">
        <v>600</v>
      </c>
    </row>
    <row r="995" spans="100:100" x14ac:dyDescent="0.2">
      <c r="CV995" s="325" t="s">
        <v>601</v>
      </c>
    </row>
    <row r="996" spans="100:100" x14ac:dyDescent="0.2">
      <c r="CV996" s="325" t="s">
        <v>602</v>
      </c>
    </row>
    <row r="997" spans="100:100" x14ac:dyDescent="0.2">
      <c r="CV997" s="325"/>
    </row>
    <row r="998" spans="100:100" x14ac:dyDescent="0.2">
      <c r="CV998" s="325" t="s">
        <v>603</v>
      </c>
    </row>
    <row r="999" spans="100:100" x14ac:dyDescent="0.2">
      <c r="CV999" s="325" t="s">
        <v>604</v>
      </c>
    </row>
    <row r="1000" spans="100:100" x14ac:dyDescent="0.2">
      <c r="CV1000" s="325" t="s">
        <v>605</v>
      </c>
    </row>
    <row r="1001" spans="100:100" x14ac:dyDescent="0.2">
      <c r="CV1001" s="325" t="s">
        <v>606</v>
      </c>
    </row>
    <row r="1002" spans="100:100" x14ac:dyDescent="0.2">
      <c r="CV1002" s="325" t="s">
        <v>607</v>
      </c>
    </row>
    <row r="1003" spans="100:100" x14ac:dyDescent="0.2">
      <c r="CV1003" s="325" t="s">
        <v>608</v>
      </c>
    </row>
    <row r="1004" spans="100:100" x14ac:dyDescent="0.2">
      <c r="CV1004" s="325" t="s">
        <v>609</v>
      </c>
    </row>
    <row r="1005" spans="100:100" x14ac:dyDescent="0.2">
      <c r="CV1005" s="325" t="s">
        <v>610</v>
      </c>
    </row>
    <row r="1006" spans="100:100" x14ac:dyDescent="0.2">
      <c r="CV1006" s="325" t="s">
        <v>611</v>
      </c>
    </row>
    <row r="1007" spans="100:100" x14ac:dyDescent="0.2">
      <c r="CV1007" s="325" t="s">
        <v>612</v>
      </c>
    </row>
    <row r="1008" spans="100:100" x14ac:dyDescent="0.2">
      <c r="CV1008" s="325" t="s">
        <v>613</v>
      </c>
    </row>
    <row r="1009" spans="100:100" x14ac:dyDescent="0.2">
      <c r="CV1009" s="325" t="s">
        <v>614</v>
      </c>
    </row>
    <row r="1010" spans="100:100" x14ac:dyDescent="0.2">
      <c r="CV1010" s="325" t="s">
        <v>615</v>
      </c>
    </row>
    <row r="1011" spans="100:100" x14ac:dyDescent="0.2">
      <c r="CV1011" s="325" t="s">
        <v>616</v>
      </c>
    </row>
    <row r="1012" spans="100:100" x14ac:dyDescent="0.2">
      <c r="CV1012" s="325" t="s">
        <v>617</v>
      </c>
    </row>
    <row r="1013" spans="100:100" x14ac:dyDescent="0.2">
      <c r="CV1013" s="325" t="s">
        <v>618</v>
      </c>
    </row>
    <row r="1014" spans="100:100" x14ac:dyDescent="0.2">
      <c r="CV1014" s="325" t="s">
        <v>619</v>
      </c>
    </row>
    <row r="1015" spans="100:100" x14ac:dyDescent="0.2">
      <c r="CV1015" s="324"/>
    </row>
    <row r="1016" spans="100:100" x14ac:dyDescent="0.2">
      <c r="CV1016" s="326" t="s">
        <v>739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G737"/>
  <sheetViews>
    <sheetView showGridLines="0" zoomScale="40" zoomScaleNormal="40" workbookViewId="0"/>
  </sheetViews>
  <sheetFormatPr defaultRowHeight="12.75" x14ac:dyDescent="0.2"/>
  <cols>
    <col min="1" max="1" width="12.7109375" style="60" customWidth="1"/>
    <col min="2" max="2" width="5.7109375" style="60" customWidth="1"/>
    <col min="3" max="3" width="12.7109375" style="60" customWidth="1"/>
    <col min="4" max="4" width="30.7109375" style="57" customWidth="1"/>
    <col min="5" max="5" width="58.7109375" style="57" customWidth="1"/>
    <col min="6" max="6" width="9.140625" style="57"/>
    <col min="7" max="7" width="9.140625" style="3"/>
    <col min="8" max="16384" width="9.140625" style="59"/>
  </cols>
  <sheetData>
    <row r="1" spans="1:7" ht="14.25" thickTop="1" thickBot="1" x14ac:dyDescent="0.25">
      <c r="A1" s="54" t="s">
        <v>621</v>
      </c>
      <c r="B1" s="55"/>
      <c r="C1" s="56"/>
      <c r="E1" s="57" t="s">
        <v>685</v>
      </c>
      <c r="F1" s="58" t="s">
        <v>42</v>
      </c>
      <c r="G1" s="58" t="s">
        <v>41</v>
      </c>
    </row>
    <row r="2" spans="1:7" ht="13.5" thickTop="1" x14ac:dyDescent="0.2">
      <c r="A2" s="118" t="s">
        <v>622</v>
      </c>
      <c r="B2" s="120" t="s">
        <v>623</v>
      </c>
      <c r="C2" s="119" t="s">
        <v>624</v>
      </c>
    </row>
    <row r="3" spans="1:7" x14ac:dyDescent="0.2">
      <c r="A3" s="112" t="s">
        <v>625</v>
      </c>
      <c r="B3" s="121" t="s">
        <v>623</v>
      </c>
      <c r="C3" s="114" t="s">
        <v>626</v>
      </c>
      <c r="E3" s="57" t="s">
        <v>82</v>
      </c>
    </row>
    <row r="4" spans="1:7" x14ac:dyDescent="0.2">
      <c r="A4" s="112" t="s">
        <v>627</v>
      </c>
      <c r="B4" s="121" t="s">
        <v>623</v>
      </c>
      <c r="C4" s="114" t="s">
        <v>628</v>
      </c>
      <c r="E4" s="57" t="str">
        <f t="shared" ref="E4:E18" si="0">IF(A2&lt;&gt;"",CONCATENATE("      ",$F$1,A2,$G$1),"")</f>
        <v xml:space="preserve">      "Texans",</v>
      </c>
    </row>
    <row r="5" spans="1:7" x14ac:dyDescent="0.2">
      <c r="A5" s="112" t="s">
        <v>629</v>
      </c>
      <c r="B5" s="121" t="s">
        <v>623</v>
      </c>
      <c r="C5" s="114" t="s">
        <v>630</v>
      </c>
      <c r="E5" s="57" t="str">
        <f t="shared" si="0"/>
        <v xml:space="preserve">      "Seahawks",</v>
      </c>
    </row>
    <row r="6" spans="1:7" x14ac:dyDescent="0.2">
      <c r="A6" s="112" t="s">
        <v>631</v>
      </c>
      <c r="B6" s="121" t="s">
        <v>623</v>
      </c>
      <c r="C6" s="114" t="s">
        <v>632</v>
      </c>
      <c r="E6" s="57" t="str">
        <f t="shared" si="0"/>
        <v xml:space="preserve">      "Browns",</v>
      </c>
    </row>
    <row r="7" spans="1:7" x14ac:dyDescent="0.2">
      <c r="A7" s="112" t="s">
        <v>633</v>
      </c>
      <c r="B7" s="121" t="s">
        <v>623</v>
      </c>
      <c r="C7" s="114" t="s">
        <v>634</v>
      </c>
      <c r="E7" s="57" t="str">
        <f t="shared" si="0"/>
        <v xml:space="preserve">      "Jets",</v>
      </c>
    </row>
    <row r="8" spans="1:7" x14ac:dyDescent="0.2">
      <c r="A8" s="112" t="s">
        <v>635</v>
      </c>
      <c r="B8" s="121" t="s">
        <v>623</v>
      </c>
      <c r="C8" s="114" t="s">
        <v>636</v>
      </c>
      <c r="E8" s="57" t="str">
        <f t="shared" si="0"/>
        <v xml:space="preserve">      "Raiders",</v>
      </c>
    </row>
    <row r="9" spans="1:7" x14ac:dyDescent="0.2">
      <c r="A9" s="112" t="s">
        <v>637</v>
      </c>
      <c r="B9" s="121" t="s">
        <v>623</v>
      </c>
      <c r="C9" s="114" t="s">
        <v>638</v>
      </c>
      <c r="E9" s="57" t="str">
        <f t="shared" si="0"/>
        <v xml:space="preserve">      "Bears",</v>
      </c>
    </row>
    <row r="10" spans="1:7" x14ac:dyDescent="0.2">
      <c r="A10" s="112" t="s">
        <v>639</v>
      </c>
      <c r="B10" s="121" t="s">
        <v>623</v>
      </c>
      <c r="C10" s="114" t="s">
        <v>640</v>
      </c>
      <c r="E10" s="57" t="str">
        <f t="shared" si="0"/>
        <v xml:space="preserve">      "Colts",</v>
      </c>
    </row>
    <row r="11" spans="1:7" x14ac:dyDescent="0.2">
      <c r="A11" s="112" t="s">
        <v>641</v>
      </c>
      <c r="B11" s="121" t="s">
        <v>623</v>
      </c>
      <c r="C11" s="114" t="s">
        <v>740</v>
      </c>
      <c r="E11" s="57" t="str">
        <f t="shared" si="0"/>
        <v xml:space="preserve">      "Packers",</v>
      </c>
    </row>
    <row r="12" spans="1:7" x14ac:dyDescent="0.2">
      <c r="A12" s="112" t="s">
        <v>642</v>
      </c>
      <c r="B12" s="121" t="s">
        <v>623</v>
      </c>
      <c r="C12" s="114" t="s">
        <v>643</v>
      </c>
      <c r="E12" s="57" t="str">
        <f t="shared" si="0"/>
        <v xml:space="preserve">      "Dolphins",</v>
      </c>
    </row>
    <row r="13" spans="1:7" x14ac:dyDescent="0.2">
      <c r="A13" s="112" t="s">
        <v>644</v>
      </c>
      <c r="B13" s="121" t="s">
        <v>623</v>
      </c>
      <c r="C13" s="114" t="s">
        <v>645</v>
      </c>
      <c r="E13" s="57" t="str">
        <f t="shared" si="0"/>
        <v xml:space="preserve">      "Eagles",</v>
      </c>
    </row>
    <row r="14" spans="1:7" x14ac:dyDescent="0.2">
      <c r="A14" s="112" t="s">
        <v>646</v>
      </c>
      <c r="B14" s="121" t="s">
        <v>623</v>
      </c>
      <c r="C14" s="114" t="s">
        <v>647</v>
      </c>
      <c r="E14" s="57" t="str">
        <f t="shared" si="0"/>
        <v xml:space="preserve">      "Chargers",</v>
      </c>
    </row>
    <row r="15" spans="1:7" x14ac:dyDescent="0.2">
      <c r="A15" s="112" t="s">
        <v>648</v>
      </c>
      <c r="B15" s="121" t="s">
        <v>623</v>
      </c>
      <c r="C15" s="114" t="s">
        <v>649</v>
      </c>
      <c r="E15" s="57" t="str">
        <f t="shared" si="0"/>
        <v xml:space="preserve">      "Buccaneers",</v>
      </c>
    </row>
    <row r="16" spans="1:7" x14ac:dyDescent="0.2">
      <c r="A16" s="112" t="s">
        <v>650</v>
      </c>
      <c r="B16" s="121" t="s">
        <v>623</v>
      </c>
      <c r="C16" s="114" t="s">
        <v>651</v>
      </c>
      <c r="E16" s="57" t="str">
        <f t="shared" si="0"/>
        <v xml:space="preserve">      "Cardinals",</v>
      </c>
    </row>
    <row r="17" spans="1:5" x14ac:dyDescent="0.2">
      <c r="A17" s="112" t="s">
        <v>652</v>
      </c>
      <c r="B17" s="121" t="s">
        <v>623</v>
      </c>
      <c r="C17" s="114" t="s">
        <v>653</v>
      </c>
      <c r="E17" s="57" t="str">
        <f t="shared" si="0"/>
        <v xml:space="preserve">      "Cowboys",</v>
      </c>
    </row>
    <row r="18" spans="1:5" x14ac:dyDescent="0.2">
      <c r="A18" s="112"/>
      <c r="B18" s="113"/>
      <c r="C18" s="114"/>
      <c r="E18" s="57" t="str">
        <f t="shared" si="0"/>
        <v xml:space="preserve">      "Steelers",</v>
      </c>
    </row>
    <row r="19" spans="1:5" ht="13.5" thickBot="1" x14ac:dyDescent="0.25">
      <c r="A19" s="115" t="s">
        <v>11</v>
      </c>
      <c r="B19" s="116" t="s">
        <v>654</v>
      </c>
      <c r="C19" s="117"/>
      <c r="E19" s="57" t="str">
        <f>IF(A17&lt;&gt;"",CONCATENATE("      ",$F$1,A17,$F$1),"")</f>
        <v xml:space="preserve">      "Titans"</v>
      </c>
    </row>
    <row r="20" spans="1:5" ht="14.25" thickTop="1" thickBot="1" x14ac:dyDescent="0.25">
      <c r="E20" s="57" t="s">
        <v>83</v>
      </c>
    </row>
    <row r="21" spans="1:5" ht="14.25" thickTop="1" thickBot="1" x14ac:dyDescent="0.25">
      <c r="A21" s="54" t="s">
        <v>655</v>
      </c>
      <c r="B21" s="55"/>
      <c r="C21" s="56"/>
    </row>
    <row r="22" spans="1:5" ht="13.5" thickTop="1" x14ac:dyDescent="0.2">
      <c r="A22" s="118" t="s">
        <v>643</v>
      </c>
      <c r="B22" s="120" t="s">
        <v>623</v>
      </c>
      <c r="C22" s="119" t="s">
        <v>627</v>
      </c>
      <c r="E22" s="57" t="s">
        <v>84</v>
      </c>
    </row>
    <row r="23" spans="1:5" x14ac:dyDescent="0.2">
      <c r="A23" s="112" t="s">
        <v>651</v>
      </c>
      <c r="B23" s="121" t="s">
        <v>623</v>
      </c>
      <c r="C23" s="114" t="s">
        <v>633</v>
      </c>
      <c r="E23" s="57" t="str">
        <f t="shared" ref="E23:E37" si="1">IF(C2&lt;&gt;"",CONCATENATE("      ",$F$1,C2,$G$1),"")</f>
        <v xml:space="preserve">      "Chiefs",</v>
      </c>
    </row>
    <row r="24" spans="1:5" x14ac:dyDescent="0.2">
      <c r="A24" s="112" t="s">
        <v>626</v>
      </c>
      <c r="B24" s="121" t="s">
        <v>623</v>
      </c>
      <c r="C24" s="114" t="s">
        <v>648</v>
      </c>
      <c r="E24" s="57" t="str">
        <f t="shared" si="1"/>
        <v xml:space="preserve">      "Falcons",</v>
      </c>
    </row>
    <row r="25" spans="1:5" x14ac:dyDescent="0.2">
      <c r="A25" s="112" t="s">
        <v>634</v>
      </c>
      <c r="B25" s="121" t="s">
        <v>623</v>
      </c>
      <c r="C25" s="114" t="s">
        <v>637</v>
      </c>
      <c r="E25" s="57" t="str">
        <f t="shared" si="1"/>
        <v xml:space="preserve">      "Ravens",</v>
      </c>
    </row>
    <row r="26" spans="1:5" x14ac:dyDescent="0.2">
      <c r="A26" s="112" t="s">
        <v>638</v>
      </c>
      <c r="B26" s="121" t="s">
        <v>623</v>
      </c>
      <c r="C26" s="114" t="s">
        <v>635</v>
      </c>
      <c r="E26" s="57" t="str">
        <f t="shared" si="1"/>
        <v xml:space="preserve">      "Bills",</v>
      </c>
    </row>
    <row r="27" spans="1:5" x14ac:dyDescent="0.2">
      <c r="A27" s="112" t="s">
        <v>630</v>
      </c>
      <c r="B27" s="121" t="s">
        <v>623</v>
      </c>
      <c r="C27" s="114" t="s">
        <v>639</v>
      </c>
      <c r="E27" s="57" t="str">
        <f t="shared" si="1"/>
        <v xml:space="preserve">      "Panthers",</v>
      </c>
    </row>
    <row r="28" spans="1:5" x14ac:dyDescent="0.2">
      <c r="A28" s="112" t="s">
        <v>647</v>
      </c>
      <c r="B28" s="121" t="s">
        <v>623</v>
      </c>
      <c r="C28" s="114" t="s">
        <v>629</v>
      </c>
      <c r="E28" s="57" t="str">
        <f t="shared" si="1"/>
        <v xml:space="preserve">      "Lions",</v>
      </c>
    </row>
    <row r="29" spans="1:5" x14ac:dyDescent="0.2">
      <c r="A29" s="112" t="s">
        <v>649</v>
      </c>
      <c r="B29" s="121" t="s">
        <v>623</v>
      </c>
      <c r="C29" s="114" t="s">
        <v>641</v>
      </c>
      <c r="E29" s="57" t="str">
        <f t="shared" si="1"/>
        <v xml:space="preserve">      "Jaguars",</v>
      </c>
    </row>
    <row r="30" spans="1:5" x14ac:dyDescent="0.2">
      <c r="A30" s="112" t="s">
        <v>653</v>
      </c>
      <c r="B30" s="121" t="s">
        <v>623</v>
      </c>
      <c r="C30" s="114" t="s">
        <v>650</v>
      </c>
      <c r="E30" s="57" t="str">
        <f t="shared" si="1"/>
        <v xml:space="preserve">      "Vikings",</v>
      </c>
    </row>
    <row r="31" spans="1:5" x14ac:dyDescent="0.2">
      <c r="A31" s="112" t="s">
        <v>632</v>
      </c>
      <c r="B31" s="121" t="s">
        <v>623</v>
      </c>
      <c r="C31" s="114" t="s">
        <v>644</v>
      </c>
      <c r="E31" s="57" t="str">
        <f t="shared" si="1"/>
        <v xml:space="preserve">      "Patriots",</v>
      </c>
    </row>
    <row r="32" spans="1:5" x14ac:dyDescent="0.2">
      <c r="A32" s="112" t="s">
        <v>636</v>
      </c>
      <c r="B32" s="121" t="s">
        <v>623</v>
      </c>
      <c r="C32" s="114" t="s">
        <v>652</v>
      </c>
      <c r="E32" s="57" t="str">
        <f t="shared" si="1"/>
        <v xml:space="preserve">      "Football Team",</v>
      </c>
    </row>
    <row r="33" spans="1:5" x14ac:dyDescent="0.2">
      <c r="A33" s="112" t="s">
        <v>740</v>
      </c>
      <c r="B33" s="121" t="s">
        <v>623</v>
      </c>
      <c r="C33" s="114" t="s">
        <v>646</v>
      </c>
      <c r="E33" s="57" t="str">
        <f t="shared" si="1"/>
        <v xml:space="preserve">      "Bengals",</v>
      </c>
    </row>
    <row r="34" spans="1:5" x14ac:dyDescent="0.2">
      <c r="A34" s="112" t="s">
        <v>628</v>
      </c>
      <c r="B34" s="121" t="s">
        <v>623</v>
      </c>
      <c r="C34" s="114" t="s">
        <v>622</v>
      </c>
      <c r="E34" s="57" t="str">
        <f t="shared" si="1"/>
        <v xml:space="preserve">      "Saints",</v>
      </c>
    </row>
    <row r="35" spans="1:5" x14ac:dyDescent="0.2">
      <c r="A35" s="112" t="s">
        <v>624</v>
      </c>
      <c r="B35" s="121" t="s">
        <v>623</v>
      </c>
      <c r="C35" s="114" t="s">
        <v>642</v>
      </c>
      <c r="E35" s="57" t="str">
        <f t="shared" si="1"/>
        <v xml:space="preserve">      "49ers",</v>
      </c>
    </row>
    <row r="36" spans="1:5" x14ac:dyDescent="0.2">
      <c r="A36" s="112" t="s">
        <v>640</v>
      </c>
      <c r="B36" s="121" t="s">
        <v>623</v>
      </c>
      <c r="C36" s="114" t="s">
        <v>625</v>
      </c>
      <c r="E36" s="57" t="str">
        <f t="shared" si="1"/>
        <v xml:space="preserve">      "Rams",</v>
      </c>
    </row>
    <row r="37" spans="1:5" x14ac:dyDescent="0.2">
      <c r="A37" s="112" t="s">
        <v>645</v>
      </c>
      <c r="B37" s="121" t="s">
        <v>623</v>
      </c>
      <c r="C37" s="114" t="s">
        <v>631</v>
      </c>
      <c r="E37" s="57" t="str">
        <f t="shared" si="1"/>
        <v xml:space="preserve">      "Giants",</v>
      </c>
    </row>
    <row r="38" spans="1:5" x14ac:dyDescent="0.2">
      <c r="A38" s="112"/>
      <c r="B38" s="113"/>
      <c r="C38" s="114"/>
      <c r="E38" s="57" t="str">
        <f>IF(C17&lt;&gt;"",CONCATENATE("      ",$F$1,C17,$F$1),"")</f>
        <v xml:space="preserve">      "Broncos"</v>
      </c>
    </row>
    <row r="39" spans="1:5" ht="13.5" thickBot="1" x14ac:dyDescent="0.25">
      <c r="A39" s="115" t="s">
        <v>11</v>
      </c>
      <c r="B39" s="116" t="s">
        <v>654</v>
      </c>
      <c r="C39" s="117"/>
      <c r="E39" s="57" t="s">
        <v>83</v>
      </c>
    </row>
    <row r="40" spans="1:5" ht="14.25" thickTop="1" thickBot="1" x14ac:dyDescent="0.25"/>
    <row r="41" spans="1:5" ht="14.25" thickTop="1" thickBot="1" x14ac:dyDescent="0.25">
      <c r="A41" s="54" t="s">
        <v>656</v>
      </c>
      <c r="B41" s="55"/>
      <c r="C41" s="56"/>
      <c r="E41" s="57" t="str">
        <f>CONCATENATE("      var open_date_1 = [",$F$1,B19,$F$1,"];")</f>
        <v xml:space="preserve">      var open_date_1 = ["None"];</v>
      </c>
    </row>
    <row r="42" spans="1:5" ht="13.5" thickTop="1" x14ac:dyDescent="0.2">
      <c r="A42" s="118" t="s">
        <v>639</v>
      </c>
      <c r="B42" s="120" t="s">
        <v>623</v>
      </c>
      <c r="C42" s="119" t="s">
        <v>636</v>
      </c>
    </row>
    <row r="43" spans="1:5" x14ac:dyDescent="0.2">
      <c r="A43" s="112" t="s">
        <v>633</v>
      </c>
      <c r="B43" s="121" t="s">
        <v>623</v>
      </c>
      <c r="C43" s="114" t="s">
        <v>626</v>
      </c>
      <c r="E43" s="57" t="s">
        <v>85</v>
      </c>
    </row>
    <row r="44" spans="1:5" x14ac:dyDescent="0.2">
      <c r="A44" s="112" t="s">
        <v>649</v>
      </c>
      <c r="B44" s="121" t="s">
        <v>623</v>
      </c>
      <c r="C44" s="114" t="s">
        <v>630</v>
      </c>
      <c r="E44" s="57" t="str">
        <f t="shared" ref="E44:E58" si="2">IF(A22&lt;&gt;"",CONCATENATE("      ",$F$1,A22,$G$1),"")</f>
        <v xml:space="preserve">      "Bengals",</v>
      </c>
    </row>
    <row r="45" spans="1:5" x14ac:dyDescent="0.2">
      <c r="A45" s="112" t="s">
        <v>740</v>
      </c>
      <c r="B45" s="121" t="s">
        <v>623</v>
      </c>
      <c r="C45" s="114" t="s">
        <v>627</v>
      </c>
      <c r="E45" s="57" t="str">
        <f t="shared" si="2"/>
        <v xml:space="preserve">      "Giants",</v>
      </c>
    </row>
    <row r="46" spans="1:5" x14ac:dyDescent="0.2">
      <c r="A46" s="112" t="s">
        <v>652</v>
      </c>
      <c r="B46" s="121" t="s">
        <v>623</v>
      </c>
      <c r="C46" s="114" t="s">
        <v>638</v>
      </c>
      <c r="E46" s="57" t="str">
        <f t="shared" si="2"/>
        <v xml:space="preserve">      "Falcons",</v>
      </c>
    </row>
    <row r="47" spans="1:5" x14ac:dyDescent="0.2">
      <c r="A47" s="112" t="s">
        <v>631</v>
      </c>
      <c r="B47" s="121" t="s">
        <v>623</v>
      </c>
      <c r="C47" s="114" t="s">
        <v>640</v>
      </c>
      <c r="E47" s="57" t="str">
        <f t="shared" si="2"/>
        <v xml:space="preserve">      "Lions",</v>
      </c>
    </row>
    <row r="48" spans="1:5" x14ac:dyDescent="0.2">
      <c r="A48" s="112" t="s">
        <v>647</v>
      </c>
      <c r="B48" s="121" t="s">
        <v>623</v>
      </c>
      <c r="C48" s="114" t="s">
        <v>651</v>
      </c>
      <c r="E48" s="57" t="str">
        <f t="shared" si="2"/>
        <v xml:space="preserve">      "Vikings",</v>
      </c>
    </row>
    <row r="49" spans="1:5" x14ac:dyDescent="0.2">
      <c r="A49" s="112" t="s">
        <v>643</v>
      </c>
      <c r="B49" s="121" t="s">
        <v>623</v>
      </c>
      <c r="C49" s="114" t="s">
        <v>641</v>
      </c>
      <c r="E49" s="57" t="str">
        <f t="shared" si="2"/>
        <v xml:space="preserve">      "Bills",</v>
      </c>
    </row>
    <row r="50" spans="1:5" x14ac:dyDescent="0.2">
      <c r="A50" s="112" t="s">
        <v>622</v>
      </c>
      <c r="B50" s="121" t="s">
        <v>623</v>
      </c>
      <c r="C50" s="114" t="s">
        <v>650</v>
      </c>
      <c r="E50" s="57" t="str">
        <f t="shared" si="2"/>
        <v xml:space="preserve">      "49ers",</v>
      </c>
    </row>
    <row r="51" spans="1:5" x14ac:dyDescent="0.2">
      <c r="A51" s="112" t="s">
        <v>629</v>
      </c>
      <c r="B51" s="121" t="s">
        <v>623</v>
      </c>
      <c r="C51" s="114" t="s">
        <v>635</v>
      </c>
      <c r="E51" s="57" t="str">
        <f t="shared" si="2"/>
        <v xml:space="preserve">      "Rams",</v>
      </c>
    </row>
    <row r="52" spans="1:5" x14ac:dyDescent="0.2">
      <c r="A52" s="112" t="s">
        <v>632</v>
      </c>
      <c r="B52" s="121" t="s">
        <v>623</v>
      </c>
      <c r="C52" s="114" t="s">
        <v>642</v>
      </c>
      <c r="E52" s="57" t="str">
        <f t="shared" si="2"/>
        <v xml:space="preserve">      "Broncos",</v>
      </c>
    </row>
    <row r="53" spans="1:5" x14ac:dyDescent="0.2">
      <c r="A53" s="112" t="s">
        <v>634</v>
      </c>
      <c r="B53" s="121" t="s">
        <v>623</v>
      </c>
      <c r="C53" s="114" t="s">
        <v>646</v>
      </c>
      <c r="E53" s="57" t="str">
        <f t="shared" si="2"/>
        <v xml:space="preserve">      "Panthers",</v>
      </c>
    </row>
    <row r="54" spans="1:5" x14ac:dyDescent="0.2">
      <c r="A54" s="112" t="s">
        <v>644</v>
      </c>
      <c r="B54" s="121" t="s">
        <v>623</v>
      </c>
      <c r="C54" s="114" t="s">
        <v>653</v>
      </c>
      <c r="E54" s="57" t="str">
        <f t="shared" si="2"/>
        <v xml:space="preserve">      "Jaguars",</v>
      </c>
    </row>
    <row r="55" spans="1:5" x14ac:dyDescent="0.2">
      <c r="A55" s="112" t="s">
        <v>648</v>
      </c>
      <c r="B55" s="121" t="s">
        <v>623</v>
      </c>
      <c r="C55" s="114" t="s">
        <v>625</v>
      </c>
      <c r="E55" s="57" t="str">
        <f t="shared" si="2"/>
        <v xml:space="preserve">      "Football Team",</v>
      </c>
    </row>
    <row r="56" spans="1:5" x14ac:dyDescent="0.2">
      <c r="A56" s="112" t="s">
        <v>637</v>
      </c>
      <c r="B56" s="121" t="s">
        <v>623</v>
      </c>
      <c r="C56" s="114" t="s">
        <v>645</v>
      </c>
      <c r="E56" s="57" t="str">
        <f t="shared" si="2"/>
        <v xml:space="preserve">      "Ravens",</v>
      </c>
    </row>
    <row r="57" spans="1:5" x14ac:dyDescent="0.2">
      <c r="A57" s="112" t="s">
        <v>624</v>
      </c>
      <c r="B57" s="121" t="s">
        <v>623</v>
      </c>
      <c r="C57" s="114" t="s">
        <v>628</v>
      </c>
      <c r="E57" s="57" t="str">
        <f t="shared" si="2"/>
        <v xml:space="preserve">      "Chiefs",</v>
      </c>
    </row>
    <row r="58" spans="1:5" x14ac:dyDescent="0.2">
      <c r="A58" s="112"/>
      <c r="B58" s="113"/>
      <c r="C58" s="114"/>
      <c r="E58" s="57" t="str">
        <f t="shared" si="2"/>
        <v xml:space="preserve">      "Patriots",</v>
      </c>
    </row>
    <row r="59" spans="1:5" ht="13.5" thickBot="1" x14ac:dyDescent="0.25">
      <c r="A59" s="115" t="s">
        <v>11</v>
      </c>
      <c r="B59" s="116" t="s">
        <v>654</v>
      </c>
      <c r="C59" s="117"/>
      <c r="E59" s="57" t="str">
        <f>IF(A37&lt;&gt;"",CONCATENATE("      ",$F$1,A37,$F$1),"")</f>
        <v xml:space="preserve">      "Saints"</v>
      </c>
    </row>
    <row r="60" spans="1:5" ht="14.25" thickTop="1" thickBot="1" x14ac:dyDescent="0.25">
      <c r="E60" s="57" t="s">
        <v>83</v>
      </c>
    </row>
    <row r="61" spans="1:5" ht="14.25" thickTop="1" thickBot="1" x14ac:dyDescent="0.25">
      <c r="A61" s="54" t="s">
        <v>657</v>
      </c>
      <c r="B61" s="55"/>
      <c r="C61" s="56"/>
    </row>
    <row r="62" spans="1:5" ht="13.5" thickTop="1" x14ac:dyDescent="0.2">
      <c r="A62" s="118" t="s">
        <v>653</v>
      </c>
      <c r="B62" s="120" t="s">
        <v>623</v>
      </c>
      <c r="C62" s="119" t="s">
        <v>629</v>
      </c>
      <c r="E62" s="57" t="s">
        <v>86</v>
      </c>
    </row>
    <row r="63" spans="1:5" x14ac:dyDescent="0.2">
      <c r="A63" s="112" t="s">
        <v>646</v>
      </c>
      <c r="B63" s="121" t="s">
        <v>623</v>
      </c>
      <c r="C63" s="114" t="s">
        <v>632</v>
      </c>
      <c r="E63" s="57" t="str">
        <f t="shared" ref="E63:E77" si="3">IF(C22&lt;&gt;"",CONCATENATE("      ",$F$1,C22,$G$1),"")</f>
        <v xml:space="preserve">      "Browns",</v>
      </c>
    </row>
    <row r="64" spans="1:5" x14ac:dyDescent="0.2">
      <c r="A64" s="112" t="s">
        <v>635</v>
      </c>
      <c r="B64" s="121" t="s">
        <v>623</v>
      </c>
      <c r="C64" s="114" t="s">
        <v>633</v>
      </c>
      <c r="E64" s="57" t="str">
        <f t="shared" si="3"/>
        <v xml:space="preserve">      "Bears",</v>
      </c>
    </row>
    <row r="65" spans="1:5" x14ac:dyDescent="0.2">
      <c r="A65" s="112" t="s">
        <v>636</v>
      </c>
      <c r="B65" s="121" t="s">
        <v>623</v>
      </c>
      <c r="C65" s="114" t="s">
        <v>643</v>
      </c>
      <c r="E65" s="57" t="str">
        <f t="shared" si="3"/>
        <v xml:space="preserve">      "Cowboys",</v>
      </c>
    </row>
    <row r="66" spans="1:5" x14ac:dyDescent="0.2">
      <c r="A66" s="112" t="s">
        <v>627</v>
      </c>
      <c r="B66" s="121" t="s">
        <v>623</v>
      </c>
      <c r="C66" s="114" t="s">
        <v>648</v>
      </c>
      <c r="E66" s="57" t="str">
        <f t="shared" si="3"/>
        <v xml:space="preserve">      "Packers",</v>
      </c>
    </row>
    <row r="67" spans="1:5" x14ac:dyDescent="0.2">
      <c r="A67" s="112" t="s">
        <v>645</v>
      </c>
      <c r="B67" s="121" t="s">
        <v>623</v>
      </c>
      <c r="C67" s="114" t="s">
        <v>634</v>
      </c>
      <c r="E67" s="57" t="str">
        <f t="shared" si="3"/>
        <v xml:space="preserve">      "Colts",</v>
      </c>
    </row>
    <row r="68" spans="1:5" x14ac:dyDescent="0.2">
      <c r="A68" s="112" t="s">
        <v>638</v>
      </c>
      <c r="B68" s="121" t="s">
        <v>623</v>
      </c>
      <c r="C68" s="114" t="s">
        <v>622</v>
      </c>
      <c r="E68" s="57" t="str">
        <f t="shared" si="3"/>
        <v xml:space="preserve">      "Dolphins",</v>
      </c>
    </row>
    <row r="69" spans="1:5" x14ac:dyDescent="0.2">
      <c r="A69" s="112" t="s">
        <v>625</v>
      </c>
      <c r="B69" s="121" t="s">
        <v>623</v>
      </c>
      <c r="C69" s="114" t="s">
        <v>639</v>
      </c>
      <c r="E69" s="57" t="str">
        <f t="shared" si="3"/>
        <v xml:space="preserve">      "Jets",</v>
      </c>
    </row>
    <row r="70" spans="1:5" x14ac:dyDescent="0.2">
      <c r="A70" s="112" t="s">
        <v>642</v>
      </c>
      <c r="B70" s="121" t="s">
        <v>623</v>
      </c>
      <c r="C70" s="114" t="s">
        <v>644</v>
      </c>
      <c r="E70" s="57" t="str">
        <f t="shared" si="3"/>
        <v xml:space="preserve">      "Eagles",</v>
      </c>
    </row>
    <row r="71" spans="1:5" x14ac:dyDescent="0.2">
      <c r="A71" s="112" t="s">
        <v>628</v>
      </c>
      <c r="B71" s="121" t="s">
        <v>623</v>
      </c>
      <c r="C71" s="114" t="s">
        <v>740</v>
      </c>
      <c r="E71" s="57" t="str">
        <f t="shared" si="3"/>
        <v xml:space="preserve">      "Steelers",</v>
      </c>
    </row>
    <row r="72" spans="1:5" x14ac:dyDescent="0.2">
      <c r="A72" s="112" t="s">
        <v>651</v>
      </c>
      <c r="B72" s="121" t="s">
        <v>623</v>
      </c>
      <c r="C72" s="114" t="s">
        <v>649</v>
      </c>
      <c r="E72" s="57" t="str">
        <f t="shared" si="3"/>
        <v xml:space="preserve">      "Buccaneers",</v>
      </c>
    </row>
    <row r="73" spans="1:5" x14ac:dyDescent="0.2">
      <c r="A73" s="112" t="s">
        <v>640</v>
      </c>
      <c r="B73" s="121" t="s">
        <v>623</v>
      </c>
      <c r="C73" s="114" t="s">
        <v>624</v>
      </c>
      <c r="E73" s="57" t="str">
        <f t="shared" si="3"/>
        <v xml:space="preserve">      "Titans",</v>
      </c>
    </row>
    <row r="74" spans="1:5" x14ac:dyDescent="0.2">
      <c r="A74" s="112" t="s">
        <v>630</v>
      </c>
      <c r="B74" s="121" t="s">
        <v>623</v>
      </c>
      <c r="C74" s="114" t="s">
        <v>631</v>
      </c>
      <c r="E74" s="57" t="str">
        <f t="shared" si="3"/>
        <v xml:space="preserve">      "Cardinals",</v>
      </c>
    </row>
    <row r="75" spans="1:5" x14ac:dyDescent="0.2">
      <c r="A75" s="112" t="s">
        <v>641</v>
      </c>
      <c r="B75" s="121" t="s">
        <v>623</v>
      </c>
      <c r="C75" s="114" t="s">
        <v>647</v>
      </c>
      <c r="E75" s="57" t="str">
        <f t="shared" si="3"/>
        <v xml:space="preserve">      "Texans",</v>
      </c>
    </row>
    <row r="76" spans="1:5" x14ac:dyDescent="0.2">
      <c r="A76" s="112"/>
      <c r="B76" s="121"/>
      <c r="C76" s="114"/>
      <c r="E76" s="57" t="str">
        <f t="shared" si="3"/>
        <v xml:space="preserve">      "Chargers",</v>
      </c>
    </row>
    <row r="77" spans="1:5" x14ac:dyDescent="0.2">
      <c r="A77" s="112" t="s">
        <v>626</v>
      </c>
      <c r="B77" s="121" t="s">
        <v>623</v>
      </c>
      <c r="C77" s="114" t="s">
        <v>637</v>
      </c>
      <c r="E77" s="57" t="str">
        <f t="shared" si="3"/>
        <v xml:space="preserve">      "Seahawks",</v>
      </c>
    </row>
    <row r="78" spans="1:5" x14ac:dyDescent="0.2">
      <c r="A78" s="112"/>
      <c r="B78" s="113"/>
      <c r="C78" s="114"/>
      <c r="E78" s="57" t="str">
        <f>IF(C37&lt;&gt;"",CONCATENATE("      ",$F$1,C37,$F$1),"")</f>
        <v xml:space="preserve">      "Raiders"</v>
      </c>
    </row>
    <row r="79" spans="1:5" ht="13.5" thickBot="1" x14ac:dyDescent="0.25">
      <c r="A79" s="115" t="s">
        <v>11</v>
      </c>
      <c r="B79" s="116" t="s">
        <v>742</v>
      </c>
      <c r="C79" s="117"/>
      <c r="E79" s="57" t="s">
        <v>83</v>
      </c>
    </row>
    <row r="80" spans="1:5" ht="14.25" thickTop="1" thickBot="1" x14ac:dyDescent="0.25"/>
    <row r="81" spans="1:5" ht="14.25" thickTop="1" thickBot="1" x14ac:dyDescent="0.25">
      <c r="A81" s="54" t="s">
        <v>658</v>
      </c>
      <c r="B81" s="55"/>
      <c r="C81" s="56"/>
      <c r="E81" s="57" t="str">
        <f>CONCATENATE("      var open_date_2 = [",$F$1,B39,$F$1,"];")</f>
        <v xml:space="preserve">      var open_date_2 = ["None"];</v>
      </c>
    </row>
    <row r="82" spans="1:5" ht="13.5" thickTop="1" x14ac:dyDescent="0.2">
      <c r="A82" s="118" t="s">
        <v>644</v>
      </c>
      <c r="B82" s="120" t="s">
        <v>623</v>
      </c>
      <c r="C82" s="119" t="s">
        <v>633</v>
      </c>
    </row>
    <row r="83" spans="1:5" x14ac:dyDescent="0.2">
      <c r="A83" s="112" t="s">
        <v>632</v>
      </c>
      <c r="B83" s="121" t="s">
        <v>623</v>
      </c>
      <c r="C83" s="114" t="s">
        <v>626</v>
      </c>
      <c r="E83" s="57" t="s">
        <v>87</v>
      </c>
    </row>
    <row r="84" spans="1:5" x14ac:dyDescent="0.2">
      <c r="A84" s="112" t="s">
        <v>643</v>
      </c>
      <c r="B84" s="121" t="s">
        <v>623</v>
      </c>
      <c r="C84" s="114" t="s">
        <v>628</v>
      </c>
      <c r="E84" s="57" t="str">
        <f t="shared" ref="E84:E98" si="4">IF(A42&lt;&gt;"",CONCATENATE("      ",$F$1,A42,$G$1),"")</f>
        <v xml:space="preserve">      "Dolphins",</v>
      </c>
    </row>
    <row r="85" spans="1:5" x14ac:dyDescent="0.2">
      <c r="A85" s="112" t="s">
        <v>636</v>
      </c>
      <c r="B85" s="121" t="s">
        <v>623</v>
      </c>
      <c r="C85" s="114" t="s">
        <v>622</v>
      </c>
      <c r="E85" s="57" t="str">
        <f t="shared" si="4"/>
        <v xml:space="preserve">      "Bears",</v>
      </c>
    </row>
    <row r="86" spans="1:5" x14ac:dyDescent="0.2">
      <c r="A86" s="112" t="s">
        <v>631</v>
      </c>
      <c r="B86" s="121" t="s">
        <v>623</v>
      </c>
      <c r="C86" s="114" t="s">
        <v>624</v>
      </c>
      <c r="E86" s="57" t="str">
        <f t="shared" si="4"/>
        <v xml:space="preserve">      "Rams",</v>
      </c>
    </row>
    <row r="87" spans="1:5" x14ac:dyDescent="0.2">
      <c r="A87" s="112" t="s">
        <v>646</v>
      </c>
      <c r="B87" s="121" t="s">
        <v>623</v>
      </c>
      <c r="C87" s="114" t="s">
        <v>629</v>
      </c>
      <c r="E87" s="57" t="str">
        <f t="shared" si="4"/>
        <v xml:space="preserve">      "Football Team",</v>
      </c>
    </row>
    <row r="88" spans="1:5" x14ac:dyDescent="0.2">
      <c r="A88" s="112" t="s">
        <v>641</v>
      </c>
      <c r="B88" s="121" t="s">
        <v>623</v>
      </c>
      <c r="C88" s="114" t="s">
        <v>650</v>
      </c>
      <c r="E88" s="57" t="str">
        <f t="shared" si="4"/>
        <v xml:space="preserve">      "Titans",</v>
      </c>
    </row>
    <row r="89" spans="1:5" x14ac:dyDescent="0.2">
      <c r="A89" s="112" t="s">
        <v>630</v>
      </c>
      <c r="B89" s="121" t="s">
        <v>623</v>
      </c>
      <c r="C89" s="114" t="s">
        <v>652</v>
      </c>
      <c r="E89" s="57" t="str">
        <f t="shared" si="4"/>
        <v xml:space="preserve">      "Raiders",</v>
      </c>
    </row>
    <row r="90" spans="1:5" x14ac:dyDescent="0.2">
      <c r="A90" s="112" t="s">
        <v>649</v>
      </c>
      <c r="B90" s="121" t="s">
        <v>623</v>
      </c>
      <c r="C90" s="114" t="s">
        <v>740</v>
      </c>
      <c r="E90" s="57" t="str">
        <f t="shared" si="4"/>
        <v xml:space="preserve">      "49ers",</v>
      </c>
    </row>
    <row r="91" spans="1:5" x14ac:dyDescent="0.2">
      <c r="A91" s="112" t="s">
        <v>639</v>
      </c>
      <c r="B91" s="121" t="s">
        <v>623</v>
      </c>
      <c r="C91" s="114" t="s">
        <v>647</v>
      </c>
      <c r="E91" s="57" t="str">
        <f t="shared" si="4"/>
        <v xml:space="preserve">      "Bengals",</v>
      </c>
    </row>
    <row r="92" spans="1:5" x14ac:dyDescent="0.2">
      <c r="A92" s="112" t="s">
        <v>635</v>
      </c>
      <c r="B92" s="121" t="s">
        <v>623</v>
      </c>
      <c r="C92" s="114" t="s">
        <v>627</v>
      </c>
      <c r="E92" s="57" t="str">
        <f t="shared" si="4"/>
        <v xml:space="preserve">      "Texans",</v>
      </c>
    </row>
    <row r="93" spans="1:5" x14ac:dyDescent="0.2">
      <c r="A93" s="112" t="s">
        <v>651</v>
      </c>
      <c r="B93" s="121" t="s">
        <v>623</v>
      </c>
      <c r="C93" s="114" t="s">
        <v>648</v>
      </c>
      <c r="E93" s="57" t="str">
        <f t="shared" si="4"/>
        <v xml:space="preserve">      "Jets",</v>
      </c>
    </row>
    <row r="94" spans="1:5" x14ac:dyDescent="0.2">
      <c r="A94" s="112" t="s">
        <v>638</v>
      </c>
      <c r="B94" s="121" t="s">
        <v>623</v>
      </c>
      <c r="C94" s="114" t="s">
        <v>625</v>
      </c>
      <c r="E94" s="57" t="str">
        <f t="shared" si="4"/>
        <v xml:space="preserve">      "Panthers",</v>
      </c>
    </row>
    <row r="95" spans="1:5" x14ac:dyDescent="0.2">
      <c r="A95" s="112"/>
      <c r="B95" s="121"/>
      <c r="C95" s="114"/>
      <c r="E95" s="57" t="str">
        <f t="shared" si="4"/>
        <v xml:space="preserve">      "Lions",</v>
      </c>
    </row>
    <row r="96" spans="1:5" x14ac:dyDescent="0.2">
      <c r="A96" s="112"/>
      <c r="B96" s="121"/>
      <c r="C96" s="114"/>
      <c r="E96" s="57" t="str">
        <f t="shared" si="4"/>
        <v xml:space="preserve">      "Buccaneers",</v>
      </c>
    </row>
    <row r="97" spans="1:5" x14ac:dyDescent="0.2">
      <c r="A97" s="112" t="s">
        <v>642</v>
      </c>
      <c r="B97" s="121" t="s">
        <v>623</v>
      </c>
      <c r="C97" s="114" t="s">
        <v>645</v>
      </c>
      <c r="E97" s="57" t="str">
        <f t="shared" si="4"/>
        <v xml:space="preserve">      "Cowboys",</v>
      </c>
    </row>
    <row r="98" spans="1:5" x14ac:dyDescent="0.2">
      <c r="A98" s="112"/>
      <c r="B98" s="113"/>
      <c r="C98" s="114"/>
      <c r="E98" s="57" t="str">
        <f t="shared" si="4"/>
        <v xml:space="preserve">      "Packers",</v>
      </c>
    </row>
    <row r="99" spans="1:5" ht="13.5" thickBot="1" x14ac:dyDescent="0.25">
      <c r="A99" s="115" t="s">
        <v>11</v>
      </c>
      <c r="B99" s="116" t="s">
        <v>743</v>
      </c>
      <c r="C99" s="117"/>
      <c r="E99" s="57" t="str">
        <f>IF(A57&lt;&gt;"",CONCATENATE("      ",$F$1,A57,$F$1),"")</f>
        <v xml:space="preserve">      "Chiefs"</v>
      </c>
    </row>
    <row r="100" spans="1:5" ht="14.25" thickTop="1" thickBot="1" x14ac:dyDescent="0.25">
      <c r="E100" s="57" t="s">
        <v>83</v>
      </c>
    </row>
    <row r="101" spans="1:5" ht="14.25" thickTop="1" thickBot="1" x14ac:dyDescent="0.25">
      <c r="A101" s="54" t="s">
        <v>659</v>
      </c>
      <c r="B101" s="55"/>
      <c r="C101" s="56"/>
    </row>
    <row r="102" spans="1:5" ht="13.5" thickTop="1" x14ac:dyDescent="0.2">
      <c r="A102" s="118" t="s">
        <v>624</v>
      </c>
      <c r="B102" s="120" t="s">
        <v>623</v>
      </c>
      <c r="C102" s="119" t="s">
        <v>630</v>
      </c>
      <c r="E102" s="57" t="s">
        <v>88</v>
      </c>
    </row>
    <row r="103" spans="1:5" x14ac:dyDescent="0.2">
      <c r="A103" s="112" t="s">
        <v>653</v>
      </c>
      <c r="B103" s="121" t="s">
        <v>623</v>
      </c>
      <c r="C103" s="114" t="s">
        <v>640</v>
      </c>
      <c r="E103" s="57" t="str">
        <f t="shared" ref="E103:E117" si="5">IF(C42&lt;&gt;"",CONCATENATE("      ",$F$1,C42,$G$1),"")</f>
        <v xml:space="preserve">      "Jaguars",</v>
      </c>
    </row>
    <row r="104" spans="1:5" x14ac:dyDescent="0.2">
      <c r="A104" s="112" t="s">
        <v>633</v>
      </c>
      <c r="B104" s="121" t="s">
        <v>623</v>
      </c>
      <c r="C104" s="114" t="s">
        <v>632</v>
      </c>
      <c r="E104" s="57" t="str">
        <f t="shared" si="5"/>
        <v xml:space="preserve">      "Falcons",</v>
      </c>
    </row>
    <row r="105" spans="1:5" x14ac:dyDescent="0.2">
      <c r="A105" s="112" t="s">
        <v>643</v>
      </c>
      <c r="B105" s="121" t="s">
        <v>623</v>
      </c>
      <c r="C105" s="114" t="s">
        <v>635</v>
      </c>
      <c r="E105" s="57" t="str">
        <f t="shared" si="5"/>
        <v xml:space="preserve">      "Bills",</v>
      </c>
    </row>
    <row r="106" spans="1:5" x14ac:dyDescent="0.2">
      <c r="A106" s="112" t="s">
        <v>634</v>
      </c>
      <c r="B106" s="121" t="s">
        <v>623</v>
      </c>
      <c r="C106" s="114" t="s">
        <v>636</v>
      </c>
      <c r="E106" s="57" t="str">
        <f t="shared" si="5"/>
        <v xml:space="preserve">      "Browns",</v>
      </c>
    </row>
    <row r="107" spans="1:5" x14ac:dyDescent="0.2">
      <c r="A107" s="112" t="s">
        <v>626</v>
      </c>
      <c r="B107" s="121" t="s">
        <v>623</v>
      </c>
      <c r="C107" s="114" t="s">
        <v>638</v>
      </c>
      <c r="E107" s="57" t="str">
        <f t="shared" si="5"/>
        <v xml:space="preserve">      "Vikings",</v>
      </c>
    </row>
    <row r="108" spans="1:5" x14ac:dyDescent="0.2">
      <c r="A108" s="112" t="s">
        <v>740</v>
      </c>
      <c r="B108" s="121" t="s">
        <v>623</v>
      </c>
      <c r="C108" s="114" t="s">
        <v>651</v>
      </c>
      <c r="E108" s="57" t="str">
        <f t="shared" si="5"/>
        <v xml:space="preserve">      "Patriots",</v>
      </c>
    </row>
    <row r="109" spans="1:5" x14ac:dyDescent="0.2">
      <c r="A109" s="112" t="s">
        <v>628</v>
      </c>
      <c r="B109" s="121" t="s">
        <v>623</v>
      </c>
      <c r="C109" s="114" t="s">
        <v>641</v>
      </c>
      <c r="E109" s="57" t="str">
        <f t="shared" si="5"/>
        <v xml:space="preserve">      "Giants",</v>
      </c>
    </row>
    <row r="110" spans="1:5" x14ac:dyDescent="0.2">
      <c r="A110" s="112" t="s">
        <v>627</v>
      </c>
      <c r="B110" s="121" t="s">
        <v>623</v>
      </c>
      <c r="C110" s="114" t="s">
        <v>650</v>
      </c>
      <c r="E110" s="57" t="str">
        <f t="shared" si="5"/>
        <v xml:space="preserve">      "Eagles",</v>
      </c>
    </row>
    <row r="111" spans="1:5" x14ac:dyDescent="0.2">
      <c r="A111" s="112" t="s">
        <v>622</v>
      </c>
      <c r="B111" s="121" t="s">
        <v>623</v>
      </c>
      <c r="C111" s="114" t="s">
        <v>652</v>
      </c>
      <c r="E111" s="57" t="str">
        <f t="shared" si="5"/>
        <v xml:space="preserve">      "Steelers",</v>
      </c>
    </row>
    <row r="112" spans="1:5" x14ac:dyDescent="0.2">
      <c r="A112" s="112" t="s">
        <v>637</v>
      </c>
      <c r="B112" s="121" t="s">
        <v>623</v>
      </c>
      <c r="C112" s="114" t="s">
        <v>644</v>
      </c>
      <c r="E112" s="57" t="str">
        <f t="shared" si="5"/>
        <v xml:space="preserve">      "Colts",</v>
      </c>
    </row>
    <row r="113" spans="1:5" x14ac:dyDescent="0.2">
      <c r="A113" s="112" t="s">
        <v>629</v>
      </c>
      <c r="B113" s="121" t="s">
        <v>623</v>
      </c>
      <c r="C113" s="114" t="s">
        <v>639</v>
      </c>
      <c r="E113" s="57" t="str">
        <f t="shared" si="5"/>
        <v xml:space="preserve">      "Chargers",</v>
      </c>
    </row>
    <row r="114" spans="1:5" x14ac:dyDescent="0.2">
      <c r="A114" s="112" t="s">
        <v>649</v>
      </c>
      <c r="B114" s="121" t="s">
        <v>623</v>
      </c>
      <c r="C114" s="114" t="s">
        <v>647</v>
      </c>
      <c r="E114" s="57" t="str">
        <f t="shared" si="5"/>
        <v xml:space="preserve">      "Cardinals",</v>
      </c>
    </row>
    <row r="115" spans="1:5" x14ac:dyDescent="0.2">
      <c r="A115" s="112"/>
      <c r="B115" s="121"/>
      <c r="C115" s="114"/>
      <c r="E115" s="57" t="str">
        <f t="shared" si="5"/>
        <v xml:space="preserve">      "Broncos",</v>
      </c>
    </row>
    <row r="116" spans="1:5" x14ac:dyDescent="0.2">
      <c r="A116" s="112"/>
      <c r="B116" s="121"/>
      <c r="C116" s="114"/>
      <c r="E116" s="57" t="str">
        <f t="shared" si="5"/>
        <v xml:space="preserve">      "Seahawks",</v>
      </c>
    </row>
    <row r="117" spans="1:5" x14ac:dyDescent="0.2">
      <c r="A117" s="112" t="s">
        <v>646</v>
      </c>
      <c r="B117" s="121" t="s">
        <v>623</v>
      </c>
      <c r="C117" s="114" t="s">
        <v>648</v>
      </c>
      <c r="E117" s="57" t="str">
        <f t="shared" si="5"/>
        <v xml:space="preserve">      "Saints",</v>
      </c>
    </row>
    <row r="118" spans="1:5" x14ac:dyDescent="0.2">
      <c r="A118" s="112"/>
      <c r="B118" s="113"/>
      <c r="C118" s="114"/>
      <c r="E118" s="57" t="str">
        <f>IF(C57&lt;&gt;"",CONCATENATE("      ",$F$1,C57,$F$1),"")</f>
        <v xml:space="preserve">      "Ravens"</v>
      </c>
    </row>
    <row r="119" spans="1:5" ht="13.5" thickBot="1" x14ac:dyDescent="0.25">
      <c r="A119" s="115" t="s">
        <v>11</v>
      </c>
      <c r="B119" s="116" t="s">
        <v>744</v>
      </c>
      <c r="C119" s="117"/>
      <c r="E119" s="57" t="s">
        <v>83</v>
      </c>
    </row>
    <row r="120" spans="1:5" ht="14.25" thickTop="1" thickBot="1" x14ac:dyDescent="0.25"/>
    <row r="121" spans="1:5" ht="14.25" thickTop="1" thickBot="1" x14ac:dyDescent="0.25">
      <c r="A121" s="54" t="s">
        <v>660</v>
      </c>
      <c r="B121" s="55"/>
      <c r="C121" s="56"/>
      <c r="E121" s="57" t="str">
        <f>CONCATENATE("      var open_date_3 = [",$F$1,B59,$F$1,"];")</f>
        <v xml:space="preserve">      var open_date_3 = ["None"];</v>
      </c>
    </row>
    <row r="122" spans="1:5" ht="13.5" thickTop="1" x14ac:dyDescent="0.2">
      <c r="A122" s="118" t="s">
        <v>651</v>
      </c>
      <c r="B122" s="120" t="s">
        <v>623</v>
      </c>
      <c r="C122" s="119" t="s">
        <v>641</v>
      </c>
    </row>
    <row r="123" spans="1:5" x14ac:dyDescent="0.2">
      <c r="A123" s="112" t="s">
        <v>650</v>
      </c>
      <c r="B123" s="121" t="s">
        <v>623</v>
      </c>
      <c r="C123" s="114" t="s">
        <v>652</v>
      </c>
      <c r="E123" s="57" t="s">
        <v>89</v>
      </c>
    </row>
    <row r="124" spans="1:5" x14ac:dyDescent="0.2">
      <c r="A124" s="112" t="s">
        <v>634</v>
      </c>
      <c r="B124" s="121" t="s">
        <v>623</v>
      </c>
      <c r="C124" s="114" t="s">
        <v>626</v>
      </c>
      <c r="E124" s="57" t="str">
        <f t="shared" ref="E124:E138" si="6">IF(A62&lt;&gt;"",CONCATENATE("      ",$F$1,A62,$G$1),"")</f>
        <v xml:space="preserve">      "Broncos",</v>
      </c>
    </row>
    <row r="125" spans="1:5" x14ac:dyDescent="0.2">
      <c r="A125" s="112" t="s">
        <v>627</v>
      </c>
      <c r="B125" s="121" t="s">
        <v>623</v>
      </c>
      <c r="C125" s="114" t="s">
        <v>643</v>
      </c>
      <c r="E125" s="57" t="str">
        <f t="shared" si="6"/>
        <v xml:space="preserve">      "Cardinals",</v>
      </c>
    </row>
    <row r="126" spans="1:5" x14ac:dyDescent="0.2">
      <c r="A126" s="112" t="s">
        <v>637</v>
      </c>
      <c r="B126" s="121" t="s">
        <v>623</v>
      </c>
      <c r="C126" s="114" t="s">
        <v>622</v>
      </c>
      <c r="E126" s="57" t="str">
        <f t="shared" si="6"/>
        <v xml:space="preserve">      "Colts",</v>
      </c>
    </row>
    <row r="127" spans="1:5" x14ac:dyDescent="0.2">
      <c r="A127" s="112" t="s">
        <v>632</v>
      </c>
      <c r="B127" s="121" t="s">
        <v>623</v>
      </c>
      <c r="C127" s="114" t="s">
        <v>645</v>
      </c>
      <c r="E127" s="57" t="str">
        <f t="shared" si="6"/>
        <v xml:space="preserve">      "Jaguars",</v>
      </c>
    </row>
    <row r="128" spans="1:5" x14ac:dyDescent="0.2">
      <c r="A128" s="112" t="s">
        <v>630</v>
      </c>
      <c r="B128" s="121" t="s">
        <v>623</v>
      </c>
      <c r="C128" s="114" t="s">
        <v>629</v>
      </c>
      <c r="E128" s="57" t="str">
        <f t="shared" si="6"/>
        <v xml:space="preserve">      "Browns",</v>
      </c>
    </row>
    <row r="129" spans="1:5" x14ac:dyDescent="0.2">
      <c r="A129" s="112" t="s">
        <v>648</v>
      </c>
      <c r="B129" s="121" t="s">
        <v>623</v>
      </c>
      <c r="C129" s="114" t="s">
        <v>740</v>
      </c>
      <c r="E129" s="57" t="str">
        <f t="shared" si="6"/>
        <v xml:space="preserve">      "Saints",</v>
      </c>
    </row>
    <row r="130" spans="1:5" x14ac:dyDescent="0.2">
      <c r="A130" s="112" t="s">
        <v>625</v>
      </c>
      <c r="B130" s="121" t="s">
        <v>623</v>
      </c>
      <c r="C130" s="114" t="s">
        <v>646</v>
      </c>
      <c r="E130" s="57" t="str">
        <f t="shared" si="6"/>
        <v xml:space="preserve">      "Vikings",</v>
      </c>
    </row>
    <row r="131" spans="1:5" x14ac:dyDescent="0.2">
      <c r="A131" s="112" t="s">
        <v>624</v>
      </c>
      <c r="B131" s="121" t="s">
        <v>623</v>
      </c>
      <c r="C131" s="114" t="s">
        <v>653</v>
      </c>
      <c r="E131" s="57" t="str">
        <f t="shared" si="6"/>
        <v xml:space="preserve">      "Seahawks",</v>
      </c>
    </row>
    <row r="132" spans="1:5" x14ac:dyDescent="0.2">
      <c r="A132" s="112" t="s">
        <v>647</v>
      </c>
      <c r="B132" s="121" t="s">
        <v>623</v>
      </c>
      <c r="C132" s="114" t="s">
        <v>640</v>
      </c>
      <c r="E132" s="57" t="str">
        <f t="shared" si="6"/>
        <v xml:space="preserve">      "Chargers",</v>
      </c>
    </row>
    <row r="133" spans="1:5" x14ac:dyDescent="0.2">
      <c r="A133" s="112" t="s">
        <v>636</v>
      </c>
      <c r="B133" s="121" t="s">
        <v>623</v>
      </c>
      <c r="C133" s="114" t="s">
        <v>642</v>
      </c>
      <c r="E133" s="57" t="str">
        <f t="shared" si="6"/>
        <v xml:space="preserve">      "Ravens",</v>
      </c>
    </row>
    <row r="134" spans="1:5" x14ac:dyDescent="0.2">
      <c r="A134" s="112" t="s">
        <v>644</v>
      </c>
      <c r="B134" s="121" t="s">
        <v>623</v>
      </c>
      <c r="C134" s="114" t="s">
        <v>631</v>
      </c>
      <c r="E134" s="57" t="str">
        <f t="shared" si="6"/>
        <v xml:space="preserve">      "Giants",</v>
      </c>
    </row>
    <row r="135" spans="1:5" x14ac:dyDescent="0.2">
      <c r="A135" s="112"/>
      <c r="B135" s="121"/>
      <c r="C135" s="114"/>
      <c r="E135" s="57" t="str">
        <f t="shared" si="6"/>
        <v xml:space="preserve">      "Patriots",</v>
      </c>
    </row>
    <row r="136" spans="1:5" x14ac:dyDescent="0.2">
      <c r="A136" s="112"/>
      <c r="B136" s="121"/>
      <c r="C136" s="114"/>
      <c r="E136" s="57" t="str">
        <f t="shared" si="6"/>
        <v xml:space="preserve">      "Bills",</v>
      </c>
    </row>
    <row r="137" spans="1:5" x14ac:dyDescent="0.2">
      <c r="A137" s="112" t="s">
        <v>633</v>
      </c>
      <c r="B137" s="121" t="s">
        <v>623</v>
      </c>
      <c r="C137" s="114" t="s">
        <v>649</v>
      </c>
      <c r="E137" s="57" t="str">
        <f t="shared" si="6"/>
        <v xml:space="preserve">      "Eagles",</v>
      </c>
    </row>
    <row r="138" spans="1:5" x14ac:dyDescent="0.2">
      <c r="A138" s="112"/>
      <c r="B138" s="113"/>
      <c r="C138" s="114"/>
      <c r="E138" s="57" t="str">
        <f t="shared" si="6"/>
        <v/>
      </c>
    </row>
    <row r="139" spans="1:5" ht="13.5" thickBot="1" x14ac:dyDescent="0.25">
      <c r="A139" s="115" t="s">
        <v>11</v>
      </c>
      <c r="B139" s="116" t="s">
        <v>745</v>
      </c>
      <c r="C139" s="117"/>
      <c r="E139" s="57" t="str">
        <f>IF(A77&lt;&gt;"",CONCATENATE("      ",$F$1,A77,$F$1),"")</f>
        <v xml:space="preserve">      "Falcons"</v>
      </c>
    </row>
    <row r="140" spans="1:5" ht="14.25" thickTop="1" thickBot="1" x14ac:dyDescent="0.25">
      <c r="E140" s="57" t="s">
        <v>83</v>
      </c>
    </row>
    <row r="141" spans="1:5" ht="14.25" thickTop="1" thickBot="1" x14ac:dyDescent="0.25">
      <c r="A141" s="54" t="s">
        <v>661</v>
      </c>
      <c r="B141" s="55"/>
      <c r="C141" s="56"/>
    </row>
    <row r="142" spans="1:5" ht="13.5" thickTop="1" x14ac:dyDescent="0.2">
      <c r="A142" s="118" t="s">
        <v>626</v>
      </c>
      <c r="B142" s="120" t="s">
        <v>623</v>
      </c>
      <c r="C142" s="119" t="s">
        <v>632</v>
      </c>
      <c r="E142" s="57" t="s">
        <v>90</v>
      </c>
    </row>
    <row r="143" spans="1:5" x14ac:dyDescent="0.2">
      <c r="A143" s="112" t="s">
        <v>650</v>
      </c>
      <c r="B143" s="121" t="s">
        <v>623</v>
      </c>
      <c r="C143" s="114" t="s">
        <v>628</v>
      </c>
      <c r="E143" s="57" t="str">
        <f t="shared" ref="E143:E157" si="7">IF(C62&lt;&gt;"",CONCATENATE("      ",$F$1,C62,$G$1),"")</f>
        <v xml:space="preserve">      "Jets",</v>
      </c>
    </row>
    <row r="144" spans="1:5" x14ac:dyDescent="0.2">
      <c r="A144" s="112" t="s">
        <v>640</v>
      </c>
      <c r="B144" s="121" t="s">
        <v>623</v>
      </c>
      <c r="C144" s="114" t="s">
        <v>630</v>
      </c>
      <c r="E144" s="57" t="str">
        <f t="shared" si="7"/>
        <v xml:space="preserve">      "Panthers",</v>
      </c>
    </row>
    <row r="145" spans="1:5" x14ac:dyDescent="0.2">
      <c r="A145" s="112" t="s">
        <v>652</v>
      </c>
      <c r="B145" s="121" t="s">
        <v>623</v>
      </c>
      <c r="C145" s="114" t="s">
        <v>643</v>
      </c>
      <c r="E145" s="57" t="str">
        <f t="shared" si="7"/>
        <v xml:space="preserve">      "Bears",</v>
      </c>
    </row>
    <row r="146" spans="1:5" x14ac:dyDescent="0.2">
      <c r="A146" s="112" t="s">
        <v>631</v>
      </c>
      <c r="B146" s="121" t="s">
        <v>623</v>
      </c>
      <c r="C146" s="114" t="s">
        <v>627</v>
      </c>
      <c r="E146" s="57" t="str">
        <f t="shared" si="7"/>
        <v xml:space="preserve">      "Bengals",</v>
      </c>
    </row>
    <row r="147" spans="1:5" x14ac:dyDescent="0.2">
      <c r="A147" s="112" t="s">
        <v>635</v>
      </c>
      <c r="B147" s="121" t="s">
        <v>623</v>
      </c>
      <c r="C147" s="114" t="s">
        <v>634</v>
      </c>
      <c r="E147" s="57" t="str">
        <f t="shared" si="7"/>
        <v xml:space="preserve">      "Cowboys",</v>
      </c>
    </row>
    <row r="148" spans="1:5" x14ac:dyDescent="0.2">
      <c r="A148" s="112" t="s">
        <v>638</v>
      </c>
      <c r="B148" s="121" t="s">
        <v>623</v>
      </c>
      <c r="C148" s="114" t="s">
        <v>637</v>
      </c>
      <c r="E148" s="57" t="str">
        <f t="shared" si="7"/>
        <v xml:space="preserve">      "Lions",</v>
      </c>
    </row>
    <row r="149" spans="1:5" x14ac:dyDescent="0.2">
      <c r="A149" s="112" t="s">
        <v>629</v>
      </c>
      <c r="B149" s="121" t="s">
        <v>623</v>
      </c>
      <c r="C149" s="114" t="s">
        <v>624</v>
      </c>
      <c r="E149" s="57" t="str">
        <f t="shared" si="7"/>
        <v xml:space="preserve">      "Texans",</v>
      </c>
    </row>
    <row r="150" spans="1:5" x14ac:dyDescent="0.2">
      <c r="A150" s="112" t="s">
        <v>649</v>
      </c>
      <c r="B150" s="121" t="s">
        <v>623</v>
      </c>
      <c r="C150" s="114" t="s">
        <v>639</v>
      </c>
      <c r="E150" s="57" t="str">
        <f t="shared" si="7"/>
        <v xml:space="preserve">      "Dolphins",</v>
      </c>
    </row>
    <row r="151" spans="1:5" x14ac:dyDescent="0.2">
      <c r="A151" s="112" t="s">
        <v>645</v>
      </c>
      <c r="B151" s="121" t="s">
        <v>623</v>
      </c>
      <c r="C151" s="114" t="s">
        <v>633</v>
      </c>
      <c r="E151" s="57" t="str">
        <f t="shared" si="7"/>
        <v xml:space="preserve">      "Buccaneers",</v>
      </c>
    </row>
    <row r="152" spans="1:5" x14ac:dyDescent="0.2">
      <c r="A152" s="112" t="s">
        <v>647</v>
      </c>
      <c r="B152" s="121" t="s">
        <v>623</v>
      </c>
      <c r="C152" s="114" t="s">
        <v>625</v>
      </c>
      <c r="E152" s="57" t="str">
        <f t="shared" si="7"/>
        <v xml:space="preserve">      "Football Team",</v>
      </c>
    </row>
    <row r="153" spans="1:5" x14ac:dyDescent="0.2">
      <c r="A153" s="112" t="s">
        <v>642</v>
      </c>
      <c r="B153" s="121" t="s">
        <v>623</v>
      </c>
      <c r="C153" s="114" t="s">
        <v>653</v>
      </c>
      <c r="E153" s="57" t="str">
        <f t="shared" si="7"/>
        <v xml:space="preserve">      "Rams",</v>
      </c>
    </row>
    <row r="154" spans="1:5" x14ac:dyDescent="0.2">
      <c r="A154" s="112" t="s">
        <v>648</v>
      </c>
      <c r="B154" s="121" t="s">
        <v>623</v>
      </c>
      <c r="C154" s="114" t="s">
        <v>641</v>
      </c>
      <c r="E154" s="57" t="str">
        <f t="shared" si="7"/>
        <v xml:space="preserve">      "Chiefs",</v>
      </c>
    </row>
    <row r="155" spans="1:5" x14ac:dyDescent="0.2">
      <c r="A155" s="112"/>
      <c r="B155" s="121"/>
      <c r="C155" s="114"/>
      <c r="E155" s="57" t="str">
        <f t="shared" si="7"/>
        <v xml:space="preserve">      "Raiders",</v>
      </c>
    </row>
    <row r="156" spans="1:5" x14ac:dyDescent="0.2">
      <c r="A156" s="112"/>
      <c r="B156" s="121"/>
      <c r="C156" s="114"/>
      <c r="E156" s="57" t="str">
        <f t="shared" si="7"/>
        <v xml:space="preserve">      "49ers",</v>
      </c>
    </row>
    <row r="157" spans="1:5" x14ac:dyDescent="0.2">
      <c r="A157" s="112" t="s">
        <v>644</v>
      </c>
      <c r="B157" s="121" t="s">
        <v>623</v>
      </c>
      <c r="C157" s="114" t="s">
        <v>651</v>
      </c>
      <c r="E157" s="57" t="str">
        <f t="shared" si="7"/>
        <v/>
      </c>
    </row>
    <row r="158" spans="1:5" x14ac:dyDescent="0.2">
      <c r="A158" s="112"/>
      <c r="B158" s="113"/>
      <c r="C158" s="114"/>
      <c r="E158" s="57" t="str">
        <f>IF(C77&lt;&gt;"",CONCATENATE("      ",$F$1,C77,$F$1),"")</f>
        <v xml:space="preserve">      "Packers"</v>
      </c>
    </row>
    <row r="159" spans="1:5" ht="13.5" thickBot="1" x14ac:dyDescent="0.25">
      <c r="A159" s="115" t="s">
        <v>11</v>
      </c>
      <c r="B159" s="116" t="s">
        <v>746</v>
      </c>
      <c r="C159" s="117"/>
      <c r="E159" s="57" t="s">
        <v>83</v>
      </c>
    </row>
    <row r="160" spans="1:5" ht="14.25" thickTop="1" thickBot="1" x14ac:dyDescent="0.25"/>
    <row r="161" spans="1:5" ht="14.25" thickTop="1" thickBot="1" x14ac:dyDescent="0.25">
      <c r="A161" s="54" t="s">
        <v>662</v>
      </c>
      <c r="B161" s="55"/>
      <c r="C161" s="56"/>
      <c r="E161" s="57" t="str">
        <f>CONCATENATE("      var open_date_4 = [",$F$1,B79,$F$1,"];")</f>
        <v xml:space="preserve">      var open_date_4 = ["Steelers, Titans"];</v>
      </c>
    </row>
    <row r="162" spans="1:5" ht="13.5" thickTop="1" x14ac:dyDescent="0.2">
      <c r="A162" s="118" t="s">
        <v>637</v>
      </c>
      <c r="B162" s="120" t="s">
        <v>623</v>
      </c>
      <c r="C162" s="119" t="s">
        <v>647</v>
      </c>
    </row>
    <row r="163" spans="1:5" x14ac:dyDescent="0.2">
      <c r="A163" s="112" t="s">
        <v>653</v>
      </c>
      <c r="B163" s="121" t="s">
        <v>623</v>
      </c>
      <c r="C163" s="114" t="s">
        <v>626</v>
      </c>
      <c r="E163" s="57" t="s">
        <v>91</v>
      </c>
    </row>
    <row r="164" spans="1:5" x14ac:dyDescent="0.2">
      <c r="A164" s="112" t="s">
        <v>625</v>
      </c>
      <c r="B164" s="121" t="s">
        <v>623</v>
      </c>
      <c r="C164" s="114" t="s">
        <v>630</v>
      </c>
      <c r="E164" s="57" t="str">
        <f t="shared" ref="E164:E178" si="8">IF(A82&lt;&gt;"",CONCATENATE("      ",$F$1,A82,$G$1),"")</f>
        <v xml:space="preserve">      "Buccaneers",</v>
      </c>
    </row>
    <row r="165" spans="1:5" x14ac:dyDescent="0.2">
      <c r="A165" s="112" t="s">
        <v>628</v>
      </c>
      <c r="B165" s="121" t="s">
        <v>623</v>
      </c>
      <c r="C165" s="114" t="s">
        <v>635</v>
      </c>
      <c r="E165" s="57" t="str">
        <f t="shared" si="8"/>
        <v xml:space="preserve">      "Panthers",</v>
      </c>
    </row>
    <row r="166" spans="1:5" x14ac:dyDescent="0.2">
      <c r="A166" s="112" t="s">
        <v>622</v>
      </c>
      <c r="B166" s="121" t="s">
        <v>623</v>
      </c>
      <c r="C166" s="114" t="s">
        <v>636</v>
      </c>
      <c r="E166" s="57" t="str">
        <f t="shared" si="8"/>
        <v xml:space="preserve">      "Bengals",</v>
      </c>
    </row>
    <row r="167" spans="1:5" x14ac:dyDescent="0.2">
      <c r="A167" s="112" t="s">
        <v>632</v>
      </c>
      <c r="B167" s="121" t="s">
        <v>623</v>
      </c>
      <c r="C167" s="114" t="s">
        <v>624</v>
      </c>
      <c r="E167" s="57" t="str">
        <f t="shared" si="8"/>
        <v xml:space="preserve">      "Jaguars",</v>
      </c>
    </row>
    <row r="168" spans="1:5" x14ac:dyDescent="0.2">
      <c r="A168" s="112" t="s">
        <v>634</v>
      </c>
      <c r="B168" s="121" t="s">
        <v>623</v>
      </c>
      <c r="C168" s="114" t="s">
        <v>638</v>
      </c>
      <c r="E168" s="57" t="str">
        <f t="shared" si="8"/>
        <v xml:space="preserve">      "Raiders",</v>
      </c>
    </row>
    <row r="169" spans="1:5" x14ac:dyDescent="0.2">
      <c r="A169" s="112" t="s">
        <v>633</v>
      </c>
      <c r="B169" s="121" t="s">
        <v>623</v>
      </c>
      <c r="C169" s="114" t="s">
        <v>652</v>
      </c>
      <c r="E169" s="57" t="str">
        <f t="shared" si="8"/>
        <v xml:space="preserve">      "Cardinals",</v>
      </c>
    </row>
    <row r="170" spans="1:5" x14ac:dyDescent="0.2">
      <c r="A170" s="112" t="s">
        <v>651</v>
      </c>
      <c r="B170" s="121" t="s">
        <v>623</v>
      </c>
      <c r="C170" s="114" t="s">
        <v>740</v>
      </c>
      <c r="E170" s="57" t="str">
        <f t="shared" si="8"/>
        <v xml:space="preserve">      "Eagles",</v>
      </c>
    </row>
    <row r="171" spans="1:5" x14ac:dyDescent="0.2">
      <c r="A171" s="112" t="s">
        <v>631</v>
      </c>
      <c r="B171" s="121" t="s">
        <v>623</v>
      </c>
      <c r="C171" s="114" t="s">
        <v>642</v>
      </c>
      <c r="E171" s="57" t="str">
        <f t="shared" si="8"/>
        <v xml:space="preserve">      "Bills",</v>
      </c>
    </row>
    <row r="172" spans="1:5" x14ac:dyDescent="0.2">
      <c r="A172" s="112" t="s">
        <v>639</v>
      </c>
      <c r="B172" s="121" t="s">
        <v>623</v>
      </c>
      <c r="C172" s="114" t="s">
        <v>646</v>
      </c>
      <c r="E172" s="57" t="str">
        <f t="shared" si="8"/>
        <v xml:space="preserve">      "Rams",</v>
      </c>
    </row>
    <row r="173" spans="1:5" x14ac:dyDescent="0.2">
      <c r="A173" s="112" t="s">
        <v>650</v>
      </c>
      <c r="B173" s="121" t="s">
        <v>623</v>
      </c>
      <c r="C173" s="114" t="s">
        <v>648</v>
      </c>
      <c r="E173" s="57" t="str">
        <f t="shared" si="8"/>
        <v xml:space="preserve">      "Dolphins",</v>
      </c>
    </row>
    <row r="174" spans="1:5" x14ac:dyDescent="0.2">
      <c r="A174" s="112" t="s">
        <v>645</v>
      </c>
      <c r="B174" s="121" t="s">
        <v>623</v>
      </c>
      <c r="C174" s="114" t="s">
        <v>644</v>
      </c>
      <c r="E174" s="57" t="str">
        <f t="shared" si="8"/>
        <v xml:space="preserve">      "Colts",</v>
      </c>
    </row>
    <row r="175" spans="1:5" x14ac:dyDescent="0.2">
      <c r="A175" s="112"/>
      <c r="B175" s="121"/>
      <c r="C175" s="114"/>
      <c r="E175" s="57" t="str">
        <f t="shared" si="8"/>
        <v xml:space="preserve">      "Giants",</v>
      </c>
    </row>
    <row r="176" spans="1:5" x14ac:dyDescent="0.2">
      <c r="A176" s="112"/>
      <c r="B176" s="121"/>
      <c r="C176" s="114"/>
      <c r="E176" s="57" t="str">
        <f t="shared" si="8"/>
        <v xml:space="preserve">      "Vikings",</v>
      </c>
    </row>
    <row r="177" spans="1:5" x14ac:dyDescent="0.2">
      <c r="A177" s="112" t="s">
        <v>640</v>
      </c>
      <c r="B177" s="121" t="s">
        <v>623</v>
      </c>
      <c r="C177" s="114" t="s">
        <v>629</v>
      </c>
      <c r="E177" s="57" t="str">
        <f t="shared" si="8"/>
        <v/>
      </c>
    </row>
    <row r="178" spans="1:5" x14ac:dyDescent="0.2">
      <c r="A178" s="112"/>
      <c r="B178" s="113"/>
      <c r="C178" s="114"/>
      <c r="E178" s="57" t="str">
        <f t="shared" si="8"/>
        <v/>
      </c>
    </row>
    <row r="179" spans="1:5" ht="13.5" thickBot="1" x14ac:dyDescent="0.25">
      <c r="A179" s="115" t="s">
        <v>11</v>
      </c>
      <c r="B179" s="116" t="s">
        <v>663</v>
      </c>
      <c r="C179" s="117"/>
      <c r="E179" s="57" t="str">
        <f>IF(A97&lt;&gt;"",CONCATENATE("      ",$F$1,A97,$F$1),"")</f>
        <v xml:space="preserve">      "Chargers"</v>
      </c>
    </row>
    <row r="180" spans="1:5" ht="14.25" thickTop="1" thickBot="1" x14ac:dyDescent="0.25">
      <c r="E180" s="57" t="s">
        <v>83</v>
      </c>
    </row>
    <row r="181" spans="1:5" ht="14.25" thickTop="1" thickBot="1" x14ac:dyDescent="0.25">
      <c r="A181" s="54" t="s">
        <v>664</v>
      </c>
      <c r="B181" s="55"/>
      <c r="C181" s="56"/>
    </row>
    <row r="182" spans="1:5" ht="13.5" thickTop="1" x14ac:dyDescent="0.2">
      <c r="A182" s="118" t="s">
        <v>635</v>
      </c>
      <c r="B182" s="120" t="s">
        <v>623</v>
      </c>
      <c r="C182" s="119" t="s">
        <v>652</v>
      </c>
      <c r="E182" s="57" t="s">
        <v>92</v>
      </c>
    </row>
    <row r="183" spans="1:5" x14ac:dyDescent="0.2">
      <c r="A183" s="112" t="s">
        <v>644</v>
      </c>
      <c r="B183" s="121" t="s">
        <v>623</v>
      </c>
      <c r="C183" s="114" t="s">
        <v>632</v>
      </c>
      <c r="E183" s="57" t="str">
        <f t="shared" ref="E183:E197" si="9">IF(C82&lt;&gt;"",CONCATENATE("      ",$F$1,C82,$G$1),"")</f>
        <v xml:space="preserve">      "Bears",</v>
      </c>
    </row>
    <row r="184" spans="1:5" x14ac:dyDescent="0.2">
      <c r="A184" s="112" t="s">
        <v>622</v>
      </c>
      <c r="B184" s="121" t="s">
        <v>623</v>
      </c>
      <c r="C184" s="114" t="s">
        <v>627</v>
      </c>
      <c r="E184" s="57" t="str">
        <f t="shared" si="9"/>
        <v xml:space="preserve">      "Falcons",</v>
      </c>
    </row>
    <row r="185" spans="1:5" x14ac:dyDescent="0.2">
      <c r="A185" s="112" t="s">
        <v>740</v>
      </c>
      <c r="B185" s="121" t="s">
        <v>623</v>
      </c>
      <c r="C185" s="114" t="s">
        <v>634</v>
      </c>
      <c r="E185" s="57" t="str">
        <f t="shared" si="9"/>
        <v xml:space="preserve">      "Ravens",</v>
      </c>
    </row>
    <row r="186" spans="1:5" x14ac:dyDescent="0.2">
      <c r="A186" s="112" t="s">
        <v>636</v>
      </c>
      <c r="B186" s="121" t="s">
        <v>623</v>
      </c>
      <c r="C186" s="114" t="s">
        <v>637</v>
      </c>
      <c r="E186" s="57" t="str">
        <f t="shared" si="9"/>
        <v xml:space="preserve">      "Texans",</v>
      </c>
    </row>
    <row r="187" spans="1:5" x14ac:dyDescent="0.2">
      <c r="A187" s="112" t="s">
        <v>641</v>
      </c>
      <c r="B187" s="121" t="s">
        <v>623</v>
      </c>
      <c r="C187" s="114" t="s">
        <v>651</v>
      </c>
      <c r="E187" s="57" t="str">
        <f t="shared" si="9"/>
        <v xml:space="preserve">      "Chiefs",</v>
      </c>
    </row>
    <row r="188" spans="1:5" x14ac:dyDescent="0.2">
      <c r="A188" s="112" t="s">
        <v>643</v>
      </c>
      <c r="B188" s="121" t="s">
        <v>623</v>
      </c>
      <c r="C188" s="114" t="s">
        <v>650</v>
      </c>
      <c r="E188" s="57" t="str">
        <f t="shared" si="9"/>
        <v xml:space="preserve">      "Jets",</v>
      </c>
    </row>
    <row r="189" spans="1:5" x14ac:dyDescent="0.2">
      <c r="A189" s="112" t="s">
        <v>630</v>
      </c>
      <c r="B189" s="121" t="s">
        <v>623</v>
      </c>
      <c r="C189" s="114" t="s">
        <v>646</v>
      </c>
      <c r="E189" s="57" t="str">
        <f t="shared" si="9"/>
        <v xml:space="preserve">      "Steelers",</v>
      </c>
    </row>
    <row r="190" spans="1:5" x14ac:dyDescent="0.2">
      <c r="A190" s="112" t="s">
        <v>653</v>
      </c>
      <c r="B190" s="121" t="s">
        <v>623</v>
      </c>
      <c r="C190" s="114" t="s">
        <v>631</v>
      </c>
      <c r="E190" s="57" t="str">
        <f t="shared" si="9"/>
        <v xml:space="preserve">      "Titans",</v>
      </c>
    </row>
    <row r="191" spans="1:5" x14ac:dyDescent="0.2">
      <c r="A191" s="112" t="s">
        <v>625</v>
      </c>
      <c r="B191" s="121" t="s">
        <v>623</v>
      </c>
      <c r="C191" s="114" t="s">
        <v>649</v>
      </c>
      <c r="E191" s="57" t="str">
        <f t="shared" si="9"/>
        <v xml:space="preserve">      "Football Team",</v>
      </c>
    </row>
    <row r="192" spans="1:5" x14ac:dyDescent="0.2">
      <c r="A192" s="112" t="s">
        <v>647</v>
      </c>
      <c r="B192" s="121" t="s">
        <v>623</v>
      </c>
      <c r="C192" s="114" t="s">
        <v>645</v>
      </c>
      <c r="E192" s="57" t="str">
        <f t="shared" si="9"/>
        <v xml:space="preserve">      "49ers",</v>
      </c>
    </row>
    <row r="193" spans="1:5" x14ac:dyDescent="0.2">
      <c r="A193" s="112" t="s">
        <v>642</v>
      </c>
      <c r="B193" s="121" t="s">
        <v>623</v>
      </c>
      <c r="C193" s="114" t="s">
        <v>639</v>
      </c>
      <c r="E193" s="57" t="str">
        <f t="shared" si="9"/>
        <v xml:space="preserve">      "Browns",</v>
      </c>
    </row>
    <row r="194" spans="1:5" x14ac:dyDescent="0.2">
      <c r="A194" s="112" t="s">
        <v>628</v>
      </c>
      <c r="B194" s="121" t="s">
        <v>623</v>
      </c>
      <c r="C194" s="114" t="s">
        <v>640</v>
      </c>
      <c r="E194" s="57" t="str">
        <f t="shared" si="9"/>
        <v xml:space="preserve">      "Cowboys",</v>
      </c>
    </row>
    <row r="195" spans="1:5" x14ac:dyDescent="0.2">
      <c r="A195" s="112"/>
      <c r="B195" s="121"/>
      <c r="C195" s="114"/>
      <c r="E195" s="57" t="str">
        <f t="shared" si="9"/>
        <v xml:space="preserve">      "Seahawks",</v>
      </c>
    </row>
    <row r="196" spans="1:5" x14ac:dyDescent="0.2">
      <c r="A196" s="112"/>
      <c r="B196" s="121"/>
      <c r="C196" s="114"/>
      <c r="E196" s="57" t="str">
        <f t="shared" si="9"/>
        <v/>
      </c>
    </row>
    <row r="197" spans="1:5" x14ac:dyDescent="0.2">
      <c r="A197" s="112" t="s">
        <v>638</v>
      </c>
      <c r="B197" s="121" t="s">
        <v>623</v>
      </c>
      <c r="C197" s="114" t="s">
        <v>633</v>
      </c>
      <c r="E197" s="57" t="str">
        <f t="shared" si="9"/>
        <v/>
      </c>
    </row>
    <row r="198" spans="1:5" x14ac:dyDescent="0.2">
      <c r="A198" s="112"/>
      <c r="B198" s="113"/>
      <c r="C198" s="114"/>
      <c r="E198" s="57" t="str">
        <f>IF(C97&lt;&gt;"",CONCATENATE("      ",$F$1,C97,$F$1),"")</f>
        <v xml:space="preserve">      "Saints"</v>
      </c>
    </row>
    <row r="199" spans="1:5" ht="13.5" thickBot="1" x14ac:dyDescent="0.25">
      <c r="A199" s="115" t="s">
        <v>11</v>
      </c>
      <c r="B199" s="116" t="s">
        <v>748</v>
      </c>
      <c r="C199" s="117"/>
      <c r="E199" s="57" t="s">
        <v>83</v>
      </c>
    </row>
    <row r="200" spans="1:5" ht="14.25" thickTop="1" thickBot="1" x14ac:dyDescent="0.25"/>
    <row r="201" spans="1:5" ht="14.25" thickTop="1" thickBot="1" x14ac:dyDescent="0.25">
      <c r="A201" s="54" t="s">
        <v>665</v>
      </c>
      <c r="B201" s="55"/>
      <c r="C201" s="56"/>
      <c r="E201" s="57" t="str">
        <f>CONCATENATE("      var open_date_5 = [",$F$1,B99,$F$1,"];")</f>
        <v xml:space="preserve">      var open_date_5 = ["Broncos, Lions, Packers, Patriots"];</v>
      </c>
    </row>
    <row r="202" spans="1:5" ht="13.5" thickTop="1" x14ac:dyDescent="0.2">
      <c r="A202" s="118" t="s">
        <v>646</v>
      </c>
      <c r="B202" s="120" t="s">
        <v>623</v>
      </c>
      <c r="C202" s="119" t="s">
        <v>625</v>
      </c>
    </row>
    <row r="203" spans="1:5" x14ac:dyDescent="0.2">
      <c r="A203" s="112" t="s">
        <v>652</v>
      </c>
      <c r="B203" s="121" t="s">
        <v>623</v>
      </c>
      <c r="C203" s="114" t="s">
        <v>628</v>
      </c>
      <c r="E203" s="57" t="s">
        <v>93</v>
      </c>
    </row>
    <row r="204" spans="1:5" x14ac:dyDescent="0.2">
      <c r="A204" s="112" t="s">
        <v>634</v>
      </c>
      <c r="B204" s="121" t="s">
        <v>623</v>
      </c>
      <c r="C204" s="114" t="s">
        <v>632</v>
      </c>
      <c r="E204" s="57" t="str">
        <f t="shared" ref="E204:E218" si="10">IF(A102&lt;&gt;"",CONCATENATE("      ",$F$1,A102,$G$1),"")</f>
        <v xml:space="preserve">      "Chiefs",</v>
      </c>
    </row>
    <row r="205" spans="1:5" x14ac:dyDescent="0.2">
      <c r="A205" s="112" t="s">
        <v>641</v>
      </c>
      <c r="B205" s="121" t="s">
        <v>623</v>
      </c>
      <c r="C205" s="114" t="s">
        <v>627</v>
      </c>
      <c r="E205" s="57" t="str">
        <f t="shared" si="10"/>
        <v xml:space="preserve">      "Broncos",</v>
      </c>
    </row>
    <row r="206" spans="1:5" x14ac:dyDescent="0.2">
      <c r="A206" s="112" t="s">
        <v>640</v>
      </c>
      <c r="B206" s="121" t="s">
        <v>623</v>
      </c>
      <c r="C206" s="114" t="s">
        <v>622</v>
      </c>
      <c r="E206" s="57" t="str">
        <f t="shared" si="10"/>
        <v xml:space="preserve">      "Bears",</v>
      </c>
    </row>
    <row r="207" spans="1:5" x14ac:dyDescent="0.2">
      <c r="A207" s="112" t="s">
        <v>637</v>
      </c>
      <c r="B207" s="121" t="s">
        <v>623</v>
      </c>
      <c r="C207" s="114" t="s">
        <v>635</v>
      </c>
      <c r="E207" s="57" t="str">
        <f t="shared" si="10"/>
        <v xml:space="preserve">      "Bengals",</v>
      </c>
    </row>
    <row r="208" spans="1:5" x14ac:dyDescent="0.2">
      <c r="A208" s="112" t="s">
        <v>650</v>
      </c>
      <c r="B208" s="121" t="s">
        <v>623</v>
      </c>
      <c r="C208" s="114" t="s">
        <v>636</v>
      </c>
      <c r="E208" s="57" t="str">
        <f t="shared" si="10"/>
        <v xml:space="preserve">      "Lions",</v>
      </c>
    </row>
    <row r="209" spans="1:5" x14ac:dyDescent="0.2">
      <c r="A209" s="112" t="s">
        <v>626</v>
      </c>
      <c r="B209" s="121" t="s">
        <v>623</v>
      </c>
      <c r="C209" s="114" t="s">
        <v>645</v>
      </c>
      <c r="E209" s="57" t="str">
        <f t="shared" si="10"/>
        <v xml:space="preserve">      "Falcons",</v>
      </c>
    </row>
    <row r="210" spans="1:5" x14ac:dyDescent="0.2">
      <c r="A210" s="112" t="s">
        <v>643</v>
      </c>
      <c r="B210" s="121" t="s">
        <v>623</v>
      </c>
      <c r="C210" s="114" t="s">
        <v>740</v>
      </c>
      <c r="E210" s="57" t="str">
        <f t="shared" si="10"/>
        <v xml:space="preserve">      "Football Team",</v>
      </c>
    </row>
    <row r="211" spans="1:5" x14ac:dyDescent="0.2">
      <c r="A211" s="112" t="s">
        <v>648</v>
      </c>
      <c r="B211" s="121" t="s">
        <v>623</v>
      </c>
      <c r="C211" s="114" t="s">
        <v>638</v>
      </c>
      <c r="E211" s="57" t="str">
        <f t="shared" si="10"/>
        <v xml:space="preserve">      "Ravens",</v>
      </c>
    </row>
    <row r="212" spans="1:5" x14ac:dyDescent="0.2">
      <c r="A212" s="112" t="s">
        <v>629</v>
      </c>
      <c r="B212" s="121" t="s">
        <v>623</v>
      </c>
      <c r="C212" s="114" t="s">
        <v>642</v>
      </c>
      <c r="E212" s="57" t="str">
        <f t="shared" si="10"/>
        <v xml:space="preserve">      "Browns",</v>
      </c>
    </row>
    <row r="213" spans="1:5" x14ac:dyDescent="0.2">
      <c r="A213" s="112" t="s">
        <v>639</v>
      </c>
      <c r="B213" s="121" t="s">
        <v>623</v>
      </c>
      <c r="C213" s="114" t="s">
        <v>653</v>
      </c>
      <c r="E213" s="57" t="str">
        <f t="shared" si="10"/>
        <v xml:space="preserve">      "Texans",</v>
      </c>
    </row>
    <row r="214" spans="1:5" x14ac:dyDescent="0.2">
      <c r="A214" s="112" t="s">
        <v>624</v>
      </c>
      <c r="B214" s="121" t="s">
        <v>623</v>
      </c>
      <c r="C214" s="114" t="s">
        <v>631</v>
      </c>
      <c r="E214" s="57" t="str">
        <f t="shared" si="10"/>
        <v xml:space="preserve">      "Packers",</v>
      </c>
    </row>
    <row r="215" spans="1:5" x14ac:dyDescent="0.2">
      <c r="A215" s="112"/>
      <c r="B215" s="121"/>
      <c r="C215" s="114"/>
      <c r="E215" s="57" t="str">
        <f t="shared" si="10"/>
        <v xml:space="preserve">      "Jets",</v>
      </c>
    </row>
    <row r="216" spans="1:5" x14ac:dyDescent="0.2">
      <c r="A216" s="112"/>
      <c r="B216" s="121"/>
      <c r="C216" s="114"/>
      <c r="E216" s="57" t="str">
        <f t="shared" si="10"/>
        <v xml:space="preserve">      "Rams",</v>
      </c>
    </row>
    <row r="217" spans="1:5" x14ac:dyDescent="0.2">
      <c r="A217" s="112" t="s">
        <v>649</v>
      </c>
      <c r="B217" s="121" t="s">
        <v>623</v>
      </c>
      <c r="C217" s="114" t="s">
        <v>644</v>
      </c>
      <c r="E217" s="57" t="str">
        <f t="shared" si="10"/>
        <v/>
      </c>
    </row>
    <row r="218" spans="1:5" x14ac:dyDescent="0.2">
      <c r="A218" s="112"/>
      <c r="B218" s="113"/>
      <c r="C218" s="114"/>
      <c r="E218" s="57" t="str">
        <f t="shared" si="10"/>
        <v/>
      </c>
    </row>
    <row r="219" spans="1:5" ht="13.5" thickBot="1" x14ac:dyDescent="0.25">
      <c r="A219" s="115" t="s">
        <v>11</v>
      </c>
      <c r="B219" s="116" t="s">
        <v>747</v>
      </c>
      <c r="C219" s="117"/>
      <c r="E219" s="57" t="str">
        <f>IF(A117&lt;&gt;"",CONCATENATE("      ",$F$1,A117,$F$1),"")</f>
        <v xml:space="preserve">      "Cardinals"</v>
      </c>
    </row>
    <row r="220" spans="1:5" ht="14.25" thickTop="1" thickBot="1" x14ac:dyDescent="0.25">
      <c r="E220" s="57" t="s">
        <v>83</v>
      </c>
    </row>
    <row r="221" spans="1:5" ht="14.25" thickTop="1" thickBot="1" x14ac:dyDescent="0.25">
      <c r="A221" s="54" t="s">
        <v>666</v>
      </c>
      <c r="B221" s="55"/>
      <c r="C221" s="56"/>
    </row>
    <row r="222" spans="1:5" ht="13.5" thickTop="1" x14ac:dyDescent="0.2">
      <c r="A222" s="118" t="s">
        <v>622</v>
      </c>
      <c r="B222" s="120" t="s">
        <v>623</v>
      </c>
      <c r="C222" s="119" t="s">
        <v>634</v>
      </c>
      <c r="E222" s="57" t="s">
        <v>94</v>
      </c>
    </row>
    <row r="223" spans="1:5" x14ac:dyDescent="0.2">
      <c r="A223" s="112" t="s">
        <v>740</v>
      </c>
      <c r="B223" s="121" t="s">
        <v>623</v>
      </c>
      <c r="C223" s="114" t="s">
        <v>648</v>
      </c>
      <c r="E223" s="57" t="str">
        <f t="shared" ref="E223:E237" si="11">IF(C102&lt;&gt;"",CONCATENATE("      ",$F$1,C102,$G$1),"")</f>
        <v xml:space="preserve">      "Bills",</v>
      </c>
    </row>
    <row r="224" spans="1:5" x14ac:dyDescent="0.2">
      <c r="A224" s="112" t="s">
        <v>628</v>
      </c>
      <c r="B224" s="121" t="s">
        <v>623</v>
      </c>
      <c r="C224" s="114" t="s">
        <v>650</v>
      </c>
      <c r="E224" s="57" t="str">
        <f t="shared" si="11"/>
        <v xml:space="preserve">      "Patriots",</v>
      </c>
    </row>
    <row r="225" spans="1:5" x14ac:dyDescent="0.2">
      <c r="A225" s="112" t="s">
        <v>631</v>
      </c>
      <c r="B225" s="121" t="s">
        <v>623</v>
      </c>
      <c r="C225" s="114" t="s">
        <v>626</v>
      </c>
      <c r="E225" s="57" t="str">
        <f t="shared" si="11"/>
        <v xml:space="preserve">      "Panthers",</v>
      </c>
    </row>
    <row r="226" spans="1:5" x14ac:dyDescent="0.2">
      <c r="A226" s="112" t="s">
        <v>642</v>
      </c>
      <c r="B226" s="121" t="s">
        <v>623</v>
      </c>
      <c r="C226" s="114" t="s">
        <v>630</v>
      </c>
      <c r="E226" s="57" t="str">
        <f t="shared" si="11"/>
        <v xml:space="preserve">      "Colts",</v>
      </c>
    </row>
    <row r="227" spans="1:5" x14ac:dyDescent="0.2">
      <c r="A227" s="112" t="s">
        <v>651</v>
      </c>
      <c r="B227" s="121" t="s">
        <v>623</v>
      </c>
      <c r="C227" s="114" t="s">
        <v>643</v>
      </c>
      <c r="E227" s="57" t="str">
        <f t="shared" si="11"/>
        <v xml:space="preserve">      "Jaguars",</v>
      </c>
    </row>
    <row r="228" spans="1:5" x14ac:dyDescent="0.2">
      <c r="A228" s="112" t="s">
        <v>652</v>
      </c>
      <c r="B228" s="121" t="s">
        <v>623</v>
      </c>
      <c r="C228" s="114" t="s">
        <v>635</v>
      </c>
      <c r="E228" s="57" t="str">
        <f t="shared" si="11"/>
        <v xml:space="preserve">      "Vikings",</v>
      </c>
    </row>
    <row r="229" spans="1:5" x14ac:dyDescent="0.2">
      <c r="A229" s="112" t="s">
        <v>627</v>
      </c>
      <c r="B229" s="121" t="s">
        <v>623</v>
      </c>
      <c r="C229" s="114" t="s">
        <v>636</v>
      </c>
      <c r="E229" s="57" t="str">
        <f t="shared" si="11"/>
        <v xml:space="preserve">      "Giants",</v>
      </c>
    </row>
    <row r="230" spans="1:5" x14ac:dyDescent="0.2">
      <c r="A230" s="112" t="s">
        <v>632</v>
      </c>
      <c r="B230" s="121" t="s">
        <v>623</v>
      </c>
      <c r="C230" s="114" t="s">
        <v>638</v>
      </c>
      <c r="E230" s="57" t="str">
        <f t="shared" si="11"/>
        <v xml:space="preserve">      "Eagles",</v>
      </c>
    </row>
    <row r="231" spans="1:5" x14ac:dyDescent="0.2">
      <c r="A231" s="112" t="s">
        <v>646</v>
      </c>
      <c r="B231" s="121" t="s">
        <v>623</v>
      </c>
      <c r="C231" s="114" t="s">
        <v>640</v>
      </c>
      <c r="E231" s="57" t="str">
        <f t="shared" si="11"/>
        <v xml:space="preserve">      "Steelers",</v>
      </c>
    </row>
    <row r="232" spans="1:5" x14ac:dyDescent="0.2">
      <c r="A232" s="112" t="s">
        <v>639</v>
      </c>
      <c r="B232" s="121" t="s">
        <v>623</v>
      </c>
      <c r="C232" s="114" t="s">
        <v>629</v>
      </c>
      <c r="E232" s="57" t="str">
        <f t="shared" si="11"/>
        <v xml:space="preserve">      "Titans",</v>
      </c>
    </row>
    <row r="233" spans="1:5" x14ac:dyDescent="0.2">
      <c r="A233" s="112" t="s">
        <v>645</v>
      </c>
      <c r="B233" s="121" t="s">
        <v>623</v>
      </c>
      <c r="C233" s="114" t="s">
        <v>653</v>
      </c>
      <c r="E233" s="57" t="str">
        <f t="shared" si="11"/>
        <v xml:space="preserve">      "Buccaneers",</v>
      </c>
    </row>
    <row r="234" spans="1:5" x14ac:dyDescent="0.2">
      <c r="A234" s="112" t="s">
        <v>647</v>
      </c>
      <c r="B234" s="121" t="s">
        <v>623</v>
      </c>
      <c r="C234" s="114" t="s">
        <v>649</v>
      </c>
      <c r="E234" s="57" t="str">
        <f t="shared" si="11"/>
        <v xml:space="preserve">      "Dolphins",</v>
      </c>
    </row>
    <row r="235" spans="1:5" x14ac:dyDescent="0.2">
      <c r="A235" s="112" t="s">
        <v>624</v>
      </c>
      <c r="B235" s="121" t="s">
        <v>623</v>
      </c>
      <c r="C235" s="114" t="s">
        <v>644</v>
      </c>
      <c r="E235" s="57" t="str">
        <f t="shared" si="11"/>
        <v xml:space="preserve">      "49ers",</v>
      </c>
    </row>
    <row r="236" spans="1:5" x14ac:dyDescent="0.2">
      <c r="A236" s="112" t="s">
        <v>633</v>
      </c>
      <c r="B236" s="121" t="s">
        <v>623</v>
      </c>
      <c r="C236" s="114" t="s">
        <v>637</v>
      </c>
      <c r="E236" s="57" t="str">
        <f t="shared" si="11"/>
        <v/>
      </c>
    </row>
    <row r="237" spans="1:5" x14ac:dyDescent="0.2">
      <c r="A237" s="112" t="s">
        <v>625</v>
      </c>
      <c r="B237" s="121" t="s">
        <v>623</v>
      </c>
      <c r="C237" s="114" t="s">
        <v>641</v>
      </c>
      <c r="E237" s="57" t="str">
        <f t="shared" si="11"/>
        <v/>
      </c>
    </row>
    <row r="238" spans="1:5" x14ac:dyDescent="0.2">
      <c r="A238" s="112"/>
      <c r="B238" s="113"/>
      <c r="C238" s="114"/>
      <c r="E238" s="57" t="str">
        <f>IF(C117&lt;&gt;"",CONCATENATE("      ",$F$1,C117,$F$1),"")</f>
        <v xml:space="preserve">      "Cowboys"</v>
      </c>
    </row>
    <row r="239" spans="1:5" ht="13.5" thickBot="1" x14ac:dyDescent="0.25">
      <c r="A239" s="115" t="s">
        <v>11</v>
      </c>
      <c r="B239" s="116" t="s">
        <v>654</v>
      </c>
      <c r="C239" s="117"/>
      <c r="E239" s="57" t="s">
        <v>83</v>
      </c>
    </row>
    <row r="240" spans="1:5" ht="14.25" thickTop="1" thickBot="1" x14ac:dyDescent="0.25"/>
    <row r="241" spans="1:5" ht="14.25" thickTop="1" thickBot="1" x14ac:dyDescent="0.25">
      <c r="A241" s="54" t="s">
        <v>667</v>
      </c>
      <c r="B241" s="55"/>
      <c r="C241" s="56"/>
      <c r="E241" s="57" t="str">
        <f>CONCATENATE("      var open_date_6 = [",$F$1,B119,$F$1,"];")</f>
        <v xml:space="preserve">      var open_date_6 = ["Chargers, Raiders, Saints, Seahawks"];</v>
      </c>
    </row>
    <row r="242" spans="1:5" ht="13.5" thickTop="1" x14ac:dyDescent="0.2">
      <c r="A242" s="118" t="s">
        <v>648</v>
      </c>
      <c r="B242" s="120" t="s">
        <v>623</v>
      </c>
      <c r="C242" s="119" t="s">
        <v>628</v>
      </c>
    </row>
    <row r="243" spans="1:5" x14ac:dyDescent="0.2">
      <c r="A243" s="112" t="s">
        <v>645</v>
      </c>
      <c r="B243" s="121" t="s">
        <v>623</v>
      </c>
      <c r="C243" s="114" t="s">
        <v>626</v>
      </c>
      <c r="E243" s="57" t="s">
        <v>95</v>
      </c>
    </row>
    <row r="244" spans="1:5" x14ac:dyDescent="0.2">
      <c r="A244" s="112" t="s">
        <v>634</v>
      </c>
      <c r="B244" s="121" t="s">
        <v>623</v>
      </c>
      <c r="C244" s="114" t="s">
        <v>633</v>
      </c>
      <c r="E244" s="57" t="str">
        <f t="shared" ref="E244:E258" si="12">IF(A122&lt;&gt;"",CONCATENATE("      ",$F$1,A122,$G$1),"")</f>
        <v xml:space="preserve">      "Giants",</v>
      </c>
    </row>
    <row r="245" spans="1:5" x14ac:dyDescent="0.2">
      <c r="A245" s="112" t="s">
        <v>635</v>
      </c>
      <c r="B245" s="121" t="s">
        <v>623</v>
      </c>
      <c r="C245" s="114" t="s">
        <v>622</v>
      </c>
      <c r="E245" s="57" t="str">
        <f t="shared" si="12"/>
        <v xml:space="preserve">      "Steelers",</v>
      </c>
    </row>
    <row r="246" spans="1:5" x14ac:dyDescent="0.2">
      <c r="A246" s="112" t="s">
        <v>643</v>
      </c>
      <c r="B246" s="121" t="s">
        <v>623</v>
      </c>
      <c r="C246" s="114" t="s">
        <v>639</v>
      </c>
      <c r="E246" s="57" t="str">
        <f t="shared" si="12"/>
        <v xml:space="preserve">      "Lions",</v>
      </c>
    </row>
    <row r="247" spans="1:5" x14ac:dyDescent="0.2">
      <c r="A247" s="112" t="s">
        <v>636</v>
      </c>
      <c r="B247" s="121" t="s">
        <v>623</v>
      </c>
      <c r="C247" s="114" t="s">
        <v>638</v>
      </c>
      <c r="E247" s="57" t="str">
        <f t="shared" si="12"/>
        <v xml:space="preserve">      "Browns",</v>
      </c>
    </row>
    <row r="248" spans="1:5" x14ac:dyDescent="0.2">
      <c r="A248" s="112" t="s">
        <v>631</v>
      </c>
      <c r="B248" s="121" t="s">
        <v>623</v>
      </c>
      <c r="C248" s="114" t="s">
        <v>629</v>
      </c>
      <c r="E248" s="57" t="str">
        <f t="shared" si="12"/>
        <v xml:space="preserve">      "Packers",</v>
      </c>
    </row>
    <row r="249" spans="1:5" x14ac:dyDescent="0.2">
      <c r="A249" s="112" t="s">
        <v>740</v>
      </c>
      <c r="B249" s="121" t="s">
        <v>623</v>
      </c>
      <c r="C249" s="114" t="s">
        <v>650</v>
      </c>
      <c r="E249" s="57" t="str">
        <f t="shared" si="12"/>
        <v xml:space="preserve">      "Panthers",</v>
      </c>
    </row>
    <row r="250" spans="1:5" x14ac:dyDescent="0.2">
      <c r="A250" s="112" t="s">
        <v>627</v>
      </c>
      <c r="B250" s="121" t="s">
        <v>623</v>
      </c>
      <c r="C250" s="114" t="s">
        <v>652</v>
      </c>
      <c r="E250" s="57" t="str">
        <f t="shared" si="12"/>
        <v xml:space="preserve">      "Bills",</v>
      </c>
    </row>
    <row r="251" spans="1:5" x14ac:dyDescent="0.2">
      <c r="A251" s="112" t="s">
        <v>649</v>
      </c>
      <c r="B251" s="121" t="s">
        <v>623</v>
      </c>
      <c r="C251" s="114" t="s">
        <v>646</v>
      </c>
      <c r="E251" s="57" t="str">
        <f t="shared" si="12"/>
        <v xml:space="preserve">      "Cowboys",</v>
      </c>
    </row>
    <row r="252" spans="1:5" x14ac:dyDescent="0.2">
      <c r="A252" s="112" t="s">
        <v>651</v>
      </c>
      <c r="B252" s="121" t="s">
        <v>623</v>
      </c>
      <c r="C252" s="114" t="s">
        <v>625</v>
      </c>
      <c r="E252" s="57" t="str">
        <f t="shared" si="12"/>
        <v xml:space="preserve">      "Seahawks",</v>
      </c>
    </row>
    <row r="253" spans="1:5" x14ac:dyDescent="0.2">
      <c r="A253" s="112" t="s">
        <v>641</v>
      </c>
      <c r="B253" s="121" t="s">
        <v>623</v>
      </c>
      <c r="C253" s="114" t="s">
        <v>637</v>
      </c>
      <c r="E253" s="57" t="str">
        <f t="shared" si="12"/>
        <v xml:space="preserve">      "Chiefs",</v>
      </c>
    </row>
    <row r="254" spans="1:5" x14ac:dyDescent="0.2">
      <c r="A254" s="112" t="s">
        <v>640</v>
      </c>
      <c r="B254" s="121" t="s">
        <v>623</v>
      </c>
      <c r="C254" s="114" t="s">
        <v>642</v>
      </c>
      <c r="E254" s="57" t="str">
        <f t="shared" si="12"/>
        <v xml:space="preserve">      "49ers",</v>
      </c>
    </row>
    <row r="255" spans="1:5" x14ac:dyDescent="0.2">
      <c r="A255" s="112" t="s">
        <v>653</v>
      </c>
      <c r="B255" s="121" t="s">
        <v>623</v>
      </c>
      <c r="C255" s="114" t="s">
        <v>624</v>
      </c>
      <c r="E255" s="57" t="str">
        <f t="shared" si="12"/>
        <v xml:space="preserve">      "Jaguars",</v>
      </c>
    </row>
    <row r="256" spans="1:5" x14ac:dyDescent="0.2">
      <c r="A256" s="112"/>
      <c r="B256" s="121"/>
      <c r="C256" s="114"/>
      <c r="E256" s="57" t="str">
        <f t="shared" si="12"/>
        <v xml:space="preserve">      "Buccaneers",</v>
      </c>
    </row>
    <row r="257" spans="1:5" x14ac:dyDescent="0.2">
      <c r="A257" s="112" t="s">
        <v>630</v>
      </c>
      <c r="B257" s="121" t="s">
        <v>623</v>
      </c>
      <c r="C257" s="114" t="s">
        <v>647</v>
      </c>
      <c r="E257" s="57" t="str">
        <f t="shared" si="12"/>
        <v/>
      </c>
    </row>
    <row r="258" spans="1:5" x14ac:dyDescent="0.2">
      <c r="A258" s="112"/>
      <c r="B258" s="113"/>
      <c r="C258" s="114"/>
      <c r="E258" s="57" t="str">
        <f t="shared" si="12"/>
        <v/>
      </c>
    </row>
    <row r="259" spans="1:5" ht="13.5" thickBot="1" x14ac:dyDescent="0.25">
      <c r="A259" s="115" t="s">
        <v>11</v>
      </c>
      <c r="B259" s="116" t="s">
        <v>668</v>
      </c>
      <c r="C259" s="117"/>
      <c r="E259" s="57" t="str">
        <f>IF(A137&lt;&gt;"",CONCATENATE("      ",$F$1,A137,$F$1),"")</f>
        <v xml:space="preserve">      "Bears"</v>
      </c>
    </row>
    <row r="260" spans="1:5" ht="14.25" thickTop="1" thickBot="1" x14ac:dyDescent="0.25">
      <c r="E260" s="57" t="s">
        <v>83</v>
      </c>
    </row>
    <row r="261" spans="1:5" ht="14.25" thickTop="1" thickBot="1" x14ac:dyDescent="0.25">
      <c r="A261" s="54" t="s">
        <v>669</v>
      </c>
      <c r="B261" s="55"/>
      <c r="C261" s="56"/>
    </row>
    <row r="262" spans="1:5" ht="13.5" thickTop="1" x14ac:dyDescent="0.2">
      <c r="A262" s="118" t="s">
        <v>640</v>
      </c>
      <c r="B262" s="120" t="s">
        <v>623</v>
      </c>
      <c r="C262" s="119" t="s">
        <v>649</v>
      </c>
      <c r="E262" s="57" t="s">
        <v>96</v>
      </c>
    </row>
    <row r="263" spans="1:5" x14ac:dyDescent="0.2">
      <c r="A263" s="112" t="s">
        <v>653</v>
      </c>
      <c r="B263" s="121" t="s">
        <v>623</v>
      </c>
      <c r="C263" s="114" t="s">
        <v>632</v>
      </c>
      <c r="E263" s="57" t="str">
        <f t="shared" ref="E263:E277" si="13">IF(C122&lt;&gt;"",CONCATENATE("      ",$F$1,C122,$G$1),"")</f>
        <v xml:space="preserve">      "Eagles",</v>
      </c>
    </row>
    <row r="264" spans="1:5" x14ac:dyDescent="0.2">
      <c r="A264" s="112" t="s">
        <v>622</v>
      </c>
      <c r="B264" s="121" t="s">
        <v>623</v>
      </c>
      <c r="C264" s="114" t="s">
        <v>633</v>
      </c>
      <c r="E264" s="57" t="str">
        <f t="shared" si="13"/>
        <v xml:space="preserve">      "Titans",</v>
      </c>
    </row>
    <row r="265" spans="1:5" x14ac:dyDescent="0.2">
      <c r="A265" s="112" t="s">
        <v>648</v>
      </c>
      <c r="B265" s="121" t="s">
        <v>623</v>
      </c>
      <c r="C265" s="114" t="s">
        <v>643</v>
      </c>
      <c r="E265" s="57" t="str">
        <f t="shared" si="13"/>
        <v xml:space="preserve">      "Falcons",</v>
      </c>
    </row>
    <row r="266" spans="1:5" x14ac:dyDescent="0.2">
      <c r="A266" s="112" t="s">
        <v>637</v>
      </c>
      <c r="B266" s="121" t="s">
        <v>623</v>
      </c>
      <c r="C266" s="114" t="s">
        <v>634</v>
      </c>
      <c r="E266" s="57" t="str">
        <f t="shared" si="13"/>
        <v xml:space="preserve">      "Bengals",</v>
      </c>
    </row>
    <row r="267" spans="1:5" x14ac:dyDescent="0.2">
      <c r="A267" s="112" t="s">
        <v>652</v>
      </c>
      <c r="B267" s="121" t="s">
        <v>623</v>
      </c>
      <c r="C267" s="114" t="s">
        <v>636</v>
      </c>
      <c r="E267" s="57" t="str">
        <f t="shared" si="13"/>
        <v xml:space="preserve">      "Texans",</v>
      </c>
    </row>
    <row r="268" spans="1:5" x14ac:dyDescent="0.2">
      <c r="A268" s="112" t="s">
        <v>624</v>
      </c>
      <c r="B268" s="121" t="s">
        <v>623</v>
      </c>
      <c r="C268" s="114" t="s">
        <v>639</v>
      </c>
      <c r="E268" s="57" t="str">
        <f t="shared" si="13"/>
        <v xml:space="preserve">      "Saints",</v>
      </c>
    </row>
    <row r="269" spans="1:5" x14ac:dyDescent="0.2">
      <c r="A269" s="112" t="s">
        <v>646</v>
      </c>
      <c r="B269" s="121" t="s">
        <v>623</v>
      </c>
      <c r="C269" s="114" t="s">
        <v>651</v>
      </c>
      <c r="E269" s="57" t="str">
        <f t="shared" si="13"/>
        <v xml:space="preserve">      "Jets",</v>
      </c>
    </row>
    <row r="270" spans="1:5" x14ac:dyDescent="0.2">
      <c r="A270" s="112" t="s">
        <v>638</v>
      </c>
      <c r="B270" s="121" t="s">
        <v>623</v>
      </c>
      <c r="C270" s="114" t="s">
        <v>644</v>
      </c>
      <c r="E270" s="57" t="str">
        <f t="shared" si="13"/>
        <v xml:space="preserve">      "Football Team",</v>
      </c>
    </row>
    <row r="271" spans="1:5" x14ac:dyDescent="0.2">
      <c r="A271" s="112" t="s">
        <v>635</v>
      </c>
      <c r="B271" s="121" t="s">
        <v>623</v>
      </c>
      <c r="C271" s="114" t="s">
        <v>631</v>
      </c>
      <c r="E271" s="57" t="str">
        <f t="shared" si="13"/>
        <v xml:space="preserve">      "Cardinals",</v>
      </c>
    </row>
    <row r="272" spans="1:5" x14ac:dyDescent="0.2">
      <c r="A272" s="112" t="s">
        <v>629</v>
      </c>
      <c r="B272" s="121" t="s">
        <v>623</v>
      </c>
      <c r="C272" s="114" t="s">
        <v>625</v>
      </c>
      <c r="E272" s="57" t="str">
        <f t="shared" si="13"/>
        <v xml:space="preserve">      "Broncos",</v>
      </c>
    </row>
    <row r="273" spans="1:5" x14ac:dyDescent="0.2">
      <c r="A273" s="112" t="s">
        <v>626</v>
      </c>
      <c r="B273" s="121" t="s">
        <v>623</v>
      </c>
      <c r="C273" s="114" t="s">
        <v>642</v>
      </c>
      <c r="E273" s="57" t="str">
        <f t="shared" si="13"/>
        <v xml:space="preserve">      "Patriots",</v>
      </c>
    </row>
    <row r="274" spans="1:5" x14ac:dyDescent="0.2">
      <c r="A274" s="112" t="s">
        <v>645</v>
      </c>
      <c r="B274" s="121" t="s">
        <v>623</v>
      </c>
      <c r="C274" s="114" t="s">
        <v>641</v>
      </c>
      <c r="E274" s="57" t="str">
        <f t="shared" si="13"/>
        <v xml:space="preserve">      "Chargers",</v>
      </c>
    </row>
    <row r="275" spans="1:5" x14ac:dyDescent="0.2">
      <c r="A275" s="112" t="s">
        <v>740</v>
      </c>
      <c r="B275" s="121" t="s">
        <v>623</v>
      </c>
      <c r="C275" s="114" t="s">
        <v>647</v>
      </c>
      <c r="E275" s="57" t="str">
        <f t="shared" si="13"/>
        <v xml:space="preserve">      "Raiders",</v>
      </c>
    </row>
    <row r="276" spans="1:5" x14ac:dyDescent="0.2">
      <c r="A276" s="112" t="s">
        <v>650</v>
      </c>
      <c r="B276" s="121" t="s">
        <v>623</v>
      </c>
      <c r="C276" s="114" t="s">
        <v>630</v>
      </c>
      <c r="E276" s="57" t="str">
        <f t="shared" si="13"/>
        <v/>
      </c>
    </row>
    <row r="277" spans="1:5" x14ac:dyDescent="0.2">
      <c r="A277" s="112" t="s">
        <v>628</v>
      </c>
      <c r="B277" s="121" t="s">
        <v>623</v>
      </c>
      <c r="C277" s="114" t="s">
        <v>627</v>
      </c>
      <c r="E277" s="57" t="str">
        <f t="shared" si="13"/>
        <v/>
      </c>
    </row>
    <row r="278" spans="1:5" x14ac:dyDescent="0.2">
      <c r="A278" s="112"/>
      <c r="B278" s="113"/>
      <c r="C278" s="114"/>
      <c r="E278" s="57" t="str">
        <f>IF(C137&lt;&gt;"",CONCATENATE("      ",$F$1,C137,$F$1),"")</f>
        <v xml:space="preserve">      "Rams"</v>
      </c>
    </row>
    <row r="279" spans="1:5" ht="13.5" thickBot="1" x14ac:dyDescent="0.25">
      <c r="A279" s="115" t="s">
        <v>11</v>
      </c>
      <c r="B279" s="116" t="s">
        <v>654</v>
      </c>
      <c r="C279" s="117"/>
      <c r="E279" s="57" t="s">
        <v>83</v>
      </c>
    </row>
    <row r="280" spans="1:5" ht="14.25" thickTop="1" thickBot="1" x14ac:dyDescent="0.25"/>
    <row r="281" spans="1:5" ht="14.25" thickTop="1" thickBot="1" x14ac:dyDescent="0.25">
      <c r="A281" s="54" t="s">
        <v>670</v>
      </c>
      <c r="B281" s="55"/>
      <c r="C281" s="56"/>
      <c r="E281" s="57" t="str">
        <f>CONCATENATE("      var open_date_7 = [",$F$1,B139,$F$1,"];")</f>
        <v xml:space="preserve">      var open_date_7 = ["Colts, Dolphins, Ravens, Vikings"];</v>
      </c>
    </row>
    <row r="282" spans="1:5" ht="13.5" thickTop="1" x14ac:dyDescent="0.2">
      <c r="A282" s="118" t="s">
        <v>642</v>
      </c>
      <c r="B282" s="120" t="s">
        <v>623</v>
      </c>
      <c r="C282" s="119" t="s">
        <v>631</v>
      </c>
    </row>
    <row r="283" spans="1:5" x14ac:dyDescent="0.2">
      <c r="A283" s="112" t="s">
        <v>630</v>
      </c>
      <c r="B283" s="121" t="s">
        <v>623</v>
      </c>
      <c r="C283" s="114" t="s">
        <v>653</v>
      </c>
      <c r="E283" s="57" t="s">
        <v>97</v>
      </c>
    </row>
    <row r="284" spans="1:5" x14ac:dyDescent="0.2">
      <c r="A284" s="112" t="s">
        <v>632</v>
      </c>
      <c r="B284" s="121" t="s">
        <v>623</v>
      </c>
      <c r="C284" s="114" t="s">
        <v>637</v>
      </c>
      <c r="E284" s="57" t="str">
        <f t="shared" ref="E284:E298" si="14">IF(A142&lt;&gt;"",CONCATENATE("      ",$F$1,A142,$G$1),"")</f>
        <v xml:space="preserve">      "Falcons",</v>
      </c>
    </row>
    <row r="285" spans="1:5" x14ac:dyDescent="0.2">
      <c r="A285" s="112" t="s">
        <v>622</v>
      </c>
      <c r="B285" s="121" t="s">
        <v>623</v>
      </c>
      <c r="C285" s="114" t="s">
        <v>635</v>
      </c>
      <c r="E285" s="57" t="str">
        <f t="shared" si="14"/>
        <v xml:space="preserve">      "Steelers",</v>
      </c>
    </row>
    <row r="286" spans="1:5" x14ac:dyDescent="0.2">
      <c r="A286" s="112" t="s">
        <v>629</v>
      </c>
      <c r="B286" s="121" t="s">
        <v>623</v>
      </c>
      <c r="C286" s="114" t="s">
        <v>649</v>
      </c>
      <c r="E286" s="57" t="str">
        <f t="shared" si="14"/>
        <v xml:space="preserve">      "Patriots",</v>
      </c>
    </row>
    <row r="287" spans="1:5" x14ac:dyDescent="0.2">
      <c r="A287" s="112" t="s">
        <v>634</v>
      </c>
      <c r="B287" s="121" t="s">
        <v>623</v>
      </c>
      <c r="C287" s="114" t="s">
        <v>652</v>
      </c>
      <c r="E287" s="57" t="str">
        <f t="shared" si="14"/>
        <v xml:space="preserve">      "Titans",</v>
      </c>
    </row>
    <row r="288" spans="1:5" x14ac:dyDescent="0.2">
      <c r="A288" s="112" t="s">
        <v>644</v>
      </c>
      <c r="B288" s="121" t="s">
        <v>623</v>
      </c>
      <c r="C288" s="114" t="s">
        <v>626</v>
      </c>
      <c r="E288" s="57" t="str">
        <f t="shared" si="14"/>
        <v xml:space="preserve">      "Raiders",</v>
      </c>
    </row>
    <row r="289" spans="1:5" x14ac:dyDescent="0.2">
      <c r="A289" s="112" t="s">
        <v>636</v>
      </c>
      <c r="B289" s="121" t="s">
        <v>623</v>
      </c>
      <c r="C289" s="114" t="s">
        <v>628</v>
      </c>
      <c r="E289" s="57" t="str">
        <f t="shared" si="14"/>
        <v xml:space="preserve">      "Colts",</v>
      </c>
    </row>
    <row r="290" spans="1:5" x14ac:dyDescent="0.2">
      <c r="A290" s="112" t="s">
        <v>640</v>
      </c>
      <c r="B290" s="121" t="s">
        <v>623</v>
      </c>
      <c r="C290" s="114" t="s">
        <v>639</v>
      </c>
      <c r="E290" s="57" t="str">
        <f t="shared" si="14"/>
        <v xml:space="preserve">      "Vikings",</v>
      </c>
    </row>
    <row r="291" spans="1:5" x14ac:dyDescent="0.2">
      <c r="A291" s="112" t="s">
        <v>633</v>
      </c>
      <c r="B291" s="121" t="s">
        <v>623</v>
      </c>
      <c r="C291" s="114" t="s">
        <v>638</v>
      </c>
      <c r="E291" s="57" t="str">
        <f t="shared" si="14"/>
        <v xml:space="preserve">      "Jets",</v>
      </c>
    </row>
    <row r="292" spans="1:5" x14ac:dyDescent="0.2">
      <c r="A292" s="112" t="s">
        <v>627</v>
      </c>
      <c r="B292" s="121" t="s">
        <v>623</v>
      </c>
      <c r="C292" s="114" t="s">
        <v>651</v>
      </c>
      <c r="E292" s="57" t="str">
        <f t="shared" si="14"/>
        <v xml:space="preserve">      "Rams",</v>
      </c>
    </row>
    <row r="293" spans="1:5" x14ac:dyDescent="0.2">
      <c r="A293" s="112" t="s">
        <v>625</v>
      </c>
      <c r="B293" s="121" t="s">
        <v>623</v>
      </c>
      <c r="C293" s="114" t="s">
        <v>740</v>
      </c>
      <c r="E293" s="57" t="str">
        <f t="shared" si="14"/>
        <v xml:space="preserve">      "Saints",</v>
      </c>
    </row>
    <row r="294" spans="1:5" x14ac:dyDescent="0.2">
      <c r="A294" s="112" t="s">
        <v>641</v>
      </c>
      <c r="B294" s="121" t="s">
        <v>623</v>
      </c>
      <c r="C294" s="114" t="s">
        <v>646</v>
      </c>
      <c r="E294" s="57" t="str">
        <f t="shared" si="14"/>
        <v xml:space="preserve">      "49ers",</v>
      </c>
    </row>
    <row r="295" spans="1:5" x14ac:dyDescent="0.2">
      <c r="A295" s="112" t="s">
        <v>624</v>
      </c>
      <c r="B295" s="121" t="s">
        <v>623</v>
      </c>
      <c r="C295" s="114" t="s">
        <v>645</v>
      </c>
      <c r="E295" s="57" t="str">
        <f t="shared" si="14"/>
        <v xml:space="preserve">      "Chargers",</v>
      </c>
    </row>
    <row r="296" spans="1:5" x14ac:dyDescent="0.2">
      <c r="A296" s="112" t="s">
        <v>647</v>
      </c>
      <c r="B296" s="121" t="s">
        <v>623</v>
      </c>
      <c r="C296" s="114" t="s">
        <v>648</v>
      </c>
      <c r="E296" s="57" t="str">
        <f t="shared" si="14"/>
        <v xml:space="preserve">      "Cowboys",</v>
      </c>
    </row>
    <row r="297" spans="1:5" x14ac:dyDescent="0.2">
      <c r="A297" s="112" t="s">
        <v>650</v>
      </c>
      <c r="B297" s="121" t="s">
        <v>623</v>
      </c>
      <c r="C297" s="114" t="s">
        <v>643</v>
      </c>
      <c r="E297" s="57" t="str">
        <f t="shared" si="14"/>
        <v/>
      </c>
    </row>
    <row r="298" spans="1:5" x14ac:dyDescent="0.2">
      <c r="A298" s="112"/>
      <c r="B298" s="113"/>
      <c r="C298" s="114"/>
      <c r="E298" s="57" t="str">
        <f t="shared" si="14"/>
        <v/>
      </c>
    </row>
    <row r="299" spans="1:5" ht="13.5" thickBot="1" x14ac:dyDescent="0.25">
      <c r="A299" s="115" t="s">
        <v>11</v>
      </c>
      <c r="B299" s="116" t="s">
        <v>654</v>
      </c>
      <c r="C299" s="117"/>
      <c r="E299" s="57" t="str">
        <f>IF(A157&lt;&gt;"",CONCATENATE("      ",$F$1,A157,$F$1),"")</f>
        <v xml:space="preserve">      "Buccaneers"</v>
      </c>
    </row>
    <row r="300" spans="1:5" ht="14.25" thickTop="1" thickBot="1" x14ac:dyDescent="0.25">
      <c r="E300" s="57" t="s">
        <v>83</v>
      </c>
    </row>
    <row r="301" spans="1:5" ht="14.25" thickTop="1" thickBot="1" x14ac:dyDescent="0.25">
      <c r="A301" s="54" t="s">
        <v>671</v>
      </c>
      <c r="B301" s="55"/>
      <c r="C301" s="56"/>
    </row>
    <row r="302" spans="1:5" ht="13.5" thickTop="1" x14ac:dyDescent="0.2">
      <c r="A302" s="118" t="s">
        <v>638</v>
      </c>
      <c r="B302" s="120" t="s">
        <v>623</v>
      </c>
      <c r="C302" s="119" t="s">
        <v>645</v>
      </c>
      <c r="E302" s="57" t="s">
        <v>98</v>
      </c>
    </row>
    <row r="303" spans="1:5" x14ac:dyDescent="0.2">
      <c r="A303" s="112" t="s">
        <v>647</v>
      </c>
      <c r="B303" s="121" t="s">
        <v>623</v>
      </c>
      <c r="C303" s="114" t="s">
        <v>646</v>
      </c>
      <c r="E303" s="57" t="str">
        <f t="shared" ref="E303:E317" si="15">IF(C142&lt;&gt;"",CONCATENATE("      ",$F$1,C142,$G$1),"")</f>
        <v xml:space="preserve">      "Panthers",</v>
      </c>
    </row>
    <row r="304" spans="1:5" x14ac:dyDescent="0.2">
      <c r="A304" s="112" t="s">
        <v>644</v>
      </c>
      <c r="B304" s="121" t="s">
        <v>623</v>
      </c>
      <c r="C304" s="114" t="s">
        <v>634</v>
      </c>
      <c r="E304" s="57" t="str">
        <f t="shared" si="15"/>
        <v xml:space="preserve">      "Ravens",</v>
      </c>
    </row>
    <row r="305" spans="1:5" x14ac:dyDescent="0.2">
      <c r="A305" s="112" t="s">
        <v>653</v>
      </c>
      <c r="B305" s="121" t="s">
        <v>623</v>
      </c>
      <c r="C305" s="114" t="s">
        <v>642</v>
      </c>
      <c r="E305" s="57" t="str">
        <f t="shared" si="15"/>
        <v xml:space="preserve">      "Bills",</v>
      </c>
    </row>
    <row r="306" spans="1:5" x14ac:dyDescent="0.2">
      <c r="A306" s="112" t="s">
        <v>639</v>
      </c>
      <c r="B306" s="121" t="s">
        <v>623</v>
      </c>
      <c r="C306" s="114" t="s">
        <v>631</v>
      </c>
      <c r="E306" s="57" t="str">
        <f t="shared" si="15"/>
        <v xml:space="preserve">      "Bengals",</v>
      </c>
    </row>
    <row r="307" spans="1:5" x14ac:dyDescent="0.2">
      <c r="A307" s="112" t="s">
        <v>627</v>
      </c>
      <c r="B307" s="121" t="s">
        <v>623</v>
      </c>
      <c r="C307" s="114" t="s">
        <v>629</v>
      </c>
      <c r="E307" s="57" t="str">
        <f t="shared" si="15"/>
        <v xml:space="preserve">      "Browns",</v>
      </c>
    </row>
    <row r="308" spans="1:5" x14ac:dyDescent="0.2">
      <c r="A308" s="112" t="s">
        <v>651</v>
      </c>
      <c r="B308" s="121" t="s">
        <v>623</v>
      </c>
      <c r="C308" s="114" t="s">
        <v>628</v>
      </c>
      <c r="E308" s="57" t="str">
        <f t="shared" si="15"/>
        <v xml:space="preserve">      "Lions",</v>
      </c>
    </row>
    <row r="309" spans="1:5" x14ac:dyDescent="0.2">
      <c r="A309" s="112" t="s">
        <v>643</v>
      </c>
      <c r="B309" s="121" t="s">
        <v>623</v>
      </c>
      <c r="C309" s="114" t="s">
        <v>622</v>
      </c>
      <c r="E309" s="57" t="str">
        <f t="shared" si="15"/>
        <v xml:space="preserve">      "Packers",</v>
      </c>
    </row>
    <row r="310" spans="1:5" x14ac:dyDescent="0.2">
      <c r="A310" s="112" t="s">
        <v>633</v>
      </c>
      <c r="B310" s="121" t="s">
        <v>623</v>
      </c>
      <c r="C310" s="114" t="s">
        <v>636</v>
      </c>
      <c r="E310" s="57" t="str">
        <f t="shared" si="15"/>
        <v xml:space="preserve">      "Chiefs",</v>
      </c>
    </row>
    <row r="311" spans="1:5" x14ac:dyDescent="0.2">
      <c r="A311" s="112" t="s">
        <v>626</v>
      </c>
      <c r="B311" s="121" t="s">
        <v>623</v>
      </c>
      <c r="C311" s="114" t="s">
        <v>624</v>
      </c>
      <c r="E311" s="57" t="str">
        <f t="shared" si="15"/>
        <v xml:space="preserve">      "Dolphins",</v>
      </c>
    </row>
    <row r="312" spans="1:5" x14ac:dyDescent="0.2">
      <c r="A312" s="112" t="s">
        <v>635</v>
      </c>
      <c r="B312" s="121" t="s">
        <v>623</v>
      </c>
      <c r="C312" s="114" t="s">
        <v>650</v>
      </c>
      <c r="E312" s="57" t="str">
        <f t="shared" si="15"/>
        <v xml:space="preserve">      "Bears",</v>
      </c>
    </row>
    <row r="313" spans="1:5" x14ac:dyDescent="0.2">
      <c r="A313" s="112" t="s">
        <v>632</v>
      </c>
      <c r="B313" s="121" t="s">
        <v>623</v>
      </c>
      <c r="C313" s="114" t="s">
        <v>740</v>
      </c>
      <c r="E313" s="57" t="str">
        <f t="shared" si="15"/>
        <v xml:space="preserve">      "Seahawks",</v>
      </c>
    </row>
    <row r="314" spans="1:5" x14ac:dyDescent="0.2">
      <c r="A314" s="112" t="s">
        <v>649</v>
      </c>
      <c r="B314" s="121" t="s">
        <v>623</v>
      </c>
      <c r="C314" s="114" t="s">
        <v>625</v>
      </c>
      <c r="E314" s="57" t="str">
        <f t="shared" si="15"/>
        <v xml:space="preserve">      "Broncos",</v>
      </c>
    </row>
    <row r="315" spans="1:5" x14ac:dyDescent="0.2">
      <c r="A315" s="112" t="s">
        <v>641</v>
      </c>
      <c r="B315" s="121" t="s">
        <v>623</v>
      </c>
      <c r="C315" s="114" t="s">
        <v>648</v>
      </c>
      <c r="E315" s="57" t="str">
        <f t="shared" si="15"/>
        <v xml:space="preserve">      "Eagles",</v>
      </c>
    </row>
    <row r="316" spans="1:5" x14ac:dyDescent="0.2">
      <c r="A316" s="112" t="s">
        <v>652</v>
      </c>
      <c r="B316" s="121" t="s">
        <v>623</v>
      </c>
      <c r="C316" s="114" t="s">
        <v>637</v>
      </c>
      <c r="E316" s="57" t="str">
        <f t="shared" si="15"/>
        <v/>
      </c>
    </row>
    <row r="317" spans="1:5" x14ac:dyDescent="0.2">
      <c r="A317" s="112" t="s">
        <v>630</v>
      </c>
      <c r="B317" s="121" t="s">
        <v>623</v>
      </c>
      <c r="C317" s="114" t="s">
        <v>640</v>
      </c>
      <c r="E317" s="57" t="str">
        <f t="shared" si="15"/>
        <v/>
      </c>
    </row>
    <row r="318" spans="1:5" x14ac:dyDescent="0.2">
      <c r="A318" s="112"/>
      <c r="B318" s="113"/>
      <c r="C318" s="114"/>
      <c r="E318" s="57" t="str">
        <f>IF(C157&lt;&gt;"",CONCATENATE("      ",$F$1,C157,$F$1),"")</f>
        <v xml:space="preserve">      "Giants"</v>
      </c>
    </row>
    <row r="319" spans="1:5" ht="13.5" thickBot="1" x14ac:dyDescent="0.25">
      <c r="A319" s="115" t="s">
        <v>11</v>
      </c>
      <c r="B319" s="116" t="s">
        <v>654</v>
      </c>
      <c r="C319" s="117"/>
      <c r="E319" s="57" t="s">
        <v>83</v>
      </c>
    </row>
    <row r="320" spans="1:5" ht="14.25" thickTop="1" thickBot="1" x14ac:dyDescent="0.25"/>
    <row r="321" spans="1:5" ht="14.25" thickTop="1" thickBot="1" x14ac:dyDescent="0.25">
      <c r="A321" s="54" t="s">
        <v>672</v>
      </c>
      <c r="B321" s="55"/>
      <c r="C321" s="56"/>
      <c r="E321" s="57" t="str">
        <f>CONCATENATE("      var open_date_8 = [",$F$1,B159,$F$1,"];")</f>
        <v xml:space="preserve">      var open_date_8 = ["Cardinals, Football Team, Jaguars, Texans"];</v>
      </c>
    </row>
    <row r="322" spans="1:5" ht="13.5" thickTop="1" x14ac:dyDescent="0.2">
      <c r="A322" s="118" t="s">
        <v>639</v>
      </c>
      <c r="B322" s="120" t="s">
        <v>623</v>
      </c>
      <c r="C322" s="119" t="s">
        <v>630</v>
      </c>
    </row>
    <row r="323" spans="1:5" x14ac:dyDescent="0.2">
      <c r="A323" s="112" t="s">
        <v>645</v>
      </c>
      <c r="B323" s="121" t="s">
        <v>623</v>
      </c>
      <c r="C323" s="114" t="s">
        <v>632</v>
      </c>
      <c r="E323" s="57" t="s">
        <v>99</v>
      </c>
    </row>
    <row r="324" spans="1:5" x14ac:dyDescent="0.2">
      <c r="A324" s="112" t="s">
        <v>637</v>
      </c>
      <c r="B324" s="121" t="s">
        <v>623</v>
      </c>
      <c r="C324" s="114" t="s">
        <v>633</v>
      </c>
      <c r="E324" s="57" t="str">
        <f t="shared" ref="E324:E338" si="16">IF(A162&lt;&gt;"",CONCATENATE("      ",$F$1,A162,$G$1),"")</f>
        <v xml:space="preserve">      "Packers",</v>
      </c>
    </row>
    <row r="325" spans="1:5" x14ac:dyDescent="0.2">
      <c r="A325" s="112" t="s">
        <v>628</v>
      </c>
      <c r="B325" s="121" t="s">
        <v>623</v>
      </c>
      <c r="C325" s="114" t="s">
        <v>643</v>
      </c>
      <c r="E325" s="57" t="str">
        <f t="shared" si="16"/>
        <v xml:space="preserve">      "Broncos",</v>
      </c>
    </row>
    <row r="326" spans="1:5" x14ac:dyDescent="0.2">
      <c r="A326" s="112" t="s">
        <v>650</v>
      </c>
      <c r="B326" s="121" t="s">
        <v>623</v>
      </c>
      <c r="C326" s="114" t="s">
        <v>627</v>
      </c>
      <c r="E326" s="57" t="str">
        <f t="shared" si="16"/>
        <v xml:space="preserve">      "Seahawks",</v>
      </c>
    </row>
    <row r="327" spans="1:5" x14ac:dyDescent="0.2">
      <c r="A327" s="112" t="s">
        <v>638</v>
      </c>
      <c r="B327" s="121" t="s">
        <v>623</v>
      </c>
      <c r="C327" s="114" t="s">
        <v>634</v>
      </c>
      <c r="E327" s="57" t="str">
        <f t="shared" si="16"/>
        <v xml:space="preserve">      "Ravens",</v>
      </c>
    </row>
    <row r="328" spans="1:5" x14ac:dyDescent="0.2">
      <c r="A328" s="112" t="s">
        <v>652</v>
      </c>
      <c r="B328" s="121" t="s">
        <v>623</v>
      </c>
      <c r="C328" s="114" t="s">
        <v>622</v>
      </c>
      <c r="E328" s="57" t="str">
        <f t="shared" si="16"/>
        <v xml:space="preserve">      "Texans",</v>
      </c>
    </row>
    <row r="329" spans="1:5" x14ac:dyDescent="0.2">
      <c r="A329" s="112" t="s">
        <v>636</v>
      </c>
      <c r="B329" s="121" t="s">
        <v>623</v>
      </c>
      <c r="C329" s="114" t="s">
        <v>635</v>
      </c>
      <c r="E329" s="57" t="str">
        <f t="shared" si="16"/>
        <v xml:space="preserve">      "Panthers",</v>
      </c>
    </row>
    <row r="330" spans="1:5" x14ac:dyDescent="0.2">
      <c r="A330" s="112" t="s">
        <v>642</v>
      </c>
      <c r="B330" s="121" t="s">
        <v>623</v>
      </c>
      <c r="C330" s="114" t="s">
        <v>624</v>
      </c>
      <c r="E330" s="57" t="str">
        <f t="shared" si="16"/>
        <v xml:space="preserve">      "Lions",</v>
      </c>
    </row>
    <row r="331" spans="1:5" x14ac:dyDescent="0.2">
      <c r="A331" s="112" t="s">
        <v>629</v>
      </c>
      <c r="B331" s="121" t="s">
        <v>623</v>
      </c>
      <c r="C331" s="114" t="s">
        <v>640</v>
      </c>
      <c r="E331" s="57" t="str">
        <f t="shared" si="16"/>
        <v xml:space="preserve">      "Bears",</v>
      </c>
    </row>
    <row r="332" spans="1:5" x14ac:dyDescent="0.2">
      <c r="A332" s="112" t="s">
        <v>648</v>
      </c>
      <c r="B332" s="121" t="s">
        <v>623</v>
      </c>
      <c r="C332" s="114" t="s">
        <v>651</v>
      </c>
      <c r="E332" s="57" t="str">
        <f t="shared" si="16"/>
        <v xml:space="preserve">      "Giants",</v>
      </c>
    </row>
    <row r="333" spans="1:5" x14ac:dyDescent="0.2">
      <c r="A333" s="112" t="s">
        <v>740</v>
      </c>
      <c r="B333" s="121" t="s">
        <v>623</v>
      </c>
      <c r="C333" s="114" t="s">
        <v>641</v>
      </c>
      <c r="E333" s="57" t="str">
        <f t="shared" si="16"/>
        <v xml:space="preserve">      "Raiders",</v>
      </c>
    </row>
    <row r="334" spans="1:5" x14ac:dyDescent="0.2">
      <c r="A334" s="112" t="s">
        <v>626</v>
      </c>
      <c r="B334" s="121" t="s">
        <v>623</v>
      </c>
      <c r="C334" s="114" t="s">
        <v>644</v>
      </c>
      <c r="E334" s="57" t="str">
        <f t="shared" si="16"/>
        <v xml:space="preserve">      "Dolphins",</v>
      </c>
    </row>
    <row r="335" spans="1:5" x14ac:dyDescent="0.2">
      <c r="A335" s="112" t="s">
        <v>631</v>
      </c>
      <c r="B335" s="121" t="s">
        <v>623</v>
      </c>
      <c r="C335" s="114" t="s">
        <v>653</v>
      </c>
      <c r="E335" s="57" t="str">
        <f t="shared" si="16"/>
        <v xml:space="preserve">      "Steelers",</v>
      </c>
    </row>
    <row r="336" spans="1:5" x14ac:dyDescent="0.2">
      <c r="A336" s="112" t="s">
        <v>646</v>
      </c>
      <c r="B336" s="121" t="s">
        <v>623</v>
      </c>
      <c r="C336" s="114" t="s">
        <v>649</v>
      </c>
      <c r="E336" s="57" t="str">
        <f t="shared" si="16"/>
        <v xml:space="preserve">      "Saints",</v>
      </c>
    </row>
    <row r="337" spans="1:5" x14ac:dyDescent="0.2">
      <c r="A337" s="112" t="s">
        <v>625</v>
      </c>
      <c r="B337" s="121" t="s">
        <v>623</v>
      </c>
      <c r="C337" s="114" t="s">
        <v>647</v>
      </c>
      <c r="E337" s="57" t="str">
        <f t="shared" si="16"/>
        <v/>
      </c>
    </row>
    <row r="338" spans="1:5" x14ac:dyDescent="0.2">
      <c r="A338" s="112"/>
      <c r="B338" s="113"/>
      <c r="C338" s="114"/>
      <c r="E338" s="57" t="str">
        <f t="shared" si="16"/>
        <v/>
      </c>
    </row>
    <row r="339" spans="1:5" ht="13.5" thickBot="1" x14ac:dyDescent="0.25">
      <c r="A339" s="115" t="s">
        <v>11</v>
      </c>
      <c r="B339" s="116" t="s">
        <v>654</v>
      </c>
      <c r="C339" s="117"/>
      <c r="E339" s="57" t="str">
        <f>IF(A177&lt;&gt;"",CONCATENATE("      ",$F$1,A177,$F$1),"")</f>
        <v xml:space="preserve">      "Patriots"</v>
      </c>
    </row>
    <row r="340" spans="1:5" ht="13.5" thickTop="1" x14ac:dyDescent="0.2">
      <c r="E340" s="57" t="s">
        <v>83</v>
      </c>
    </row>
    <row r="342" spans="1:5" x14ac:dyDescent="0.2">
      <c r="E342" s="57" t="s">
        <v>100</v>
      </c>
    </row>
    <row r="343" spans="1:5" x14ac:dyDescent="0.2">
      <c r="E343" s="57" t="str">
        <f t="shared" ref="E343:E357" si="17">IF(C162&lt;&gt;"",CONCATENATE("      ",$F$1,C162,$G$1),"")</f>
        <v xml:space="preserve">      "49ers",</v>
      </c>
    </row>
    <row r="344" spans="1:5" x14ac:dyDescent="0.2">
      <c r="E344" s="57" t="str">
        <f t="shared" si="17"/>
        <v xml:space="preserve">      "Falcons",</v>
      </c>
    </row>
    <row r="345" spans="1:5" x14ac:dyDescent="0.2">
      <c r="E345" s="57" t="str">
        <f t="shared" si="17"/>
        <v xml:space="preserve">      "Bills",</v>
      </c>
    </row>
    <row r="346" spans="1:5" x14ac:dyDescent="0.2">
      <c r="E346" s="57" t="str">
        <f t="shared" si="17"/>
        <v xml:space="preserve">      "Colts",</v>
      </c>
    </row>
    <row r="347" spans="1:5" x14ac:dyDescent="0.2">
      <c r="E347" s="57" t="str">
        <f t="shared" si="17"/>
        <v xml:space="preserve">      "Jaguars",</v>
      </c>
    </row>
    <row r="348" spans="1:5" x14ac:dyDescent="0.2">
      <c r="E348" s="57" t="str">
        <f t="shared" si="17"/>
        <v xml:space="preserve">      "Chiefs",</v>
      </c>
    </row>
    <row r="349" spans="1:5" x14ac:dyDescent="0.2">
      <c r="E349" s="57" t="str">
        <f t="shared" si="17"/>
        <v xml:space="preserve">      "Vikings",</v>
      </c>
    </row>
    <row r="350" spans="1:5" x14ac:dyDescent="0.2">
      <c r="E350" s="57" t="str">
        <f t="shared" si="17"/>
        <v xml:space="preserve">      "Titans",</v>
      </c>
    </row>
    <row r="351" spans="1:5" x14ac:dyDescent="0.2">
      <c r="E351" s="57" t="str">
        <f t="shared" si="17"/>
        <v xml:space="preserve">      "Football Team",</v>
      </c>
    </row>
    <row r="352" spans="1:5" x14ac:dyDescent="0.2">
      <c r="E352" s="57" t="str">
        <f t="shared" si="17"/>
        <v xml:space="preserve">      "Chargers",</v>
      </c>
    </row>
    <row r="353" spans="5:5" x14ac:dyDescent="0.2">
      <c r="E353" s="57" t="str">
        <f t="shared" si="17"/>
        <v xml:space="preserve">      "Cardinals",</v>
      </c>
    </row>
    <row r="354" spans="5:5" x14ac:dyDescent="0.2">
      <c r="E354" s="57" t="str">
        <f t="shared" si="17"/>
        <v xml:space="preserve">      "Cowboys",</v>
      </c>
    </row>
    <row r="355" spans="5:5" x14ac:dyDescent="0.2">
      <c r="E355" s="57" t="str">
        <f t="shared" si="17"/>
        <v xml:space="preserve">      "Buccaneers",</v>
      </c>
    </row>
    <row r="356" spans="5:5" x14ac:dyDescent="0.2">
      <c r="E356" s="57" t="str">
        <f t="shared" si="17"/>
        <v/>
      </c>
    </row>
    <row r="357" spans="5:5" x14ac:dyDescent="0.2">
      <c r="E357" s="57" t="str">
        <f t="shared" si="17"/>
        <v/>
      </c>
    </row>
    <row r="358" spans="5:5" x14ac:dyDescent="0.2">
      <c r="E358" s="57" t="str">
        <f>IF(C177&lt;&gt;"",CONCATENATE("      ",$F$1,C177,$F$1),"")</f>
        <v xml:space="preserve">      "Jets"</v>
      </c>
    </row>
    <row r="359" spans="5:5" x14ac:dyDescent="0.2">
      <c r="E359" s="57" t="s">
        <v>83</v>
      </c>
    </row>
    <row r="361" spans="5:5" x14ac:dyDescent="0.2">
      <c r="E361" s="57" t="str">
        <f>CONCATENATE("      var open_date_9 = [",$F$1,B179,$F$1,"];")</f>
        <v xml:space="preserve">      var open_date_9 = ["Bengals, Browns, Eagles, Rams"];</v>
      </c>
    </row>
    <row r="363" spans="5:5" x14ac:dyDescent="0.2">
      <c r="E363" s="57" t="s">
        <v>101</v>
      </c>
    </row>
    <row r="364" spans="5:5" x14ac:dyDescent="0.2">
      <c r="E364" s="57" t="str">
        <f t="shared" ref="E364:E378" si="18">IF(A182&lt;&gt;"",CONCATENATE("      ",$F$1,A182,$G$1),"")</f>
        <v xml:space="preserve">      "Colts",</v>
      </c>
    </row>
    <row r="365" spans="5:5" x14ac:dyDescent="0.2">
      <c r="E365" s="57" t="str">
        <f t="shared" si="18"/>
        <v xml:space="preserve">      "Buccaneers",</v>
      </c>
    </row>
    <row r="366" spans="5:5" x14ac:dyDescent="0.2">
      <c r="E366" s="57" t="str">
        <f t="shared" si="18"/>
        <v xml:space="preserve">      "Texans",</v>
      </c>
    </row>
    <row r="367" spans="5:5" x14ac:dyDescent="0.2">
      <c r="E367" s="57" t="str">
        <f t="shared" si="18"/>
        <v xml:space="preserve">      "Football Team",</v>
      </c>
    </row>
    <row r="368" spans="5:5" x14ac:dyDescent="0.2">
      <c r="E368" s="57" t="str">
        <f t="shared" si="18"/>
        <v xml:space="preserve">      "Jaguars",</v>
      </c>
    </row>
    <row r="369" spans="5:5" x14ac:dyDescent="0.2">
      <c r="E369" s="57" t="str">
        <f t="shared" si="18"/>
        <v xml:space="preserve">      "Eagles",</v>
      </c>
    </row>
    <row r="370" spans="5:5" x14ac:dyDescent="0.2">
      <c r="E370" s="57" t="str">
        <f t="shared" si="18"/>
        <v xml:space="preserve">      "Bengals",</v>
      </c>
    </row>
    <row r="371" spans="5:5" x14ac:dyDescent="0.2">
      <c r="E371" s="57" t="str">
        <f t="shared" si="18"/>
        <v xml:space="preserve">      "Bills",</v>
      </c>
    </row>
    <row r="372" spans="5:5" x14ac:dyDescent="0.2">
      <c r="E372" s="57" t="str">
        <f t="shared" si="18"/>
        <v xml:space="preserve">      "Broncos",</v>
      </c>
    </row>
    <row r="373" spans="5:5" x14ac:dyDescent="0.2">
      <c r="E373" s="57" t="str">
        <f t="shared" si="18"/>
        <v xml:space="preserve">      "Seahawks",</v>
      </c>
    </row>
    <row r="374" spans="5:5" x14ac:dyDescent="0.2">
      <c r="E374" s="57" t="str">
        <f t="shared" si="18"/>
        <v xml:space="preserve">      "49ers",</v>
      </c>
    </row>
    <row r="375" spans="5:5" x14ac:dyDescent="0.2">
      <c r="E375" s="57" t="str">
        <f t="shared" si="18"/>
        <v xml:space="preserve">      "Chargers",</v>
      </c>
    </row>
    <row r="376" spans="5:5" x14ac:dyDescent="0.2">
      <c r="E376" s="57" t="str">
        <f t="shared" si="18"/>
        <v xml:space="preserve">      "Ravens",</v>
      </c>
    </row>
    <row r="377" spans="5:5" x14ac:dyDescent="0.2">
      <c r="E377" s="57" t="str">
        <f t="shared" si="18"/>
        <v/>
      </c>
    </row>
    <row r="378" spans="5:5" x14ac:dyDescent="0.2">
      <c r="E378" s="57" t="str">
        <f t="shared" si="18"/>
        <v/>
      </c>
    </row>
    <row r="379" spans="5:5" x14ac:dyDescent="0.2">
      <c r="E379" s="57" t="str">
        <f>IF(A197&lt;&gt;"",CONCATENATE("      ",$F$1,A197,$F$1),"")</f>
        <v xml:space="preserve">      "Vikings"</v>
      </c>
    </row>
    <row r="380" spans="5:5" x14ac:dyDescent="0.2">
      <c r="E380" s="57" t="s">
        <v>83</v>
      </c>
    </row>
    <row r="382" spans="5:5" x14ac:dyDescent="0.2">
      <c r="E382" s="57" t="s">
        <v>102</v>
      </c>
    </row>
    <row r="383" spans="5:5" x14ac:dyDescent="0.2">
      <c r="E383" s="57" t="str">
        <f t="shared" ref="E383:E397" si="19">IF(C182&lt;&gt;"",CONCATENATE("      ",$F$1,C182,$G$1),"")</f>
        <v xml:space="preserve">      "Titans",</v>
      </c>
    </row>
    <row r="384" spans="5:5" x14ac:dyDescent="0.2">
      <c r="E384" s="57" t="str">
        <f t="shared" si="19"/>
        <v xml:space="preserve">      "Panthers",</v>
      </c>
    </row>
    <row r="385" spans="5:5" x14ac:dyDescent="0.2">
      <c r="E385" s="57" t="str">
        <f t="shared" si="19"/>
        <v xml:space="preserve">      "Browns",</v>
      </c>
    </row>
    <row r="386" spans="5:5" x14ac:dyDescent="0.2">
      <c r="E386" s="57" t="str">
        <f t="shared" si="19"/>
        <v xml:space="preserve">      "Lions",</v>
      </c>
    </row>
    <row r="387" spans="5:5" x14ac:dyDescent="0.2">
      <c r="E387" s="57" t="str">
        <f t="shared" si="19"/>
        <v xml:space="preserve">      "Packers",</v>
      </c>
    </row>
    <row r="388" spans="5:5" x14ac:dyDescent="0.2">
      <c r="E388" s="57" t="str">
        <f t="shared" si="19"/>
        <v xml:space="preserve">      "Giants",</v>
      </c>
    </row>
    <row r="389" spans="5:5" x14ac:dyDescent="0.2">
      <c r="E389" s="57" t="str">
        <f t="shared" si="19"/>
        <v xml:space="preserve">      "Steelers",</v>
      </c>
    </row>
    <row r="390" spans="5:5" x14ac:dyDescent="0.2">
      <c r="E390" s="57" t="str">
        <f t="shared" si="19"/>
        <v xml:space="preserve">      "Cardinals",</v>
      </c>
    </row>
    <row r="391" spans="5:5" x14ac:dyDescent="0.2">
      <c r="E391" s="57" t="str">
        <f t="shared" si="19"/>
        <v xml:space="preserve">      "Raiders",</v>
      </c>
    </row>
    <row r="392" spans="5:5" x14ac:dyDescent="0.2">
      <c r="E392" s="57" t="str">
        <f t="shared" si="19"/>
        <v xml:space="preserve">      "Rams",</v>
      </c>
    </row>
    <row r="393" spans="5:5" x14ac:dyDescent="0.2">
      <c r="E393" s="57" t="str">
        <f t="shared" si="19"/>
        <v xml:space="preserve">      "Saints",</v>
      </c>
    </row>
    <row r="394" spans="5:5" x14ac:dyDescent="0.2">
      <c r="E394" s="57" t="str">
        <f t="shared" si="19"/>
        <v xml:space="preserve">      "Dolphins",</v>
      </c>
    </row>
    <row r="395" spans="5:5" x14ac:dyDescent="0.2">
      <c r="E395" s="57" t="str">
        <f t="shared" si="19"/>
        <v xml:space="preserve">      "Patriots",</v>
      </c>
    </row>
    <row r="396" spans="5:5" x14ac:dyDescent="0.2">
      <c r="E396" s="57" t="str">
        <f t="shared" si="19"/>
        <v/>
      </c>
    </row>
    <row r="397" spans="5:5" x14ac:dyDescent="0.2">
      <c r="E397" s="57" t="str">
        <f t="shared" si="19"/>
        <v/>
      </c>
    </row>
    <row r="398" spans="5:5" x14ac:dyDescent="0.2">
      <c r="E398" s="57" t="str">
        <f>IF(C197&lt;&gt;"",CONCATENATE("      ",$F$1,C197,$F$1),"")</f>
        <v xml:space="preserve">      "Bears"</v>
      </c>
    </row>
    <row r="399" spans="5:5" x14ac:dyDescent="0.2">
      <c r="E399" s="57" t="s">
        <v>83</v>
      </c>
    </row>
    <row r="401" spans="5:5" x14ac:dyDescent="0.2">
      <c r="E401" s="57" t="str">
        <f>CONCATENATE("      var open_date_10 = [",$F$1,B199,$F$1,"];")</f>
        <v xml:space="preserve">      var open_date_10 = ["Chiefs, Cowboys, Falcons, Jets"];</v>
      </c>
    </row>
    <row r="403" spans="5:5" x14ac:dyDescent="0.2">
      <c r="E403" s="57" t="s">
        <v>103</v>
      </c>
    </row>
    <row r="404" spans="5:5" x14ac:dyDescent="0.2">
      <c r="E404" s="57" t="str">
        <f t="shared" ref="E404:E418" si="20">IF(A202&lt;&gt;"",CONCATENATE("      ",$F$1,A202,$G$1),"")</f>
        <v xml:space="preserve">      "Cardinals",</v>
      </c>
    </row>
    <row r="405" spans="5:5" x14ac:dyDescent="0.2">
      <c r="E405" s="57" t="str">
        <f t="shared" si="20"/>
        <v xml:space="preserve">      "Titans",</v>
      </c>
    </row>
    <row r="406" spans="5:5" x14ac:dyDescent="0.2">
      <c r="E406" s="57" t="str">
        <f t="shared" si="20"/>
        <v xml:space="preserve">      "Lions",</v>
      </c>
    </row>
    <row r="407" spans="5:5" x14ac:dyDescent="0.2">
      <c r="E407" s="57" t="str">
        <f t="shared" si="20"/>
        <v xml:space="preserve">      "Eagles",</v>
      </c>
    </row>
    <row r="408" spans="5:5" x14ac:dyDescent="0.2">
      <c r="E408" s="57" t="str">
        <f t="shared" si="20"/>
        <v xml:space="preserve">      "Patriots",</v>
      </c>
    </row>
    <row r="409" spans="5:5" x14ac:dyDescent="0.2">
      <c r="E409" s="57" t="str">
        <f t="shared" si="20"/>
        <v xml:space="preserve">      "Packers",</v>
      </c>
    </row>
    <row r="410" spans="5:5" x14ac:dyDescent="0.2">
      <c r="E410" s="57" t="str">
        <f t="shared" si="20"/>
        <v xml:space="preserve">      "Steelers",</v>
      </c>
    </row>
    <row r="411" spans="5:5" x14ac:dyDescent="0.2">
      <c r="E411" s="57" t="str">
        <f t="shared" si="20"/>
        <v xml:space="preserve">      "Falcons",</v>
      </c>
    </row>
    <row r="412" spans="5:5" x14ac:dyDescent="0.2">
      <c r="E412" s="57" t="str">
        <f t="shared" si="20"/>
        <v xml:space="preserve">      "Bengals",</v>
      </c>
    </row>
    <row r="413" spans="5:5" x14ac:dyDescent="0.2">
      <c r="E413" s="57" t="str">
        <f t="shared" si="20"/>
        <v xml:space="preserve">      "Cowboys",</v>
      </c>
    </row>
    <row r="414" spans="5:5" x14ac:dyDescent="0.2">
      <c r="E414" s="57" t="str">
        <f t="shared" si="20"/>
        <v xml:space="preserve">      "Jets",</v>
      </c>
    </row>
    <row r="415" spans="5:5" x14ac:dyDescent="0.2">
      <c r="E415" s="57" t="str">
        <f t="shared" si="20"/>
        <v xml:space="preserve">      "Dolphins",</v>
      </c>
    </row>
    <row r="416" spans="5:5" x14ac:dyDescent="0.2">
      <c r="E416" s="57" t="str">
        <f t="shared" si="20"/>
        <v xml:space="preserve">      "Chiefs",</v>
      </c>
    </row>
    <row r="417" spans="5:5" x14ac:dyDescent="0.2">
      <c r="E417" s="57" t="str">
        <f t="shared" si="20"/>
        <v/>
      </c>
    </row>
    <row r="418" spans="5:5" x14ac:dyDescent="0.2">
      <c r="E418" s="57" t="str">
        <f t="shared" si="20"/>
        <v/>
      </c>
    </row>
    <row r="419" spans="5:5" x14ac:dyDescent="0.2">
      <c r="E419" s="57" t="str">
        <f>IF(A217&lt;&gt;"",CONCATENATE("      ",$F$1,A217,$F$1),"")</f>
        <v xml:space="preserve">      "Rams"</v>
      </c>
    </row>
    <row r="420" spans="5:5" x14ac:dyDescent="0.2">
      <c r="E420" s="57" t="s">
        <v>83</v>
      </c>
    </row>
    <row r="422" spans="5:5" x14ac:dyDescent="0.2">
      <c r="E422" s="57" t="s">
        <v>104</v>
      </c>
    </row>
    <row r="423" spans="5:5" x14ac:dyDescent="0.2">
      <c r="E423" s="57" t="str">
        <f t="shared" ref="E423:E437" si="21">IF(C202&lt;&gt;"",CONCATENATE("      ",$F$1,C202,$G$1),"")</f>
        <v xml:space="preserve">      "Seahawks",</v>
      </c>
    </row>
    <row r="424" spans="5:5" x14ac:dyDescent="0.2">
      <c r="E424" s="57" t="str">
        <f t="shared" si="21"/>
        <v xml:space="preserve">      "Ravens",</v>
      </c>
    </row>
    <row r="425" spans="5:5" x14ac:dyDescent="0.2">
      <c r="E425" s="57" t="str">
        <f t="shared" si="21"/>
        <v xml:space="preserve">      "Panthers",</v>
      </c>
    </row>
    <row r="426" spans="5:5" x14ac:dyDescent="0.2">
      <c r="E426" s="57" t="str">
        <f t="shared" si="21"/>
        <v xml:space="preserve">      "Browns",</v>
      </c>
    </row>
    <row r="427" spans="5:5" x14ac:dyDescent="0.2">
      <c r="E427" s="57" t="str">
        <f t="shared" si="21"/>
        <v xml:space="preserve">      "Texans",</v>
      </c>
    </row>
    <row r="428" spans="5:5" x14ac:dyDescent="0.2">
      <c r="E428" s="57" t="str">
        <f t="shared" si="21"/>
        <v xml:space="preserve">      "Colts",</v>
      </c>
    </row>
    <row r="429" spans="5:5" x14ac:dyDescent="0.2">
      <c r="E429" s="57" t="str">
        <f t="shared" si="21"/>
        <v xml:space="preserve">      "Jaguars",</v>
      </c>
    </row>
    <row r="430" spans="5:5" x14ac:dyDescent="0.2">
      <c r="E430" s="57" t="str">
        <f t="shared" si="21"/>
        <v xml:space="preserve">      "Saints",</v>
      </c>
    </row>
    <row r="431" spans="5:5" x14ac:dyDescent="0.2">
      <c r="E431" s="57" t="str">
        <f t="shared" si="21"/>
        <v xml:space="preserve">      "Football Team",</v>
      </c>
    </row>
    <row r="432" spans="5:5" x14ac:dyDescent="0.2">
      <c r="E432" s="57" t="str">
        <f t="shared" si="21"/>
        <v xml:space="preserve">      "Vikings",</v>
      </c>
    </row>
    <row r="433" spans="5:5" x14ac:dyDescent="0.2">
      <c r="E433" s="57" t="str">
        <f t="shared" si="21"/>
        <v xml:space="preserve">      "Chargers",</v>
      </c>
    </row>
    <row r="434" spans="5:5" x14ac:dyDescent="0.2">
      <c r="E434" s="57" t="str">
        <f t="shared" si="21"/>
        <v xml:space="preserve">      "Broncos",</v>
      </c>
    </row>
    <row r="435" spans="5:5" x14ac:dyDescent="0.2">
      <c r="E435" s="57" t="str">
        <f t="shared" si="21"/>
        <v xml:space="preserve">      "Raiders",</v>
      </c>
    </row>
    <row r="436" spans="5:5" x14ac:dyDescent="0.2">
      <c r="E436" s="57" t="str">
        <f t="shared" si="21"/>
        <v/>
      </c>
    </row>
    <row r="437" spans="5:5" x14ac:dyDescent="0.2">
      <c r="E437" s="57" t="str">
        <f t="shared" si="21"/>
        <v/>
      </c>
    </row>
    <row r="438" spans="5:5" x14ac:dyDescent="0.2">
      <c r="E438" s="57" t="str">
        <f>IF(C217&lt;&gt;"",CONCATENATE("      ",$F$1,C217,$F$1),"")</f>
        <v xml:space="preserve">      "Buccaneers"</v>
      </c>
    </row>
    <row r="439" spans="5:5" x14ac:dyDescent="0.2">
      <c r="E439" s="57" t="s">
        <v>83</v>
      </c>
    </row>
    <row r="441" spans="5:5" x14ac:dyDescent="0.2">
      <c r="E441" s="57" t="str">
        <f>CONCATENATE("      var open_date_11 = [",$F$1,B219,$F$1,"];")</f>
        <v xml:space="preserve">      var open_date_11 = ["49ers, Bears, Bills, Giants"];</v>
      </c>
    </row>
    <row r="443" spans="5:5" x14ac:dyDescent="0.2">
      <c r="E443" s="57" t="s">
        <v>105</v>
      </c>
    </row>
    <row r="444" spans="5:5" x14ac:dyDescent="0.2">
      <c r="E444" s="57" t="str">
        <f t="shared" ref="E444:E458" si="22">IF(A222&lt;&gt;"",CONCATENATE("      ",$F$1,A222,$G$1),"")</f>
        <v xml:space="preserve">      "Texans",</v>
      </c>
    </row>
    <row r="445" spans="5:5" x14ac:dyDescent="0.2">
      <c r="E445" s="57" t="str">
        <f t="shared" si="22"/>
        <v xml:space="preserve">      "Football Team",</v>
      </c>
    </row>
    <row r="446" spans="5:5" x14ac:dyDescent="0.2">
      <c r="E446" s="57" t="str">
        <f t="shared" si="22"/>
        <v xml:space="preserve">      "Ravens",</v>
      </c>
    </row>
    <row r="447" spans="5:5" x14ac:dyDescent="0.2">
      <c r="E447" s="57" t="str">
        <f t="shared" si="22"/>
        <v xml:space="preserve">      "Raiders",</v>
      </c>
    </row>
    <row r="448" spans="5:5" x14ac:dyDescent="0.2">
      <c r="E448" s="57" t="str">
        <f t="shared" si="22"/>
        <v xml:space="preserve">      "Chargers",</v>
      </c>
    </row>
    <row r="449" spans="5:5" x14ac:dyDescent="0.2">
      <c r="E449" s="57" t="str">
        <f t="shared" si="22"/>
        <v xml:space="preserve">      "Giants",</v>
      </c>
    </row>
    <row r="450" spans="5:5" x14ac:dyDescent="0.2">
      <c r="E450" s="57" t="str">
        <f t="shared" si="22"/>
        <v xml:space="preserve">      "Titans",</v>
      </c>
    </row>
    <row r="451" spans="5:5" x14ac:dyDescent="0.2">
      <c r="E451" s="57" t="str">
        <f t="shared" si="22"/>
        <v xml:space="preserve">      "Browns",</v>
      </c>
    </row>
    <row r="452" spans="5:5" x14ac:dyDescent="0.2">
      <c r="E452" s="57" t="str">
        <f t="shared" si="22"/>
        <v xml:space="preserve">      "Panthers",</v>
      </c>
    </row>
    <row r="453" spans="5:5" x14ac:dyDescent="0.2">
      <c r="E453" s="57" t="str">
        <f t="shared" si="22"/>
        <v xml:space="preserve">      "Cardinals",</v>
      </c>
    </row>
    <row r="454" spans="5:5" x14ac:dyDescent="0.2">
      <c r="E454" s="57" t="str">
        <f t="shared" si="22"/>
        <v xml:space="preserve">      "Dolphins",</v>
      </c>
    </row>
    <row r="455" spans="5:5" x14ac:dyDescent="0.2">
      <c r="E455" s="57" t="str">
        <f t="shared" si="22"/>
        <v xml:space="preserve">      "Saints",</v>
      </c>
    </row>
    <row r="456" spans="5:5" x14ac:dyDescent="0.2">
      <c r="E456" s="57" t="str">
        <f t="shared" si="22"/>
        <v xml:space="preserve">      "49ers",</v>
      </c>
    </row>
    <row r="457" spans="5:5" x14ac:dyDescent="0.2">
      <c r="E457" s="57" t="str">
        <f t="shared" si="22"/>
        <v xml:space="preserve">      "Chiefs",</v>
      </c>
    </row>
    <row r="458" spans="5:5" x14ac:dyDescent="0.2">
      <c r="E458" s="57" t="str">
        <f t="shared" si="22"/>
        <v xml:space="preserve">      "Bears",</v>
      </c>
    </row>
    <row r="459" spans="5:5" x14ac:dyDescent="0.2">
      <c r="E459" s="57" t="str">
        <f>IF(A237&lt;&gt;"",CONCATENATE("      ",$F$1,A237,$F$1),"")</f>
        <v xml:space="preserve">      "Seahawks"</v>
      </c>
    </row>
    <row r="460" spans="5:5" x14ac:dyDescent="0.2">
      <c r="E460" s="57" t="s">
        <v>83</v>
      </c>
    </row>
    <row r="462" spans="5:5" x14ac:dyDescent="0.2">
      <c r="E462" s="57" t="s">
        <v>106</v>
      </c>
    </row>
    <row r="463" spans="5:5" x14ac:dyDescent="0.2">
      <c r="E463" s="57" t="str">
        <f t="shared" ref="E463:E477" si="23">IF(C222&lt;&gt;"",CONCATENATE("      ",$F$1,C222,$G$1),"")</f>
        <v xml:space="preserve">      "Lions",</v>
      </c>
    </row>
    <row r="464" spans="5:5" x14ac:dyDescent="0.2">
      <c r="E464" s="57" t="str">
        <f t="shared" si="23"/>
        <v xml:space="preserve">      "Cowboys",</v>
      </c>
    </row>
    <row r="465" spans="5:5" x14ac:dyDescent="0.2">
      <c r="E465" s="57" t="str">
        <f t="shared" si="23"/>
        <v xml:space="preserve">      "Steelers",</v>
      </c>
    </row>
    <row r="466" spans="5:5" x14ac:dyDescent="0.2">
      <c r="E466" s="57" t="str">
        <f t="shared" si="23"/>
        <v xml:space="preserve">      "Falcons",</v>
      </c>
    </row>
    <row r="467" spans="5:5" x14ac:dyDescent="0.2">
      <c r="E467" s="57" t="str">
        <f t="shared" si="23"/>
        <v xml:space="preserve">      "Bills",</v>
      </c>
    </row>
    <row r="468" spans="5:5" x14ac:dyDescent="0.2">
      <c r="E468" s="57" t="str">
        <f t="shared" si="23"/>
        <v xml:space="preserve">      "Bengals",</v>
      </c>
    </row>
    <row r="469" spans="5:5" x14ac:dyDescent="0.2">
      <c r="E469" s="57" t="str">
        <f t="shared" si="23"/>
        <v xml:space="preserve">      "Colts",</v>
      </c>
    </row>
    <row r="470" spans="5:5" x14ac:dyDescent="0.2">
      <c r="E470" s="57" t="str">
        <f t="shared" si="23"/>
        <v xml:space="preserve">      "Jaguars",</v>
      </c>
    </row>
    <row r="471" spans="5:5" x14ac:dyDescent="0.2">
      <c r="E471" s="57" t="str">
        <f t="shared" si="23"/>
        <v xml:space="preserve">      "Vikings",</v>
      </c>
    </row>
    <row r="472" spans="5:5" x14ac:dyDescent="0.2">
      <c r="E472" s="57" t="str">
        <f t="shared" si="23"/>
        <v xml:space="preserve">      "Patriots",</v>
      </c>
    </row>
    <row r="473" spans="5:5" x14ac:dyDescent="0.2">
      <c r="E473" s="57" t="str">
        <f t="shared" si="23"/>
        <v xml:space="preserve">      "Jets",</v>
      </c>
    </row>
    <row r="474" spans="5:5" x14ac:dyDescent="0.2">
      <c r="E474" s="57" t="str">
        <f t="shared" si="23"/>
        <v xml:space="preserve">      "Broncos",</v>
      </c>
    </row>
    <row r="475" spans="5:5" x14ac:dyDescent="0.2">
      <c r="E475" s="57" t="str">
        <f t="shared" si="23"/>
        <v xml:space="preserve">      "Rams",</v>
      </c>
    </row>
    <row r="476" spans="5:5" x14ac:dyDescent="0.2">
      <c r="E476" s="57" t="str">
        <f t="shared" si="23"/>
        <v xml:space="preserve">      "Buccaneers",</v>
      </c>
    </row>
    <row r="477" spans="5:5" x14ac:dyDescent="0.2">
      <c r="E477" s="57" t="str">
        <f t="shared" si="23"/>
        <v xml:space="preserve">      "Packers",</v>
      </c>
    </row>
    <row r="478" spans="5:5" x14ac:dyDescent="0.2">
      <c r="E478" s="57" t="str">
        <f>IF(C237&lt;&gt;"",CONCATENATE("      ",$F$1,C237,$F$1),"")</f>
        <v xml:space="preserve">      "Eagles"</v>
      </c>
    </row>
    <row r="479" spans="5:5" x14ac:dyDescent="0.2">
      <c r="E479" s="57" t="s">
        <v>83</v>
      </c>
    </row>
    <row r="481" spans="5:5" x14ac:dyDescent="0.2">
      <c r="E481" s="57" t="str">
        <f>CONCATENATE("      var open_date_12 = [",$F$1,B239,$F$1,"];")</f>
        <v xml:space="preserve">      var open_date_12 = ["None"];</v>
      </c>
    </row>
    <row r="483" spans="5:5" x14ac:dyDescent="0.2">
      <c r="E483" s="57" t="s">
        <v>107</v>
      </c>
    </row>
    <row r="484" spans="5:5" x14ac:dyDescent="0.2">
      <c r="E484" s="57" t="str">
        <f t="shared" ref="E484:E498" si="24">IF(A242&lt;&gt;"",CONCATENATE("      ",$F$1,A242,$G$1),"")</f>
        <v xml:space="preserve">      "Cowboys",</v>
      </c>
    </row>
    <row r="485" spans="5:5" x14ac:dyDescent="0.2">
      <c r="E485" s="57" t="str">
        <f t="shared" si="24"/>
        <v xml:space="preserve">      "Saints",</v>
      </c>
    </row>
    <row r="486" spans="5:5" x14ac:dyDescent="0.2">
      <c r="E486" s="57" t="str">
        <f t="shared" si="24"/>
        <v xml:space="preserve">      "Lions",</v>
      </c>
    </row>
    <row r="487" spans="5:5" x14ac:dyDescent="0.2">
      <c r="E487" s="57" t="str">
        <f t="shared" si="24"/>
        <v xml:space="preserve">      "Colts",</v>
      </c>
    </row>
    <row r="488" spans="5:5" x14ac:dyDescent="0.2">
      <c r="E488" s="57" t="str">
        <f t="shared" si="24"/>
        <v xml:space="preserve">      "Bengals",</v>
      </c>
    </row>
    <row r="489" spans="5:5" x14ac:dyDescent="0.2">
      <c r="E489" s="57" t="str">
        <f t="shared" si="24"/>
        <v xml:space="preserve">      "Jaguars",</v>
      </c>
    </row>
    <row r="490" spans="5:5" x14ac:dyDescent="0.2">
      <c r="E490" s="57" t="str">
        <f t="shared" si="24"/>
        <v xml:space="preserve">      "Raiders",</v>
      </c>
    </row>
    <row r="491" spans="5:5" x14ac:dyDescent="0.2">
      <c r="E491" s="57" t="str">
        <f t="shared" si="24"/>
        <v xml:space="preserve">      "Football Team",</v>
      </c>
    </row>
    <row r="492" spans="5:5" x14ac:dyDescent="0.2">
      <c r="E492" s="57" t="str">
        <f t="shared" si="24"/>
        <v xml:space="preserve">      "Browns",</v>
      </c>
    </row>
    <row r="493" spans="5:5" x14ac:dyDescent="0.2">
      <c r="E493" s="57" t="str">
        <f t="shared" si="24"/>
        <v xml:space="preserve">      "Rams",</v>
      </c>
    </row>
    <row r="494" spans="5:5" x14ac:dyDescent="0.2">
      <c r="E494" s="57" t="str">
        <f t="shared" si="24"/>
        <v xml:space="preserve">      "Giants",</v>
      </c>
    </row>
    <row r="495" spans="5:5" x14ac:dyDescent="0.2">
      <c r="E495" s="57" t="str">
        <f t="shared" si="24"/>
        <v xml:space="preserve">      "Eagles",</v>
      </c>
    </row>
    <row r="496" spans="5:5" x14ac:dyDescent="0.2">
      <c r="E496" s="57" t="str">
        <f t="shared" si="24"/>
        <v xml:space="preserve">      "Patriots",</v>
      </c>
    </row>
    <row r="497" spans="5:5" x14ac:dyDescent="0.2">
      <c r="E497" s="57" t="str">
        <f t="shared" si="24"/>
        <v xml:space="preserve">      "Broncos",</v>
      </c>
    </row>
    <row r="498" spans="5:5" x14ac:dyDescent="0.2">
      <c r="E498" s="57" t="str">
        <f t="shared" si="24"/>
        <v/>
      </c>
    </row>
    <row r="499" spans="5:5" x14ac:dyDescent="0.2">
      <c r="E499" s="57" t="str">
        <f>IF(A257&lt;&gt;"",CONCATENATE("      ",$F$1,A257,$F$1),"")</f>
        <v xml:space="preserve">      "Bills"</v>
      </c>
    </row>
    <row r="500" spans="5:5" x14ac:dyDescent="0.2">
      <c r="E500" s="57" t="s">
        <v>83</v>
      </c>
    </row>
    <row r="502" spans="5:5" x14ac:dyDescent="0.2">
      <c r="E502" s="57" t="s">
        <v>108</v>
      </c>
    </row>
    <row r="503" spans="5:5" x14ac:dyDescent="0.2">
      <c r="E503" s="57" t="str">
        <f t="shared" ref="E503:E517" si="25">IF(C242&lt;&gt;"",CONCATENATE("      ",$F$1,C242,$G$1),"")</f>
        <v xml:space="preserve">      "Ravens",</v>
      </c>
    </row>
    <row r="504" spans="5:5" x14ac:dyDescent="0.2">
      <c r="E504" s="57" t="str">
        <f t="shared" si="25"/>
        <v xml:space="preserve">      "Falcons",</v>
      </c>
    </row>
    <row r="505" spans="5:5" x14ac:dyDescent="0.2">
      <c r="E505" s="57" t="str">
        <f t="shared" si="25"/>
        <v xml:space="preserve">      "Bears",</v>
      </c>
    </row>
    <row r="506" spans="5:5" x14ac:dyDescent="0.2">
      <c r="E506" s="57" t="str">
        <f t="shared" si="25"/>
        <v xml:space="preserve">      "Texans",</v>
      </c>
    </row>
    <row r="507" spans="5:5" x14ac:dyDescent="0.2">
      <c r="E507" s="57" t="str">
        <f t="shared" si="25"/>
        <v xml:space="preserve">      "Dolphins",</v>
      </c>
    </row>
    <row r="508" spans="5:5" x14ac:dyDescent="0.2">
      <c r="E508" s="57" t="str">
        <f t="shared" si="25"/>
        <v xml:space="preserve">      "Vikings",</v>
      </c>
    </row>
    <row r="509" spans="5:5" x14ac:dyDescent="0.2">
      <c r="E509" s="57" t="str">
        <f t="shared" si="25"/>
        <v xml:space="preserve">      "Jets",</v>
      </c>
    </row>
    <row r="510" spans="5:5" x14ac:dyDescent="0.2">
      <c r="E510" s="57" t="str">
        <f t="shared" si="25"/>
        <v xml:space="preserve">      "Steelers",</v>
      </c>
    </row>
    <row r="511" spans="5:5" x14ac:dyDescent="0.2">
      <c r="E511" s="57" t="str">
        <f t="shared" si="25"/>
        <v xml:space="preserve">      "Titans",</v>
      </c>
    </row>
    <row r="512" spans="5:5" x14ac:dyDescent="0.2">
      <c r="E512" s="57" t="str">
        <f t="shared" si="25"/>
        <v xml:space="preserve">      "Cardinals",</v>
      </c>
    </row>
    <row r="513" spans="5:5" x14ac:dyDescent="0.2">
      <c r="E513" s="57" t="str">
        <f t="shared" si="25"/>
        <v xml:space="preserve">      "Seahawks",</v>
      </c>
    </row>
    <row r="514" spans="5:5" x14ac:dyDescent="0.2">
      <c r="E514" s="57" t="str">
        <f t="shared" si="25"/>
        <v xml:space="preserve">      "Packers",</v>
      </c>
    </row>
    <row r="515" spans="5:5" x14ac:dyDescent="0.2">
      <c r="E515" s="57" t="str">
        <f t="shared" si="25"/>
        <v xml:space="preserve">      "Chargers",</v>
      </c>
    </row>
    <row r="516" spans="5:5" x14ac:dyDescent="0.2">
      <c r="E516" s="57" t="str">
        <f t="shared" si="25"/>
        <v xml:space="preserve">      "Chiefs",</v>
      </c>
    </row>
    <row r="517" spans="5:5" x14ac:dyDescent="0.2">
      <c r="E517" s="57" t="str">
        <f t="shared" si="25"/>
        <v/>
      </c>
    </row>
    <row r="518" spans="5:5" x14ac:dyDescent="0.2">
      <c r="E518" s="57" t="str">
        <f>IF(C257&lt;&gt;"",CONCATENATE("      ",$F$1,C257,$F$1),"")</f>
        <v xml:space="preserve">      "49ers"</v>
      </c>
    </row>
    <row r="519" spans="5:5" x14ac:dyDescent="0.2">
      <c r="E519" s="57" t="s">
        <v>83</v>
      </c>
    </row>
    <row r="521" spans="5:5" x14ac:dyDescent="0.2">
      <c r="E521" s="57" t="str">
        <f>CONCATENATE("      var open_date_13 = [",$F$1,B259,$F$1,"];")</f>
        <v xml:space="preserve">      var open_date_13 = ["Buccaneers, Panthers"];</v>
      </c>
    </row>
    <row r="523" spans="5:5" x14ac:dyDescent="0.2">
      <c r="E523" s="57" t="s">
        <v>109</v>
      </c>
    </row>
    <row r="524" spans="5:5" x14ac:dyDescent="0.2">
      <c r="E524" s="57" t="str">
        <f t="shared" ref="E524:E538" si="26">IF(A262&lt;&gt;"",CONCATENATE("      ",$F$1,A262,$G$1),"")</f>
        <v xml:space="preserve">      "Patriots",</v>
      </c>
    </row>
    <row r="525" spans="5:5" x14ac:dyDescent="0.2">
      <c r="E525" s="57" t="str">
        <f t="shared" si="26"/>
        <v xml:space="preserve">      "Broncos",</v>
      </c>
    </row>
    <row r="526" spans="5:5" x14ac:dyDescent="0.2">
      <c r="E526" s="57" t="str">
        <f t="shared" si="26"/>
        <v xml:space="preserve">      "Texans",</v>
      </c>
    </row>
    <row r="527" spans="5:5" x14ac:dyDescent="0.2">
      <c r="E527" s="57" t="str">
        <f t="shared" si="26"/>
        <v xml:space="preserve">      "Cowboys",</v>
      </c>
    </row>
    <row r="528" spans="5:5" x14ac:dyDescent="0.2">
      <c r="E528" s="57" t="str">
        <f t="shared" si="26"/>
        <v xml:space="preserve">      "Packers",</v>
      </c>
    </row>
    <row r="529" spans="5:5" x14ac:dyDescent="0.2">
      <c r="E529" s="57" t="str">
        <f t="shared" si="26"/>
        <v xml:space="preserve">      "Titans",</v>
      </c>
    </row>
    <row r="530" spans="5:5" x14ac:dyDescent="0.2">
      <c r="E530" s="57" t="str">
        <f t="shared" si="26"/>
        <v xml:space="preserve">      "Chiefs",</v>
      </c>
    </row>
    <row r="531" spans="5:5" x14ac:dyDescent="0.2">
      <c r="E531" s="57" t="str">
        <f t="shared" si="26"/>
        <v xml:space="preserve">      "Cardinals",</v>
      </c>
    </row>
    <row r="532" spans="5:5" x14ac:dyDescent="0.2">
      <c r="E532" s="57" t="str">
        <f t="shared" si="26"/>
        <v xml:space="preserve">      "Vikings",</v>
      </c>
    </row>
    <row r="533" spans="5:5" x14ac:dyDescent="0.2">
      <c r="E533" s="57" t="str">
        <f t="shared" si="26"/>
        <v xml:space="preserve">      "Colts",</v>
      </c>
    </row>
    <row r="534" spans="5:5" x14ac:dyDescent="0.2">
      <c r="E534" s="57" t="str">
        <f t="shared" si="26"/>
        <v xml:space="preserve">      "Jets",</v>
      </c>
    </row>
    <row r="535" spans="5:5" x14ac:dyDescent="0.2">
      <c r="E535" s="57" t="str">
        <f t="shared" si="26"/>
        <v xml:space="preserve">      "Falcons",</v>
      </c>
    </row>
    <row r="536" spans="5:5" x14ac:dyDescent="0.2">
      <c r="E536" s="57" t="str">
        <f t="shared" si="26"/>
        <v xml:space="preserve">      "Saints",</v>
      </c>
    </row>
    <row r="537" spans="5:5" x14ac:dyDescent="0.2">
      <c r="E537" s="57" t="str">
        <f t="shared" si="26"/>
        <v xml:space="preserve">      "Football Team",</v>
      </c>
    </row>
    <row r="538" spans="5:5" x14ac:dyDescent="0.2">
      <c r="E538" s="57" t="str">
        <f t="shared" si="26"/>
        <v xml:space="preserve">      "Steelers",</v>
      </c>
    </row>
    <row r="539" spans="5:5" x14ac:dyDescent="0.2">
      <c r="E539" s="57" t="str">
        <f>IF(A277&lt;&gt;"",CONCATENATE("      ",$F$1,A277,$F$1),"")</f>
        <v xml:space="preserve">      "Ravens"</v>
      </c>
    </row>
    <row r="540" spans="5:5" x14ac:dyDescent="0.2">
      <c r="E540" s="57" t="s">
        <v>83</v>
      </c>
    </row>
    <row r="542" spans="5:5" x14ac:dyDescent="0.2">
      <c r="E542" s="57" t="s">
        <v>110</v>
      </c>
    </row>
    <row r="543" spans="5:5" x14ac:dyDescent="0.2">
      <c r="E543" s="57" t="str">
        <f t="shared" ref="E543:E557" si="27">IF(C262&lt;&gt;"",CONCATENATE("      ",$F$1,C262,$G$1),"")</f>
        <v xml:space="preserve">      "Rams",</v>
      </c>
    </row>
    <row r="544" spans="5:5" x14ac:dyDescent="0.2">
      <c r="E544" s="57" t="str">
        <f t="shared" si="27"/>
        <v xml:space="preserve">      "Panthers",</v>
      </c>
    </row>
    <row r="545" spans="5:5" x14ac:dyDescent="0.2">
      <c r="E545" s="57" t="str">
        <f t="shared" si="27"/>
        <v xml:space="preserve">      "Bears",</v>
      </c>
    </row>
    <row r="546" spans="5:5" x14ac:dyDescent="0.2">
      <c r="E546" s="57" t="str">
        <f t="shared" si="27"/>
        <v xml:space="preserve">      "Bengals",</v>
      </c>
    </row>
    <row r="547" spans="5:5" x14ac:dyDescent="0.2">
      <c r="E547" s="57" t="str">
        <f t="shared" si="27"/>
        <v xml:space="preserve">      "Lions",</v>
      </c>
    </row>
    <row r="548" spans="5:5" x14ac:dyDescent="0.2">
      <c r="E548" s="57" t="str">
        <f t="shared" si="27"/>
        <v xml:space="preserve">      "Jaguars",</v>
      </c>
    </row>
    <row r="549" spans="5:5" x14ac:dyDescent="0.2">
      <c r="E549" s="57" t="str">
        <f t="shared" si="27"/>
        <v xml:space="preserve">      "Dolphins",</v>
      </c>
    </row>
    <row r="550" spans="5:5" x14ac:dyDescent="0.2">
      <c r="E550" s="57" t="str">
        <f t="shared" si="27"/>
        <v xml:space="preserve">      "Giants",</v>
      </c>
    </row>
    <row r="551" spans="5:5" x14ac:dyDescent="0.2">
      <c r="E551" s="57" t="str">
        <f t="shared" si="27"/>
        <v xml:space="preserve">      "Buccaneers",</v>
      </c>
    </row>
    <row r="552" spans="5:5" x14ac:dyDescent="0.2">
      <c r="E552" s="57" t="str">
        <f t="shared" si="27"/>
        <v xml:space="preserve">      "Raiders",</v>
      </c>
    </row>
    <row r="553" spans="5:5" x14ac:dyDescent="0.2">
      <c r="E553" s="57" t="str">
        <f t="shared" si="27"/>
        <v xml:space="preserve">      "Seahawks",</v>
      </c>
    </row>
    <row r="554" spans="5:5" x14ac:dyDescent="0.2">
      <c r="E554" s="57" t="str">
        <f t="shared" si="27"/>
        <v xml:space="preserve">      "Chargers",</v>
      </c>
    </row>
    <row r="555" spans="5:5" x14ac:dyDescent="0.2">
      <c r="E555" s="57" t="str">
        <f t="shared" si="27"/>
        <v xml:space="preserve">      "Eagles",</v>
      </c>
    </row>
    <row r="556" spans="5:5" x14ac:dyDescent="0.2">
      <c r="E556" s="57" t="str">
        <f t="shared" si="27"/>
        <v xml:space="preserve">      "49ers",</v>
      </c>
    </row>
    <row r="557" spans="5:5" x14ac:dyDescent="0.2">
      <c r="E557" s="57" t="str">
        <f t="shared" si="27"/>
        <v xml:space="preserve">      "Bills",</v>
      </c>
    </row>
    <row r="558" spans="5:5" x14ac:dyDescent="0.2">
      <c r="E558" s="57" t="str">
        <f>IF(C277&lt;&gt;"",CONCATENATE("      ",$F$1,C277,$F$1),"")</f>
        <v xml:space="preserve">      "Browns"</v>
      </c>
    </row>
    <row r="559" spans="5:5" x14ac:dyDescent="0.2">
      <c r="E559" s="57" t="s">
        <v>83</v>
      </c>
    </row>
    <row r="561" spans="5:5" x14ac:dyDescent="0.2">
      <c r="E561" s="57" t="str">
        <f>CONCATENATE("      var open_date_14 = [",$F$1,B279,$F$1,"];")</f>
        <v xml:space="preserve">      var open_date_14 = ["None"];</v>
      </c>
    </row>
    <row r="563" spans="5:5" x14ac:dyDescent="0.2">
      <c r="E563" s="57" t="s">
        <v>111</v>
      </c>
    </row>
    <row r="564" spans="5:5" x14ac:dyDescent="0.2">
      <c r="E564" s="57" t="str">
        <f t="shared" ref="E564:E578" si="28">IF(A282&lt;&gt;"",CONCATENATE("      ",$F$1,A282,$G$1),"")</f>
        <v xml:space="preserve">      "Chargers",</v>
      </c>
    </row>
    <row r="565" spans="5:5" x14ac:dyDescent="0.2">
      <c r="E565" s="57" t="str">
        <f t="shared" si="28"/>
        <v xml:space="preserve">      "Bills",</v>
      </c>
    </row>
    <row r="566" spans="5:5" x14ac:dyDescent="0.2">
      <c r="E566" s="57" t="str">
        <f t="shared" si="28"/>
        <v xml:space="preserve">      "Panthers",</v>
      </c>
    </row>
    <row r="567" spans="5:5" x14ac:dyDescent="0.2">
      <c r="E567" s="57" t="str">
        <f t="shared" si="28"/>
        <v xml:space="preserve">      "Texans",</v>
      </c>
    </row>
    <row r="568" spans="5:5" x14ac:dyDescent="0.2">
      <c r="E568" s="57" t="str">
        <f t="shared" si="28"/>
        <v xml:space="preserve">      "Jets",</v>
      </c>
    </row>
    <row r="569" spans="5:5" x14ac:dyDescent="0.2">
      <c r="E569" s="57" t="str">
        <f t="shared" si="28"/>
        <v xml:space="preserve">      "Lions",</v>
      </c>
    </row>
    <row r="570" spans="5:5" x14ac:dyDescent="0.2">
      <c r="E570" s="57" t="str">
        <f t="shared" si="28"/>
        <v xml:space="preserve">      "Buccaneers",</v>
      </c>
    </row>
    <row r="571" spans="5:5" x14ac:dyDescent="0.2">
      <c r="E571" s="57" t="str">
        <f t="shared" si="28"/>
        <v xml:space="preserve">      "Jaguars",</v>
      </c>
    </row>
    <row r="572" spans="5:5" x14ac:dyDescent="0.2">
      <c r="E572" s="57" t="str">
        <f t="shared" si="28"/>
        <v xml:space="preserve">      "Patriots",</v>
      </c>
    </row>
    <row r="573" spans="5:5" x14ac:dyDescent="0.2">
      <c r="E573" s="57" t="str">
        <f t="shared" si="28"/>
        <v xml:space="preserve">      "Bears",</v>
      </c>
    </row>
    <row r="574" spans="5:5" x14ac:dyDescent="0.2">
      <c r="E574" s="57" t="str">
        <f t="shared" si="28"/>
        <v xml:space="preserve">      "Browns",</v>
      </c>
    </row>
    <row r="575" spans="5:5" x14ac:dyDescent="0.2">
      <c r="E575" s="57" t="str">
        <f t="shared" si="28"/>
        <v xml:space="preserve">      "Seahawks",</v>
      </c>
    </row>
    <row r="576" spans="5:5" x14ac:dyDescent="0.2">
      <c r="E576" s="57" t="str">
        <f t="shared" si="28"/>
        <v xml:space="preserve">      "Eagles",</v>
      </c>
    </row>
    <row r="577" spans="5:5" x14ac:dyDescent="0.2">
      <c r="E577" s="57" t="str">
        <f t="shared" si="28"/>
        <v xml:space="preserve">      "Chiefs",</v>
      </c>
    </row>
    <row r="578" spans="5:5" x14ac:dyDescent="0.2">
      <c r="E578" s="57" t="str">
        <f t="shared" si="28"/>
        <v xml:space="preserve">      "49ers",</v>
      </c>
    </row>
    <row r="579" spans="5:5" x14ac:dyDescent="0.2">
      <c r="E579" s="57" t="str">
        <f>IF(A297&lt;&gt;"",CONCATENATE("      ",$F$1,A297,$F$1),"")</f>
        <v xml:space="preserve">      "Steelers"</v>
      </c>
    </row>
    <row r="580" spans="5:5" x14ac:dyDescent="0.2">
      <c r="E580" s="57" t="s">
        <v>83</v>
      </c>
    </row>
    <row r="582" spans="5:5" x14ac:dyDescent="0.2">
      <c r="E582" s="57" t="s">
        <v>112</v>
      </c>
    </row>
    <row r="583" spans="5:5" x14ac:dyDescent="0.2">
      <c r="E583" s="57" t="str">
        <f t="shared" ref="E583:E597" si="29">IF(C282&lt;&gt;"",CONCATENATE("      ",$F$1,C282,$G$1),"")</f>
        <v xml:space="preserve">      "Raiders",</v>
      </c>
    </row>
    <row r="584" spans="5:5" x14ac:dyDescent="0.2">
      <c r="E584" s="57" t="str">
        <f t="shared" si="29"/>
        <v xml:space="preserve">      "Broncos",</v>
      </c>
    </row>
    <row r="585" spans="5:5" x14ac:dyDescent="0.2">
      <c r="E585" s="57" t="str">
        <f t="shared" si="29"/>
        <v xml:space="preserve">      "Packers",</v>
      </c>
    </row>
    <row r="586" spans="5:5" x14ac:dyDescent="0.2">
      <c r="E586" s="57" t="str">
        <f t="shared" si="29"/>
        <v xml:space="preserve">      "Colts",</v>
      </c>
    </row>
    <row r="587" spans="5:5" x14ac:dyDescent="0.2">
      <c r="E587" s="57" t="str">
        <f t="shared" si="29"/>
        <v xml:space="preserve">      "Rams",</v>
      </c>
    </row>
    <row r="588" spans="5:5" x14ac:dyDescent="0.2">
      <c r="E588" s="57" t="str">
        <f t="shared" si="29"/>
        <v xml:space="preserve">      "Titans",</v>
      </c>
    </row>
    <row r="589" spans="5:5" x14ac:dyDescent="0.2">
      <c r="E589" s="57" t="str">
        <f t="shared" si="29"/>
        <v xml:space="preserve">      "Falcons",</v>
      </c>
    </row>
    <row r="590" spans="5:5" x14ac:dyDescent="0.2">
      <c r="E590" s="57" t="str">
        <f t="shared" si="29"/>
        <v xml:space="preserve">      "Ravens",</v>
      </c>
    </row>
    <row r="591" spans="5:5" x14ac:dyDescent="0.2">
      <c r="E591" s="57" t="str">
        <f t="shared" si="29"/>
        <v xml:space="preserve">      "Dolphins",</v>
      </c>
    </row>
    <row r="592" spans="5:5" x14ac:dyDescent="0.2">
      <c r="E592" s="57" t="str">
        <f t="shared" si="29"/>
        <v xml:space="preserve">      "Vikings",</v>
      </c>
    </row>
    <row r="593" spans="5:5" x14ac:dyDescent="0.2">
      <c r="E593" s="57" t="str">
        <f t="shared" si="29"/>
        <v xml:space="preserve">      "Giants",</v>
      </c>
    </row>
    <row r="594" spans="5:5" x14ac:dyDescent="0.2">
      <c r="E594" s="57" t="str">
        <f t="shared" si="29"/>
        <v xml:space="preserve">      "Football Team",</v>
      </c>
    </row>
    <row r="595" spans="5:5" x14ac:dyDescent="0.2">
      <c r="E595" s="57" t="str">
        <f t="shared" si="29"/>
        <v xml:space="preserve">      "Cardinals",</v>
      </c>
    </row>
    <row r="596" spans="5:5" x14ac:dyDescent="0.2">
      <c r="E596" s="57" t="str">
        <f t="shared" si="29"/>
        <v xml:space="preserve">      "Saints",</v>
      </c>
    </row>
    <row r="597" spans="5:5" x14ac:dyDescent="0.2">
      <c r="E597" s="57" t="str">
        <f t="shared" si="29"/>
        <v xml:space="preserve">      "Cowboys",</v>
      </c>
    </row>
    <row r="598" spans="5:5" x14ac:dyDescent="0.2">
      <c r="E598" s="57" t="str">
        <f>IF(C297&lt;&gt;"",CONCATENATE("      ",$F$1,C297,$F$1),"")</f>
        <v xml:space="preserve">      "Bengals"</v>
      </c>
    </row>
    <row r="599" spans="5:5" x14ac:dyDescent="0.2">
      <c r="E599" s="57" t="s">
        <v>83</v>
      </c>
    </row>
    <row r="601" spans="5:5" x14ac:dyDescent="0.2">
      <c r="E601" s="57" t="str">
        <f>CONCATENATE("      var open_date_15 = [",$F$1,B299,$F$1,"];")</f>
        <v xml:space="preserve">      var open_date_15 = ["None"];</v>
      </c>
    </row>
    <row r="603" spans="5:5" x14ac:dyDescent="0.2">
      <c r="E603" s="57" t="s">
        <v>113</v>
      </c>
    </row>
    <row r="604" spans="5:5" x14ac:dyDescent="0.2">
      <c r="E604" s="57" t="str">
        <f t="shared" ref="E604:E618" si="30">IF(A302&lt;&gt;"",CONCATENATE("      ",$F$1,A302,$G$1),"")</f>
        <v xml:space="preserve">      "Vikings",</v>
      </c>
    </row>
    <row r="605" spans="5:5" x14ac:dyDescent="0.2">
      <c r="E605" s="57" t="str">
        <f t="shared" si="30"/>
        <v xml:space="preserve">      "49ers",</v>
      </c>
    </row>
    <row r="606" spans="5:5" x14ac:dyDescent="0.2">
      <c r="E606" s="57" t="str">
        <f t="shared" si="30"/>
        <v xml:space="preserve">      "Buccaneers",</v>
      </c>
    </row>
    <row r="607" spans="5:5" x14ac:dyDescent="0.2">
      <c r="E607" s="57" t="str">
        <f t="shared" si="30"/>
        <v xml:space="preserve">      "Broncos",</v>
      </c>
    </row>
    <row r="608" spans="5:5" x14ac:dyDescent="0.2">
      <c r="E608" s="57" t="str">
        <f t="shared" si="30"/>
        <v xml:space="preserve">      "Dolphins",</v>
      </c>
    </row>
    <row r="609" spans="5:5" x14ac:dyDescent="0.2">
      <c r="E609" s="57" t="str">
        <f t="shared" si="30"/>
        <v xml:space="preserve">      "Browns",</v>
      </c>
    </row>
    <row r="610" spans="5:5" x14ac:dyDescent="0.2">
      <c r="E610" s="57" t="str">
        <f t="shared" si="30"/>
        <v xml:space="preserve">      "Giants",</v>
      </c>
    </row>
    <row r="611" spans="5:5" x14ac:dyDescent="0.2">
      <c r="E611" s="57" t="str">
        <f t="shared" si="30"/>
        <v xml:space="preserve">      "Bengals",</v>
      </c>
    </row>
    <row r="612" spans="5:5" x14ac:dyDescent="0.2">
      <c r="E612" s="57" t="str">
        <f t="shared" si="30"/>
        <v xml:space="preserve">      "Bears",</v>
      </c>
    </row>
    <row r="613" spans="5:5" x14ac:dyDescent="0.2">
      <c r="E613" s="57" t="str">
        <f t="shared" si="30"/>
        <v xml:space="preserve">      "Falcons",</v>
      </c>
    </row>
    <row r="614" spans="5:5" x14ac:dyDescent="0.2">
      <c r="E614" s="57" t="str">
        <f t="shared" si="30"/>
        <v xml:space="preserve">      "Colts",</v>
      </c>
    </row>
    <row r="615" spans="5:5" x14ac:dyDescent="0.2">
      <c r="E615" s="57" t="str">
        <f t="shared" si="30"/>
        <v xml:space="preserve">      "Panthers",</v>
      </c>
    </row>
    <row r="616" spans="5:5" x14ac:dyDescent="0.2">
      <c r="E616" s="57" t="str">
        <f t="shared" si="30"/>
        <v xml:space="preserve">      "Rams",</v>
      </c>
    </row>
    <row r="617" spans="5:5" x14ac:dyDescent="0.2">
      <c r="E617" s="57" t="str">
        <f t="shared" si="30"/>
        <v xml:space="preserve">      "Eagles",</v>
      </c>
    </row>
    <row r="618" spans="5:5" x14ac:dyDescent="0.2">
      <c r="E618" s="57" t="str">
        <f t="shared" si="30"/>
        <v xml:space="preserve">      "Titans",</v>
      </c>
    </row>
    <row r="619" spans="5:5" x14ac:dyDescent="0.2">
      <c r="E619" s="57" t="str">
        <f>IF(A317&lt;&gt;"",CONCATENATE("      ",$F$1,A317,$F$1),"")</f>
        <v xml:space="preserve">      "Bills"</v>
      </c>
    </row>
    <row r="620" spans="5:5" x14ac:dyDescent="0.2">
      <c r="E620" s="57" t="s">
        <v>83</v>
      </c>
    </row>
    <row r="622" spans="5:5" x14ac:dyDescent="0.2">
      <c r="E622" s="57" t="s">
        <v>114</v>
      </c>
    </row>
    <row r="623" spans="5:5" x14ac:dyDescent="0.2">
      <c r="E623" s="57" t="str">
        <f t="shared" ref="E623:E637" si="31">IF(C302&lt;&gt;"",CONCATENATE("      ",$F$1,C302,$G$1),"")</f>
        <v xml:space="preserve">      "Saints",</v>
      </c>
    </row>
    <row r="624" spans="5:5" x14ac:dyDescent="0.2">
      <c r="E624" s="57" t="str">
        <f t="shared" si="31"/>
        <v xml:space="preserve">      "Cardinals",</v>
      </c>
    </row>
    <row r="625" spans="5:5" x14ac:dyDescent="0.2">
      <c r="E625" s="57" t="str">
        <f t="shared" si="31"/>
        <v xml:space="preserve">      "Lions",</v>
      </c>
    </row>
    <row r="626" spans="5:5" x14ac:dyDescent="0.2">
      <c r="E626" s="57" t="str">
        <f t="shared" si="31"/>
        <v xml:space="preserve">      "Chargers",</v>
      </c>
    </row>
    <row r="627" spans="5:5" x14ac:dyDescent="0.2">
      <c r="E627" s="57" t="str">
        <f t="shared" si="31"/>
        <v xml:space="preserve">      "Raiders",</v>
      </c>
    </row>
    <row r="628" spans="5:5" x14ac:dyDescent="0.2">
      <c r="E628" s="57" t="str">
        <f t="shared" si="31"/>
        <v xml:space="preserve">      "Jets",</v>
      </c>
    </row>
    <row r="629" spans="5:5" x14ac:dyDescent="0.2">
      <c r="E629" s="57" t="str">
        <f t="shared" si="31"/>
        <v xml:space="preserve">      "Ravens",</v>
      </c>
    </row>
    <row r="630" spans="5:5" x14ac:dyDescent="0.2">
      <c r="E630" s="57" t="str">
        <f t="shared" si="31"/>
        <v xml:space="preserve">      "Texans",</v>
      </c>
    </row>
    <row r="631" spans="5:5" x14ac:dyDescent="0.2">
      <c r="E631" s="57" t="str">
        <f t="shared" si="31"/>
        <v xml:space="preserve">      "Jaguars",</v>
      </c>
    </row>
    <row r="632" spans="5:5" x14ac:dyDescent="0.2">
      <c r="E632" s="57" t="str">
        <f t="shared" si="31"/>
        <v xml:space="preserve">      "Chiefs",</v>
      </c>
    </row>
    <row r="633" spans="5:5" x14ac:dyDescent="0.2">
      <c r="E633" s="57" t="str">
        <f t="shared" si="31"/>
        <v xml:space="preserve">      "Steelers",</v>
      </c>
    </row>
    <row r="634" spans="5:5" x14ac:dyDescent="0.2">
      <c r="E634" s="57" t="str">
        <f t="shared" si="31"/>
        <v xml:space="preserve">      "Football Team",</v>
      </c>
    </row>
    <row r="635" spans="5:5" x14ac:dyDescent="0.2">
      <c r="E635" s="57" t="str">
        <f t="shared" si="31"/>
        <v xml:space="preserve">      "Seahawks",</v>
      </c>
    </row>
    <row r="636" spans="5:5" x14ac:dyDescent="0.2">
      <c r="E636" s="57" t="str">
        <f t="shared" si="31"/>
        <v xml:space="preserve">      "Cowboys",</v>
      </c>
    </row>
    <row r="637" spans="5:5" x14ac:dyDescent="0.2">
      <c r="E637" s="57" t="str">
        <f t="shared" si="31"/>
        <v xml:space="preserve">      "Packers",</v>
      </c>
    </row>
    <row r="638" spans="5:5" x14ac:dyDescent="0.2">
      <c r="E638" s="57" t="str">
        <f>IF(C317&lt;&gt;"",CONCATENATE("      ",$F$1,C317,$F$1),"")</f>
        <v xml:space="preserve">      "Patriots"</v>
      </c>
    </row>
    <row r="639" spans="5:5" x14ac:dyDescent="0.2">
      <c r="E639" s="57" t="s">
        <v>83</v>
      </c>
    </row>
    <row r="641" spans="5:5" x14ac:dyDescent="0.2">
      <c r="E641" s="57" t="str">
        <f>CONCATENATE("      var open_date_16 = [",$F$1,B319,$F$1,"];")</f>
        <v xml:space="preserve">      var open_date_16 = ["None"];</v>
      </c>
    </row>
    <row r="643" spans="5:5" x14ac:dyDescent="0.2">
      <c r="E643" s="57" t="s">
        <v>115</v>
      </c>
    </row>
    <row r="644" spans="5:5" x14ac:dyDescent="0.2">
      <c r="E644" s="57" t="str">
        <f t="shared" ref="E644:E658" si="32">IF(A322&lt;&gt;"",CONCATENATE("      ",$F$1,A322,$G$1),"")</f>
        <v xml:space="preserve">      "Dolphins",</v>
      </c>
    </row>
    <row r="645" spans="5:5" x14ac:dyDescent="0.2">
      <c r="E645" s="57" t="str">
        <f t="shared" si="32"/>
        <v xml:space="preserve">      "Saints",</v>
      </c>
    </row>
    <row r="646" spans="5:5" x14ac:dyDescent="0.2">
      <c r="E646" s="57" t="str">
        <f t="shared" si="32"/>
        <v xml:space="preserve">      "Packers",</v>
      </c>
    </row>
    <row r="647" spans="5:5" x14ac:dyDescent="0.2">
      <c r="E647" s="57" t="str">
        <f t="shared" si="32"/>
        <v xml:space="preserve">      "Ravens",</v>
      </c>
    </row>
    <row r="648" spans="5:5" x14ac:dyDescent="0.2">
      <c r="E648" s="57" t="str">
        <f t="shared" si="32"/>
        <v xml:space="preserve">      "Steelers",</v>
      </c>
    </row>
    <row r="649" spans="5:5" x14ac:dyDescent="0.2">
      <c r="E649" s="57" t="str">
        <f t="shared" si="32"/>
        <v xml:space="preserve">      "Vikings",</v>
      </c>
    </row>
    <row r="650" spans="5:5" x14ac:dyDescent="0.2">
      <c r="E650" s="57" t="str">
        <f t="shared" si="32"/>
        <v xml:space="preserve">      "Titans",</v>
      </c>
    </row>
    <row r="651" spans="5:5" x14ac:dyDescent="0.2">
      <c r="E651" s="57" t="str">
        <f t="shared" si="32"/>
        <v xml:space="preserve">      "Jaguars",</v>
      </c>
    </row>
    <row r="652" spans="5:5" x14ac:dyDescent="0.2">
      <c r="E652" s="57" t="str">
        <f t="shared" si="32"/>
        <v xml:space="preserve">      "Chargers",</v>
      </c>
    </row>
    <row r="653" spans="5:5" x14ac:dyDescent="0.2">
      <c r="E653" s="57" t="str">
        <f t="shared" si="32"/>
        <v xml:space="preserve">      "Jets",</v>
      </c>
    </row>
    <row r="654" spans="5:5" x14ac:dyDescent="0.2">
      <c r="E654" s="57" t="str">
        <f t="shared" si="32"/>
        <v xml:space="preserve">      "Cowboys",</v>
      </c>
    </row>
    <row r="655" spans="5:5" x14ac:dyDescent="0.2">
      <c r="E655" s="57" t="str">
        <f t="shared" si="32"/>
        <v xml:space="preserve">      "Football Team",</v>
      </c>
    </row>
    <row r="656" spans="5:5" x14ac:dyDescent="0.2">
      <c r="E656" s="57" t="str">
        <f t="shared" si="32"/>
        <v xml:space="preserve">      "Falcons",</v>
      </c>
    </row>
    <row r="657" spans="5:5" x14ac:dyDescent="0.2">
      <c r="E657" s="57" t="str">
        <f t="shared" si="32"/>
        <v xml:space="preserve">      "Raiders",</v>
      </c>
    </row>
    <row r="658" spans="5:5" x14ac:dyDescent="0.2">
      <c r="E658" s="57" t="str">
        <f t="shared" si="32"/>
        <v xml:space="preserve">      "Cardinals",</v>
      </c>
    </row>
    <row r="659" spans="5:5" x14ac:dyDescent="0.2">
      <c r="E659" s="57" t="str">
        <f>IF(A337&lt;&gt;"",CONCATENATE("      ",$F$1,A337,$F$1),"")</f>
        <v xml:space="preserve">      "Seahawks"</v>
      </c>
    </row>
    <row r="660" spans="5:5" x14ac:dyDescent="0.2">
      <c r="E660" s="57" t="s">
        <v>83</v>
      </c>
    </row>
    <row r="662" spans="5:5" x14ac:dyDescent="0.2">
      <c r="E662" s="57" t="s">
        <v>116</v>
      </c>
    </row>
    <row r="663" spans="5:5" x14ac:dyDescent="0.2">
      <c r="E663" s="57" t="str">
        <f t="shared" ref="E663:E677" si="33">IF(C322&lt;&gt;"",CONCATENATE("      ",$F$1,C322,$G$1),"")</f>
        <v xml:space="preserve">      "Bills",</v>
      </c>
    </row>
    <row r="664" spans="5:5" x14ac:dyDescent="0.2">
      <c r="E664" s="57" t="str">
        <f t="shared" si="33"/>
        <v xml:space="preserve">      "Panthers",</v>
      </c>
    </row>
    <row r="665" spans="5:5" x14ac:dyDescent="0.2">
      <c r="E665" s="57" t="str">
        <f t="shared" si="33"/>
        <v xml:space="preserve">      "Bears",</v>
      </c>
    </row>
    <row r="666" spans="5:5" x14ac:dyDescent="0.2">
      <c r="E666" s="57" t="str">
        <f t="shared" si="33"/>
        <v xml:space="preserve">      "Bengals",</v>
      </c>
    </row>
    <row r="667" spans="5:5" x14ac:dyDescent="0.2">
      <c r="E667" s="57" t="str">
        <f t="shared" si="33"/>
        <v xml:space="preserve">      "Browns",</v>
      </c>
    </row>
    <row r="668" spans="5:5" x14ac:dyDescent="0.2">
      <c r="E668" s="57" t="str">
        <f t="shared" si="33"/>
        <v xml:space="preserve">      "Lions",</v>
      </c>
    </row>
    <row r="669" spans="5:5" x14ac:dyDescent="0.2">
      <c r="E669" s="57" t="str">
        <f t="shared" si="33"/>
        <v xml:space="preserve">      "Texans",</v>
      </c>
    </row>
    <row r="670" spans="5:5" x14ac:dyDescent="0.2">
      <c r="E670" s="57" t="str">
        <f t="shared" si="33"/>
        <v xml:space="preserve">      "Colts",</v>
      </c>
    </row>
    <row r="671" spans="5:5" x14ac:dyDescent="0.2">
      <c r="E671" s="57" t="str">
        <f t="shared" si="33"/>
        <v xml:space="preserve">      "Chiefs",</v>
      </c>
    </row>
    <row r="672" spans="5:5" x14ac:dyDescent="0.2">
      <c r="E672" s="57" t="str">
        <f t="shared" si="33"/>
        <v xml:space="preserve">      "Patriots",</v>
      </c>
    </row>
    <row r="673" spans="5:5" x14ac:dyDescent="0.2">
      <c r="E673" s="57" t="str">
        <f t="shared" si="33"/>
        <v xml:space="preserve">      "Giants",</v>
      </c>
    </row>
    <row r="674" spans="5:5" x14ac:dyDescent="0.2">
      <c r="E674" s="57" t="str">
        <f t="shared" si="33"/>
        <v xml:space="preserve">      "Eagles",</v>
      </c>
    </row>
    <row r="675" spans="5:5" x14ac:dyDescent="0.2">
      <c r="E675" s="57" t="str">
        <f t="shared" si="33"/>
        <v xml:space="preserve">      "Buccaneers",</v>
      </c>
    </row>
    <row r="676" spans="5:5" x14ac:dyDescent="0.2">
      <c r="E676" s="57" t="str">
        <f t="shared" si="33"/>
        <v xml:space="preserve">      "Broncos",</v>
      </c>
    </row>
    <row r="677" spans="5:5" x14ac:dyDescent="0.2">
      <c r="E677" s="57" t="str">
        <f t="shared" si="33"/>
        <v xml:space="preserve">      "Rams",</v>
      </c>
    </row>
    <row r="678" spans="5:5" x14ac:dyDescent="0.2">
      <c r="E678" s="57" t="str">
        <f>IF(C337&lt;&gt;"",CONCATENATE("      ",$F$1,C337,$F$1),"")</f>
        <v xml:space="preserve">      "49ers"</v>
      </c>
    </row>
    <row r="679" spans="5:5" x14ac:dyDescent="0.2">
      <c r="E679" s="57" t="s">
        <v>83</v>
      </c>
    </row>
    <row r="681" spans="5:5" x14ac:dyDescent="0.2">
      <c r="E681" s="57" t="str">
        <f>CONCATENATE("      var open_date_17 = [",$F$1,B339,$F$1,"];")</f>
        <v xml:space="preserve">      var open_date_17 = ["None"];</v>
      </c>
    </row>
    <row r="683" spans="5:5" x14ac:dyDescent="0.2">
      <c r="E683" s="57" t="s">
        <v>686</v>
      </c>
    </row>
    <row r="684" spans="5:5" x14ac:dyDescent="0.2">
      <c r="E684" s="57" t="s">
        <v>687</v>
      </c>
    </row>
    <row r="685" spans="5:5" x14ac:dyDescent="0.2">
      <c r="E685" s="57" t="s">
        <v>688</v>
      </c>
    </row>
    <row r="686" spans="5:5" x14ac:dyDescent="0.2">
      <c r="E686" s="57" t="s">
        <v>689</v>
      </c>
    </row>
    <row r="687" spans="5:5" x14ac:dyDescent="0.2">
      <c r="E687" s="57" t="s">
        <v>690</v>
      </c>
    </row>
    <row r="688" spans="5:5" x14ac:dyDescent="0.2">
      <c r="E688" s="57" t="s">
        <v>691</v>
      </c>
    </row>
    <row r="689" spans="5:5" x14ac:dyDescent="0.2">
      <c r="E689" s="57" t="s">
        <v>692</v>
      </c>
    </row>
    <row r="690" spans="5:5" x14ac:dyDescent="0.2">
      <c r="E690" s="57" t="s">
        <v>693</v>
      </c>
    </row>
    <row r="691" spans="5:5" x14ac:dyDescent="0.2">
      <c r="E691" s="57" t="s">
        <v>694</v>
      </c>
    </row>
    <row r="692" spans="5:5" x14ac:dyDescent="0.2">
      <c r="E692" s="57" t="s">
        <v>695</v>
      </c>
    </row>
    <row r="693" spans="5:5" x14ac:dyDescent="0.2">
      <c r="E693" s="57" t="s">
        <v>696</v>
      </c>
    </row>
    <row r="694" spans="5:5" x14ac:dyDescent="0.2">
      <c r="E694" s="57" t="s">
        <v>697</v>
      </c>
    </row>
    <row r="695" spans="5:5" x14ac:dyDescent="0.2">
      <c r="E695" s="57" t="s">
        <v>698</v>
      </c>
    </row>
    <row r="696" spans="5:5" x14ac:dyDescent="0.2">
      <c r="E696" s="57" t="s">
        <v>699</v>
      </c>
    </row>
    <row r="697" spans="5:5" x14ac:dyDescent="0.2">
      <c r="E697" s="57" t="s">
        <v>700</v>
      </c>
    </row>
    <row r="698" spans="5:5" x14ac:dyDescent="0.2">
      <c r="E698" s="57" t="s">
        <v>701</v>
      </c>
    </row>
    <row r="699" spans="5:5" x14ac:dyDescent="0.2">
      <c r="E699" s="57" t="s">
        <v>702</v>
      </c>
    </row>
    <row r="701" spans="5:5" x14ac:dyDescent="0.2">
      <c r="E701" s="57" t="s">
        <v>703</v>
      </c>
    </row>
    <row r="702" spans="5:5" x14ac:dyDescent="0.2">
      <c r="E702" s="57" t="s">
        <v>704</v>
      </c>
    </row>
    <row r="703" spans="5:5" x14ac:dyDescent="0.2">
      <c r="E703" s="57" t="s">
        <v>705</v>
      </c>
    </row>
    <row r="704" spans="5:5" x14ac:dyDescent="0.2">
      <c r="E704" s="57" t="s">
        <v>706</v>
      </c>
    </row>
    <row r="705" spans="5:5" x14ac:dyDescent="0.2">
      <c r="E705" s="57" t="s">
        <v>707</v>
      </c>
    </row>
    <row r="706" spans="5:5" x14ac:dyDescent="0.2">
      <c r="E706" s="57" t="s">
        <v>708</v>
      </c>
    </row>
    <row r="707" spans="5:5" x14ac:dyDescent="0.2">
      <c r="E707" s="57" t="s">
        <v>709</v>
      </c>
    </row>
    <row r="708" spans="5:5" x14ac:dyDescent="0.2">
      <c r="E708" s="57" t="s">
        <v>710</v>
      </c>
    </row>
    <row r="709" spans="5:5" x14ac:dyDescent="0.2">
      <c r="E709" s="57" t="s">
        <v>711</v>
      </c>
    </row>
    <row r="710" spans="5:5" x14ac:dyDescent="0.2">
      <c r="E710" s="57" t="s">
        <v>712</v>
      </c>
    </row>
    <row r="711" spans="5:5" x14ac:dyDescent="0.2">
      <c r="E711" s="57" t="s">
        <v>713</v>
      </c>
    </row>
    <row r="712" spans="5:5" x14ac:dyDescent="0.2">
      <c r="E712" s="57" t="s">
        <v>714</v>
      </c>
    </row>
    <row r="713" spans="5:5" x14ac:dyDescent="0.2">
      <c r="E713" s="57" t="s">
        <v>715</v>
      </c>
    </row>
    <row r="714" spans="5:5" x14ac:dyDescent="0.2">
      <c r="E714" s="57" t="s">
        <v>716</v>
      </c>
    </row>
    <row r="715" spans="5:5" x14ac:dyDescent="0.2">
      <c r="E715" s="57" t="s">
        <v>717</v>
      </c>
    </row>
    <row r="716" spans="5:5" x14ac:dyDescent="0.2">
      <c r="E716" s="57" t="s">
        <v>718</v>
      </c>
    </row>
    <row r="717" spans="5:5" x14ac:dyDescent="0.2">
      <c r="E717" s="57" t="s">
        <v>719</v>
      </c>
    </row>
    <row r="719" spans="5:5" x14ac:dyDescent="0.2">
      <c r="E719" s="57" t="s">
        <v>720</v>
      </c>
    </row>
    <row r="720" spans="5:5" x14ac:dyDescent="0.2">
      <c r="E720" s="57" t="s">
        <v>721</v>
      </c>
    </row>
    <row r="721" spans="5:5" x14ac:dyDescent="0.2">
      <c r="E721" s="57" t="s">
        <v>722</v>
      </c>
    </row>
    <row r="722" spans="5:5" x14ac:dyDescent="0.2">
      <c r="E722" s="57" t="s">
        <v>723</v>
      </c>
    </row>
    <row r="723" spans="5:5" x14ac:dyDescent="0.2">
      <c r="E723" s="57" t="s">
        <v>724</v>
      </c>
    </row>
    <row r="724" spans="5:5" x14ac:dyDescent="0.2">
      <c r="E724" s="57" t="s">
        <v>725</v>
      </c>
    </row>
    <row r="725" spans="5:5" x14ac:dyDescent="0.2">
      <c r="E725" s="57" t="s">
        <v>726</v>
      </c>
    </row>
    <row r="726" spans="5:5" x14ac:dyDescent="0.2">
      <c r="E726" s="57" t="s">
        <v>727</v>
      </c>
    </row>
    <row r="727" spans="5:5" x14ac:dyDescent="0.2">
      <c r="E727" s="57" t="s">
        <v>728</v>
      </c>
    </row>
    <row r="728" spans="5:5" x14ac:dyDescent="0.2">
      <c r="E728" s="57" t="s">
        <v>729</v>
      </c>
    </row>
    <row r="729" spans="5:5" x14ac:dyDescent="0.2">
      <c r="E729" s="57" t="s">
        <v>730</v>
      </c>
    </row>
    <row r="730" spans="5:5" x14ac:dyDescent="0.2">
      <c r="E730" s="57" t="s">
        <v>731</v>
      </c>
    </row>
    <row r="731" spans="5:5" x14ac:dyDescent="0.2">
      <c r="E731" s="57" t="s">
        <v>732</v>
      </c>
    </row>
    <row r="732" spans="5:5" x14ac:dyDescent="0.2">
      <c r="E732" s="57" t="s">
        <v>733</v>
      </c>
    </row>
    <row r="733" spans="5:5" x14ac:dyDescent="0.2">
      <c r="E733" s="57" t="s">
        <v>734</v>
      </c>
    </row>
    <row r="734" spans="5:5" x14ac:dyDescent="0.2">
      <c r="E734" s="57" t="s">
        <v>735</v>
      </c>
    </row>
    <row r="735" spans="5:5" x14ac:dyDescent="0.2">
      <c r="E735" s="57" t="s">
        <v>736</v>
      </c>
    </row>
    <row r="737" spans="5:5" x14ac:dyDescent="0.2">
      <c r="E737" s="57" t="s">
        <v>737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6" t="str">
        <f ca="1">TRIM(RIGHT(CELL("filename",$A$1),2))</f>
        <v>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2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Schedule'!A22="","",'NFL Schedule'!A22)</f>
        <v>Bengals</v>
      </c>
      <c r="C4" s="190" t="str">
        <f>IF('NFL Schedule'!B22="","",'NFL Schedule'!B22)</f>
        <v>at</v>
      </c>
      <c r="D4" s="190" t="str">
        <f>IF('NFL Schedule'!C22="","",'NFL Schedule'!C22)</f>
        <v>Browns</v>
      </c>
      <c r="E4" s="364" t="s">
        <v>44</v>
      </c>
      <c r="F4" s="229" t="s">
        <v>44</v>
      </c>
      <c r="G4" s="198">
        <v>8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8</v>
      </c>
      <c r="Q4" s="194" t="str">
        <f t="shared" ref="Q4:Q19" si="2">IF(P4&gt;0,IF(ISTEXT($E4),IF($E4&lt;&gt;O4,P4-2*P4,""),""),"")</f>
        <v/>
      </c>
      <c r="R4" s="232" t="s">
        <v>44</v>
      </c>
      <c r="S4" s="198">
        <v>4</v>
      </c>
      <c r="T4" s="194" t="str">
        <f t="shared" ref="T4:T19" si="3">IF(S4&gt;0,IF(ISTEXT($E4),IF($E4&lt;&gt;R4,S4-2*S4,""),""),"")</f>
        <v/>
      </c>
      <c r="U4" s="232" t="s">
        <v>44</v>
      </c>
      <c r="V4" s="198">
        <v>1</v>
      </c>
      <c r="W4" s="194" t="str">
        <f t="shared" ref="W4:W19" si="4">IF(V4&gt;0,IF(ISTEXT($E4),IF($E4&lt;&gt;U4,V4-2*V4,""),""),"")</f>
        <v/>
      </c>
      <c r="X4" s="232" t="s">
        <v>44</v>
      </c>
      <c r="Y4" s="198">
        <v>6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8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8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2</v>
      </c>
      <c r="AO4" s="196">
        <f t="shared" ref="AO4:AO19" si="10">IF(AN4&gt;0,IF(ISTEXT($E4),IF($E4&lt;&gt;AM4,AN4-2*AN4,""),""),"")</f>
        <v>-2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45</v>
      </c>
      <c r="AY4" s="4">
        <f>ABS(AX4)+IF($B4="",-0.1,0)</f>
        <v>45</v>
      </c>
      <c r="AZ4" s="4">
        <f t="shared" ref="AZ4:AZ19" ca="1" si="15">AY4+IF(AT4="H",IF(BC4&gt;1,0.1*BC4-0.1,0),0)</f>
        <v>45</v>
      </c>
      <c r="BA4" s="4">
        <f t="shared" ref="BA4:BA19" ca="1" si="16">AZ4+IF(AT4="V",IF(BC4&gt;1,0.1*BC4-0.1,0),0)</f>
        <v>45</v>
      </c>
      <c r="BB4" s="4">
        <v>1</v>
      </c>
      <c r="BC4" s="4">
        <f ca="1">COUNTIF($AY$4:OFFSET($AY$4,0,0,BB4,1),AY4)</f>
        <v>1</v>
      </c>
      <c r="BE4" s="336">
        <f ca="1">$G$21</f>
        <v>1</v>
      </c>
      <c r="BF4" s="98" t="str">
        <f>$F$2</f>
        <v>BM</v>
      </c>
      <c r="BG4" s="99">
        <f ca="1">$H$21</f>
        <v>130</v>
      </c>
      <c r="BH4" s="177"/>
      <c r="BI4" s="337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30</v>
      </c>
      <c r="BQ4" s="340">
        <f ca="1">-$AR$3*'Season Summary'!$AO$3</f>
        <v>-6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>✓</v>
      </c>
      <c r="BU4" s="342">
        <f t="shared" ref="BU4:BU15" ca="1" si="20">IF(BT4="✓",IF(COUNTIF(BT$4:BT$15,"✓")&gt;1,($Y$27+$AH$27)/COUNTIF(BT$4:BT$15,"✓"),$Y$27  ),"")</f>
        <v>5</v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["H","H","H","H","H","V","V","V","H","H","H","H","V","V","H","V"];</v>
      </c>
    </row>
    <row r="5" spans="1:77" ht="18" customHeight="1" x14ac:dyDescent="0.2">
      <c r="B5" s="200" t="str">
        <f>IF('NFL Schedule'!A23="","",'NFL Schedule'!A23)</f>
        <v>Giants</v>
      </c>
      <c r="C5" s="201" t="str">
        <f>IF('NFL Schedule'!B23="","",'NFL Schedule'!B23)</f>
        <v>at</v>
      </c>
      <c r="D5" s="201" t="str">
        <f>IF('NFL Schedule'!C23="","",'NFL Schedule'!C23)</f>
        <v>Bears</v>
      </c>
      <c r="E5" s="365" t="s">
        <v>44</v>
      </c>
      <c r="F5" s="238" t="s">
        <v>44</v>
      </c>
      <c r="G5" s="209">
        <v>5</v>
      </c>
      <c r="H5" s="205" t="str">
        <f>IF(G5&gt;0,IF(ISTEXT($E5),IF($E5&lt;&gt;F5,G5-2*G5,""),""),"")</f>
        <v/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5</v>
      </c>
      <c r="N5" s="205" t="str">
        <f>IF(M5&gt;0,IF(ISTEXT($E5),IF($E5&lt;&gt;L5,M5-2*M5,""),""),"")</f>
        <v/>
      </c>
      <c r="O5" s="241" t="s">
        <v>44</v>
      </c>
      <c r="P5" s="209">
        <v>5</v>
      </c>
      <c r="Q5" s="205" t="str">
        <f>IF(P5&gt;0,IF(ISTEXT($E5),IF($E5&lt;&gt;O5,P5-2*P5,""),""),"")</f>
        <v/>
      </c>
      <c r="R5" s="241" t="s">
        <v>44</v>
      </c>
      <c r="S5" s="209">
        <v>13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 t="str">
        <f>IF(V5&gt;0,IF(ISTEXT($E5),IF($E5&lt;&gt;U5,V5-2*V5,""),""),"")</f>
        <v/>
      </c>
      <c r="X5" s="241" t="s">
        <v>44</v>
      </c>
      <c r="Y5" s="209">
        <v>7</v>
      </c>
      <c r="Z5" s="205" t="str">
        <f>IF(Y5&gt;0,IF(ISTEXT($E5),IF($E5&lt;&gt;X5,Y5-2*Y5,""),""),"")</f>
        <v/>
      </c>
      <c r="AA5" s="241" t="s">
        <v>44</v>
      </c>
      <c r="AB5" s="209">
        <v>7</v>
      </c>
      <c r="AC5" s="205" t="str">
        <f>IF(AB5&gt;0,IF(ISTEXT($E5),IF($E5&lt;&gt;AA5,AB5-2*AB5,""),""),"")</f>
        <v/>
      </c>
      <c r="AD5" s="241" t="s">
        <v>44</v>
      </c>
      <c r="AE5" s="209">
        <v>5</v>
      </c>
      <c r="AF5" s="205" t="str">
        <f>IF(AE5&gt;0,IF(ISTEXT($E5),IF($E5&lt;&gt;AD5,AE5-2*AE5,""),""),"")</f>
        <v/>
      </c>
      <c r="AG5" s="241" t="s">
        <v>44</v>
      </c>
      <c r="AH5" s="209">
        <v>5</v>
      </c>
      <c r="AI5" s="205" t="str">
        <f>IF(AH5&gt;0,IF(ISTEXT($E5),IF($E5&lt;&gt;AG5,AH5-2*AH5,""),""),"")</f>
        <v/>
      </c>
      <c r="AJ5" s="241" t="s">
        <v>44</v>
      </c>
      <c r="AK5" s="209">
        <v>4</v>
      </c>
      <c r="AL5" s="205" t="str">
        <f>IF(AK5&gt;0,IF(ISTEXT($E5),IF($E5&lt;&gt;AJ5,AK5-2*AK5,""),""),"")</f>
        <v/>
      </c>
      <c r="AM5" s="241" t="s">
        <v>44</v>
      </c>
      <c r="AN5" s="209">
        <v>7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7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71</v>
      </c>
      <c r="AY5" s="4">
        <f t="shared" ref="AY5:AY19" si="22">ABS(AX5)+IF($B5="",-0.1,0)</f>
        <v>71</v>
      </c>
      <c r="AZ5" s="4">
        <f ca="1">AY5+IF(AT5="H",IF(BC5&gt;1,0.1*BC5-0.1,0),0)</f>
        <v>71</v>
      </c>
      <c r="BA5" s="4">
        <f ca="1">AZ5+IF(AT5="V",IF(BC5&gt;1,0.1*BC5-0.1,0),0)</f>
        <v>71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130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130</v>
      </c>
      <c r="BL5" s="95">
        <f ca="1">$AF$23</f>
        <v>130</v>
      </c>
      <c r="BM5" s="174"/>
      <c r="BN5" s="346">
        <f t="shared" ca="1" si="18"/>
        <v>2</v>
      </c>
      <c r="BO5" s="85" t="str">
        <f>$I$2</f>
        <v>CK</v>
      </c>
      <c r="BP5" s="347">
        <f t="shared" ca="1" si="19"/>
        <v>25</v>
      </c>
      <c r="BQ5" s="348">
        <f ca="1">-$AR$3*'Season Summary'!$AO$3</f>
        <v>-6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200" t="str">
        <f>IF('NFL Schedule'!A24="","",'NFL Schedule'!A24)</f>
        <v>Falcons</v>
      </c>
      <c r="C6" s="201" t="str">
        <f>IF('NFL Schedule'!B24="","",'NFL Schedule'!B24)</f>
        <v>at</v>
      </c>
      <c r="D6" s="201" t="str">
        <f>IF('NFL Schedule'!C24="","",'NFL Schedule'!C24)</f>
        <v>Cowboys</v>
      </c>
      <c r="E6" s="365" t="s">
        <v>44</v>
      </c>
      <c r="F6" s="238" t="s">
        <v>44</v>
      </c>
      <c r="G6" s="209">
        <v>4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4</v>
      </c>
      <c r="Q6" s="205" t="str">
        <f t="shared" si="2"/>
        <v/>
      </c>
      <c r="R6" s="241" t="s">
        <v>44</v>
      </c>
      <c r="S6" s="209">
        <v>5</v>
      </c>
      <c r="T6" s="205" t="str">
        <f t="shared" si="3"/>
        <v/>
      </c>
      <c r="U6" s="241" t="s">
        <v>45</v>
      </c>
      <c r="V6" s="209">
        <v>5</v>
      </c>
      <c r="W6" s="205">
        <f t="shared" si="4"/>
        <v>-5</v>
      </c>
      <c r="X6" s="241" t="s">
        <v>44</v>
      </c>
      <c r="Y6" s="209">
        <v>5</v>
      </c>
      <c r="Z6" s="205" t="str">
        <f t="shared" si="5"/>
        <v/>
      </c>
      <c r="AA6" s="241" t="s">
        <v>44</v>
      </c>
      <c r="AB6" s="209">
        <v>2</v>
      </c>
      <c r="AC6" s="205" t="str">
        <f t="shared" si="6"/>
        <v/>
      </c>
      <c r="AD6" s="241" t="s">
        <v>44</v>
      </c>
      <c r="AE6" s="209">
        <v>4</v>
      </c>
      <c r="AF6" s="205" t="str">
        <f t="shared" si="7"/>
        <v/>
      </c>
      <c r="AG6" s="241" t="s">
        <v>44</v>
      </c>
      <c r="AH6" s="209">
        <v>4</v>
      </c>
      <c r="AI6" s="205" t="str">
        <f t="shared" si="8"/>
        <v/>
      </c>
      <c r="AJ6" s="241" t="s">
        <v>44</v>
      </c>
      <c r="AK6" s="209">
        <v>5</v>
      </c>
      <c r="AL6" s="205" t="str">
        <f t="shared" si="9"/>
        <v/>
      </c>
      <c r="AM6" s="241" t="s">
        <v>44</v>
      </c>
      <c r="AN6" s="209">
        <v>13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45</v>
      </c>
      <c r="AY6" s="4">
        <f t="shared" si="22"/>
        <v>45</v>
      </c>
      <c r="AZ6" s="4">
        <f t="shared" ca="1" si="15"/>
        <v>45.1</v>
      </c>
      <c r="BA6" s="4">
        <f t="shared" ca="1" si="16"/>
        <v>45.1</v>
      </c>
      <c r="BB6" s="4">
        <v>3</v>
      </c>
      <c r="BC6" s="4">
        <f ca="1">COUNTIF($AY$4:OFFSET($AY$4,0,0,BB6,1),AY6)</f>
        <v>2</v>
      </c>
      <c r="BE6" s="345">
        <f ca="1">$M$21</f>
        <v>3</v>
      </c>
      <c r="BF6" s="100" t="str">
        <f>$L$2</f>
        <v>CP</v>
      </c>
      <c r="BG6" s="101">
        <f ca="1">$N$21</f>
        <v>128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346">
        <f t="shared" ca="1" si="18"/>
        <v>3</v>
      </c>
      <c r="BO6" s="85" t="str">
        <f>$AD$2</f>
        <v>KC</v>
      </c>
      <c r="BP6" s="347">
        <f t="shared" ca="1" si="19"/>
        <v>-1</v>
      </c>
      <c r="BQ6" s="348">
        <f ca="1">-$AR$3*'Season Summary'!$AO$3</f>
        <v>-6</v>
      </c>
      <c r="BR6" s="349" t="str">
        <f ca="1">IF(COUNTIF('Season Summary'!AC$3:OFFSET('Season Summary'!AC$3,$C$2+$AR$2,0),"=1")&gt;0,COUNTIF('Season Summary'!AC$3:OFFSET('Season Summary'!AC$3,$C$2+$AR$2,0),"=1"),"")</f>
        <v/>
      </c>
      <c r="BS6" s="350" t="str">
        <f ca="1">IF(BR6="","",BR6*'Season Summary'!$AO$6)</f>
        <v/>
      </c>
      <c r="BT6" s="351" t="str">
        <f ca="1">IF($AE$22=1,"✓","")</f>
        <v>✓</v>
      </c>
      <c r="BU6" s="350">
        <f t="shared" ca="1" si="20"/>
        <v>5</v>
      </c>
      <c r="BV6" s="351" t="str">
        <f ca="1">IF($AE$22=2,"✓","")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["H","H","H","H","V","V","V","V","H","H","H","H","V","V","H","V"];</v>
      </c>
    </row>
    <row r="7" spans="1:77" ht="18" customHeight="1" x14ac:dyDescent="0.2">
      <c r="B7" s="200" t="str">
        <f>IF('NFL Schedule'!A25="","",'NFL Schedule'!A25)</f>
        <v>Lions</v>
      </c>
      <c r="C7" s="201" t="str">
        <f>IF('NFL Schedule'!B25="","",'NFL Schedule'!B25)</f>
        <v>at</v>
      </c>
      <c r="D7" s="201" t="str">
        <f>IF('NFL Schedule'!C25="","",'NFL Schedule'!C25)</f>
        <v>Packers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6</v>
      </c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44</v>
      </c>
      <c r="AB7" s="209">
        <v>15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 t="s">
        <v>44</v>
      </c>
      <c r="AH7" s="209">
        <v>9</v>
      </c>
      <c r="AI7" s="205" t="str">
        <f t="shared" si="8"/>
        <v/>
      </c>
      <c r="AJ7" s="241" t="s">
        <v>44</v>
      </c>
      <c r="AK7" s="209">
        <v>8</v>
      </c>
      <c r="AL7" s="205" t="str">
        <f t="shared" si="9"/>
        <v/>
      </c>
      <c r="AM7" s="241" t="s">
        <v>44</v>
      </c>
      <c r="AN7" s="209">
        <v>12</v>
      </c>
      <c r="AO7" s="207" t="str">
        <f t="shared" si="10"/>
        <v/>
      </c>
      <c r="AT7" s="208" t="str">
        <f t="shared" si="11"/>
        <v>H</v>
      </c>
      <c r="AU7" s="209">
        <f t="shared" ca="1" si="12"/>
        <v>10</v>
      </c>
      <c r="AV7" s="207" t="str">
        <f t="shared" ca="1" si="13"/>
        <v/>
      </c>
      <c r="AX7" s="4">
        <f t="shared" si="14"/>
        <v>105</v>
      </c>
      <c r="AY7" s="4">
        <f t="shared" si="22"/>
        <v>105</v>
      </c>
      <c r="AZ7" s="4">
        <f t="shared" ca="1" si="15"/>
        <v>105</v>
      </c>
      <c r="BA7" s="4">
        <f t="shared" ca="1" si="16"/>
        <v>105</v>
      </c>
      <c r="BB7" s="4">
        <v>4</v>
      </c>
      <c r="BC7" s="4">
        <f ca="1">COUNTIF($AY$4:OFFSET($AY$4,0,0,BB7,1),AY7)</f>
        <v>1</v>
      </c>
      <c r="BE7" s="345">
        <f ca="1">$AK$21</f>
        <v>4</v>
      </c>
      <c r="BF7" s="100" t="str">
        <f>$AJ$2</f>
        <v>MB</v>
      </c>
      <c r="BG7" s="101">
        <f ca="1">$AL$21</f>
        <v>127</v>
      </c>
      <c r="BH7" s="177"/>
      <c r="BI7" s="346">
        <f t="shared" ca="1" si="17"/>
        <v>4</v>
      </c>
      <c r="BJ7" s="85" t="str">
        <f>$AJ$2</f>
        <v>MB</v>
      </c>
      <c r="BK7" s="94">
        <f ca="1">$AL$22</f>
        <v>127</v>
      </c>
      <c r="BL7" s="95">
        <f ca="1">$AL$23</f>
        <v>127</v>
      </c>
      <c r="BM7" s="174"/>
      <c r="BN7" s="346">
        <f t="shared" ca="1" si="18"/>
        <v>4</v>
      </c>
      <c r="BO7" s="85" t="str">
        <f>$L$2</f>
        <v>CP</v>
      </c>
      <c r="BP7" s="347">
        <f t="shared" ca="1" si="19"/>
        <v>-6</v>
      </c>
      <c r="BQ7" s="348">
        <f ca="1">-$AR$3*'Season Summary'!$AO$3</f>
        <v>-6</v>
      </c>
      <c r="BR7" s="349" t="str">
        <f ca="1">IF(COUNTIF('Season Summary'!K$3:OFFSET('Season Summary'!K$3,$C$2+$AR$2,0),"=1")&gt;0,COUNTIF('Season Summary'!K$3:OFFSET('Season Summary'!K$3,$C$2+$AR$2,0),"=1"),"")</f>
        <v/>
      </c>
      <c r="BS7" s="350" t="str">
        <f ca="1">IF(BR7="","",BR7*'Season Summary'!$AO$6)</f>
        <v/>
      </c>
      <c r="BT7" s="351" t="str">
        <f ca="1">IF($M$22=1,"✓","")</f>
        <v/>
      </c>
      <c r="BU7" s="350" t="str">
        <f t="shared" ca="1" si="20"/>
        <v/>
      </c>
      <c r="BV7" s="351" t="str">
        <f ca="1">IF($M$22=2,"✓","")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["H","H","H","H","V","V","V","H","H","H","H","H","V","V","V","V"];</v>
      </c>
    </row>
    <row r="8" spans="1:77" ht="18" customHeight="1" x14ac:dyDescent="0.2">
      <c r="B8" s="200" t="str">
        <f>IF('NFL Schedule'!A26="","",'NFL Schedule'!A26)</f>
        <v>Vikings</v>
      </c>
      <c r="C8" s="201" t="str">
        <f>IF('NFL Schedule'!B26="","",'NFL Schedule'!B26)</f>
        <v>at</v>
      </c>
      <c r="D8" s="201" t="str">
        <f>IF('NFL Schedule'!C26="","",'NFL Schedule'!C26)</f>
        <v>Colts</v>
      </c>
      <c r="E8" s="365" t="s">
        <v>44</v>
      </c>
      <c r="F8" s="238" t="s">
        <v>44</v>
      </c>
      <c r="G8" s="209">
        <v>2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2</v>
      </c>
      <c r="N8" s="205">
        <f t="shared" si="1"/>
        <v>-2</v>
      </c>
      <c r="O8" s="241" t="s">
        <v>45</v>
      </c>
      <c r="P8" s="209">
        <v>2</v>
      </c>
      <c r="Q8" s="205">
        <f t="shared" si="2"/>
        <v>-2</v>
      </c>
      <c r="R8" s="241" t="s">
        <v>45</v>
      </c>
      <c r="S8" s="209">
        <v>10</v>
      </c>
      <c r="T8" s="205">
        <f t="shared" si="3"/>
        <v>-10</v>
      </c>
      <c r="U8" s="241" t="s">
        <v>45</v>
      </c>
      <c r="V8" s="209">
        <v>7</v>
      </c>
      <c r="W8" s="205">
        <f t="shared" si="4"/>
        <v>-7</v>
      </c>
      <c r="X8" s="241" t="s">
        <v>45</v>
      </c>
      <c r="Y8" s="209">
        <v>1</v>
      </c>
      <c r="Z8" s="205">
        <f t="shared" si="5"/>
        <v>-1</v>
      </c>
      <c r="AA8" s="241" t="s">
        <v>45</v>
      </c>
      <c r="AB8" s="209">
        <v>8</v>
      </c>
      <c r="AC8" s="205">
        <f t="shared" si="6"/>
        <v>-8</v>
      </c>
      <c r="AD8" s="241" t="s">
        <v>44</v>
      </c>
      <c r="AE8" s="209">
        <v>2</v>
      </c>
      <c r="AF8" s="205" t="str">
        <f t="shared" si="7"/>
        <v/>
      </c>
      <c r="AG8" s="241" t="s">
        <v>45</v>
      </c>
      <c r="AH8" s="209">
        <v>2</v>
      </c>
      <c r="AI8" s="205">
        <f t="shared" si="8"/>
        <v>-2</v>
      </c>
      <c r="AJ8" s="241" t="s">
        <v>45</v>
      </c>
      <c r="AK8" s="209">
        <v>2</v>
      </c>
      <c r="AL8" s="205">
        <f t="shared" si="9"/>
        <v>-2</v>
      </c>
      <c r="AM8" s="241" t="s">
        <v>45</v>
      </c>
      <c r="AN8" s="209">
        <v>10</v>
      </c>
      <c r="AO8" s="207">
        <f t="shared" si="10"/>
        <v>-10</v>
      </c>
      <c r="AT8" s="208" t="str">
        <f t="shared" si="11"/>
        <v>V</v>
      </c>
      <c r="AU8" s="209">
        <f t="shared" ca="1" si="12"/>
        <v>2</v>
      </c>
      <c r="AV8" s="207">
        <f t="shared" ca="1" si="13"/>
        <v>-2</v>
      </c>
      <c r="AX8" s="4">
        <f t="shared" si="14"/>
        <v>-40</v>
      </c>
      <c r="AY8" s="4">
        <f t="shared" si="22"/>
        <v>40</v>
      </c>
      <c r="AZ8" s="4">
        <f t="shared" si="15"/>
        <v>40</v>
      </c>
      <c r="BA8" s="4">
        <f t="shared" ca="1" si="16"/>
        <v>40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124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124</v>
      </c>
      <c r="BL8" s="95">
        <f ca="1">$Q$23</f>
        <v>124</v>
      </c>
      <c r="BM8" s="174"/>
      <c r="BN8" s="346">
        <f t="shared" ca="1" si="18"/>
        <v>4</v>
      </c>
      <c r="BO8" s="85" t="str">
        <f>$O$2</f>
        <v>DC</v>
      </c>
      <c r="BP8" s="347">
        <f t="shared" ca="1" si="19"/>
        <v>-6</v>
      </c>
      <c r="BQ8" s="348">
        <f ca="1">-$AR$3*'Season Summary'!$AO$3</f>
        <v>-6</v>
      </c>
      <c r="BR8" s="349" t="str">
        <f ca="1">IF(COUNTIF('Season Summary'!N$3:OFFSET('Season Summary'!N$3,$C$2+$AR$2,0),"=1")&gt;0,COUNTIF('Season Summary'!N$3:OFFSET('Season Summary'!N$3,$C$2+$AR$2,0),"=1"),"")</f>
        <v/>
      </c>
      <c r="BS8" s="350" t="str">
        <f ca="1">IF(BR8="","",BR8*'Season Summary'!$AO$6)</f>
        <v/>
      </c>
      <c r="BT8" s="351" t="str">
        <f ca="1">IF($P$22=1,"✓","")</f>
        <v/>
      </c>
      <c r="BU8" s="350" t="str">
        <f t="shared" ca="1" si="20"/>
        <v/>
      </c>
      <c r="BV8" s="351" t="str">
        <f ca="1">IF($P$22=2,"✓","")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["H","H","H","H","V","V","V","V","H","H","H","H","V","V","H","V"];</v>
      </c>
    </row>
    <row r="9" spans="1:77" ht="18" customHeight="1" x14ac:dyDescent="0.2">
      <c r="B9" s="200" t="str">
        <f>IF('NFL Schedule'!A27="","",'NFL Schedule'!A27)</f>
        <v>Bills</v>
      </c>
      <c r="C9" s="201" t="str">
        <f>IF('NFL Schedule'!B27="","",'NFL Schedule'!B27)</f>
        <v>at</v>
      </c>
      <c r="D9" s="201" t="str">
        <f>IF('NFL Schedule'!C27="","",'NFL Schedule'!C27)</f>
        <v>Dolphins</v>
      </c>
      <c r="E9" s="365" t="s">
        <v>45</v>
      </c>
      <c r="F9" s="238" t="s">
        <v>45</v>
      </c>
      <c r="G9" s="209">
        <v>7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45</v>
      </c>
      <c r="M9" s="209">
        <v>7</v>
      </c>
      <c r="N9" s="205" t="str">
        <f t="shared" si="1"/>
        <v/>
      </c>
      <c r="O9" s="241" t="s">
        <v>45</v>
      </c>
      <c r="P9" s="209">
        <v>7</v>
      </c>
      <c r="Q9" s="205" t="str">
        <f t="shared" si="2"/>
        <v/>
      </c>
      <c r="R9" s="241" t="s">
        <v>45</v>
      </c>
      <c r="S9" s="209">
        <v>6</v>
      </c>
      <c r="T9" s="205" t="str">
        <f t="shared" si="3"/>
        <v/>
      </c>
      <c r="U9" s="241" t="s">
        <v>45</v>
      </c>
      <c r="V9" s="209">
        <v>13</v>
      </c>
      <c r="W9" s="205" t="str">
        <f t="shared" si="4"/>
        <v/>
      </c>
      <c r="X9" s="241" t="s">
        <v>45</v>
      </c>
      <c r="Y9" s="209">
        <v>8</v>
      </c>
      <c r="Z9" s="205" t="str">
        <f t="shared" si="5"/>
        <v/>
      </c>
      <c r="AA9" s="241" t="s">
        <v>45</v>
      </c>
      <c r="AB9" s="209">
        <v>6</v>
      </c>
      <c r="AC9" s="205" t="str">
        <f t="shared" si="6"/>
        <v/>
      </c>
      <c r="AD9" s="241" t="s">
        <v>45</v>
      </c>
      <c r="AE9" s="209">
        <v>7</v>
      </c>
      <c r="AF9" s="205" t="str">
        <f t="shared" si="7"/>
        <v/>
      </c>
      <c r="AG9" s="241" t="s">
        <v>45</v>
      </c>
      <c r="AH9" s="209">
        <v>14</v>
      </c>
      <c r="AI9" s="205" t="str">
        <f t="shared" si="8"/>
        <v/>
      </c>
      <c r="AJ9" s="241" t="s">
        <v>45</v>
      </c>
      <c r="AK9" s="209">
        <v>1</v>
      </c>
      <c r="AL9" s="205" t="str">
        <f t="shared" si="9"/>
        <v/>
      </c>
      <c r="AM9" s="241" t="s">
        <v>45</v>
      </c>
      <c r="AN9" s="209">
        <v>11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-87</v>
      </c>
      <c r="AY9" s="4">
        <f t="shared" si="22"/>
        <v>87</v>
      </c>
      <c r="AZ9" s="4">
        <f t="shared" si="15"/>
        <v>87</v>
      </c>
      <c r="BA9" s="4">
        <f t="shared" ca="1" si="16"/>
        <v>87</v>
      </c>
      <c r="BB9" s="4">
        <v>6</v>
      </c>
      <c r="BC9" s="4">
        <f ca="1">COUNTIF($AY$4:OFFSET($AY$4,0,0,BB9,1),AY9)</f>
        <v>1</v>
      </c>
      <c r="BE9" s="345">
        <f ca="1">$AH$21</f>
        <v>5</v>
      </c>
      <c r="BF9" s="100" t="str">
        <f>$AG$2</f>
        <v>KK</v>
      </c>
      <c r="BG9" s="101">
        <f ca="1">$AI$21</f>
        <v>124</v>
      </c>
      <c r="BH9" s="177"/>
      <c r="BI9" s="346">
        <f t="shared" ca="1" si="17"/>
        <v>5</v>
      </c>
      <c r="BJ9" s="85" t="str">
        <f>$AG$2</f>
        <v>KK</v>
      </c>
      <c r="BK9" s="94">
        <f ca="1">$AI$22</f>
        <v>124</v>
      </c>
      <c r="BL9" s="95">
        <f ca="1">$AI$23</f>
        <v>124</v>
      </c>
      <c r="BM9" s="174"/>
      <c r="BN9" s="346">
        <f t="shared" ca="1" si="18"/>
        <v>4</v>
      </c>
      <c r="BO9" s="85" t="str">
        <f>$R$2</f>
        <v>DH</v>
      </c>
      <c r="BP9" s="347">
        <f t="shared" ca="1" si="19"/>
        <v>-6</v>
      </c>
      <c r="BQ9" s="348">
        <f ca="1">-$AR$3*'Season Summary'!$AO$3</f>
        <v>-6</v>
      </c>
      <c r="BR9" s="349" t="str">
        <f ca="1">IF(COUNTIF('Season Summary'!Q$3:OFFSET('Season Summary'!Q$3,$C$2+$AR$2,0),"=1")&gt;0,COUNTIF('Season Summary'!Q$3:OFFSET('Season Summary'!Q$3,$C$2+$AR$2,0),"=1"),"")</f>
        <v/>
      </c>
      <c r="BS9" s="350" t="str">
        <f ca="1">IF(BR9="","",BR9*'Season Summary'!$AO$6)</f>
        <v/>
      </c>
      <c r="BT9" s="351" t="str">
        <f ca="1">IF($S$22=1,"✓","")</f>
        <v/>
      </c>
      <c r="BU9" s="350" t="str">
        <f t="shared" ca="1" si="20"/>
        <v/>
      </c>
      <c r="BV9" s="351" t="str">
        <f ca="1">IF($S$22=2,"✓","")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["H","H","V","H","V","V","V","V","H","H","H","H","V","V","H","V"];</v>
      </c>
    </row>
    <row r="10" spans="1:77" ht="18" customHeight="1" x14ac:dyDescent="0.2">
      <c r="B10" s="200" t="str">
        <f>IF('NFL Schedule'!A28="","",'NFL Schedule'!A28)</f>
        <v>49ers</v>
      </c>
      <c r="C10" s="201" t="str">
        <f>IF('NFL Schedule'!B28="","",'NFL Schedule'!B28)</f>
        <v>at</v>
      </c>
      <c r="D10" s="201" t="str">
        <f>IF('NFL Schedule'!C28="","",'NFL Schedule'!C28)</f>
        <v>Jets</v>
      </c>
      <c r="E10" s="365" t="s">
        <v>45</v>
      </c>
      <c r="F10" s="238" t="s">
        <v>45</v>
      </c>
      <c r="G10" s="209">
        <v>15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11</v>
      </c>
      <c r="Q10" s="205" t="str">
        <f t="shared" si="2"/>
        <v/>
      </c>
      <c r="R10" s="241" t="s">
        <v>45</v>
      </c>
      <c r="S10" s="209">
        <v>12</v>
      </c>
      <c r="T10" s="205" t="str">
        <f t="shared" si="3"/>
        <v/>
      </c>
      <c r="U10" s="241" t="s">
        <v>45</v>
      </c>
      <c r="V10" s="209">
        <v>14</v>
      </c>
      <c r="W10" s="205" t="str">
        <f t="shared" si="4"/>
        <v/>
      </c>
      <c r="X10" s="241" t="s">
        <v>45</v>
      </c>
      <c r="Y10" s="209">
        <v>16</v>
      </c>
      <c r="Z10" s="205" t="str">
        <f t="shared" si="5"/>
        <v/>
      </c>
      <c r="AA10" s="241" t="s">
        <v>45</v>
      </c>
      <c r="AB10" s="209">
        <v>12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11</v>
      </c>
      <c r="AI10" s="205" t="str">
        <f t="shared" si="8"/>
        <v/>
      </c>
      <c r="AJ10" s="241" t="s">
        <v>45</v>
      </c>
      <c r="AK10" s="209">
        <v>15</v>
      </c>
      <c r="AL10" s="205" t="str">
        <f t="shared" si="9"/>
        <v/>
      </c>
      <c r="AM10" s="241" t="s">
        <v>45</v>
      </c>
      <c r="AN10" s="209">
        <v>8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-136</v>
      </c>
      <c r="AY10" s="4">
        <f t="shared" si="22"/>
        <v>136</v>
      </c>
      <c r="AZ10" s="4">
        <f t="shared" si="15"/>
        <v>136</v>
      </c>
      <c r="BA10" s="4">
        <f t="shared" ca="1" si="16"/>
        <v>136</v>
      </c>
      <c r="BB10" s="4">
        <v>7</v>
      </c>
      <c r="BC10" s="4">
        <f ca="1">COUNTIF($AY$4:OFFSET($AY$4,0,0,BB10,1),AY10)</f>
        <v>1</v>
      </c>
      <c r="BE10" s="345">
        <f ca="1">$S$21</f>
        <v>7</v>
      </c>
      <c r="BF10" s="100" t="str">
        <f>$R$2</f>
        <v>DH</v>
      </c>
      <c r="BG10" s="101">
        <f ca="1">$T$21</f>
        <v>123</v>
      </c>
      <c r="BH10" s="177"/>
      <c r="BI10" s="346">
        <f t="shared" ca="1" si="17"/>
        <v>7</v>
      </c>
      <c r="BJ10" s="85" t="str">
        <f>$R$2</f>
        <v>DH</v>
      </c>
      <c r="BK10" s="94">
        <f ca="1">$T$22</f>
        <v>123</v>
      </c>
      <c r="BL10" s="95">
        <f ca="1">$T$23</f>
        <v>123</v>
      </c>
      <c r="BM10" s="174"/>
      <c r="BN10" s="346">
        <f t="shared" ca="1" si="18"/>
        <v>4</v>
      </c>
      <c r="BO10" s="85" t="str">
        <f>$U$2</f>
        <v>JG</v>
      </c>
      <c r="BP10" s="347">
        <f t="shared" ca="1" si="19"/>
        <v>-6</v>
      </c>
      <c r="BQ10" s="348">
        <f ca="1">-$AR$3*'Season Summary'!$AO$3</f>
        <v>-6</v>
      </c>
      <c r="BR10" s="349" t="str">
        <f ca="1">IF(COUNTIF('Season Summary'!T$3:OFFSET('Season Summary'!T$3,$C$2+$AR$2,0),"=1")&gt;0,COUNTIF('Season Summary'!T$3:OFFSET('Season Summary'!T$3,$C$2+$AR$2,0),"=1"),"")</f>
        <v/>
      </c>
      <c r="BS10" s="350" t="str">
        <f ca="1">IF(BR10="","",BR10*'Season Summary'!$AO$6)</f>
        <v/>
      </c>
      <c r="BT10" s="351" t="str">
        <f ca="1">IF($V$22=1,"✓","")</f>
        <v/>
      </c>
      <c r="BU10" s="350" t="str">
        <f t="shared" ca="1" si="20"/>
        <v/>
      </c>
      <c r="BV10" s="351" t="str">
        <f ca="1">IF($V$22=2,"✓","")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["H","H","H","H","V","V","V","H","H","H","H","H","H","V","V","V"];</v>
      </c>
    </row>
    <row r="11" spans="1:77" ht="18" customHeight="1" x14ac:dyDescent="0.2">
      <c r="B11" s="200" t="str">
        <f>IF('NFL Schedule'!A29="","",'NFL Schedule'!A29)</f>
        <v>Rams</v>
      </c>
      <c r="C11" s="201" t="str">
        <f>IF('NFL Schedule'!B29="","",'NFL Schedule'!B29)</f>
        <v>at</v>
      </c>
      <c r="D11" s="201" t="str">
        <f>IF('NFL Schedule'!C29="","",'NFL Schedule'!C29)</f>
        <v>Eagles</v>
      </c>
      <c r="E11" s="365" t="s">
        <v>45</v>
      </c>
      <c r="F11" s="238" t="s">
        <v>45</v>
      </c>
      <c r="G11" s="209">
        <v>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</v>
      </c>
      <c r="N11" s="205" t="str">
        <f t="shared" si="1"/>
        <v/>
      </c>
      <c r="O11" s="241" t="s">
        <v>44</v>
      </c>
      <c r="P11" s="209">
        <v>1</v>
      </c>
      <c r="Q11" s="205">
        <f t="shared" si="2"/>
        <v>-1</v>
      </c>
      <c r="R11" s="241" t="s">
        <v>45</v>
      </c>
      <c r="S11" s="209">
        <v>1</v>
      </c>
      <c r="T11" s="205" t="str">
        <f t="shared" si="3"/>
        <v/>
      </c>
      <c r="U11" s="241" t="s">
        <v>45</v>
      </c>
      <c r="V11" s="209">
        <v>4</v>
      </c>
      <c r="W11" s="205" t="str">
        <f t="shared" si="4"/>
        <v/>
      </c>
      <c r="X11" s="241" t="s">
        <v>44</v>
      </c>
      <c r="Y11" s="209">
        <v>2</v>
      </c>
      <c r="Z11" s="205">
        <f t="shared" si="5"/>
        <v>-2</v>
      </c>
      <c r="AA11" s="241" t="s">
        <v>45</v>
      </c>
      <c r="AB11" s="209">
        <v>11</v>
      </c>
      <c r="AC11" s="205" t="str">
        <f t="shared" si="6"/>
        <v/>
      </c>
      <c r="AD11" s="241" t="s">
        <v>45</v>
      </c>
      <c r="AE11" s="209">
        <v>1</v>
      </c>
      <c r="AF11" s="205" t="str">
        <f t="shared" si="7"/>
        <v/>
      </c>
      <c r="AG11" s="241" t="s">
        <v>45</v>
      </c>
      <c r="AH11" s="209">
        <v>1</v>
      </c>
      <c r="AI11" s="205" t="str">
        <f t="shared" si="8"/>
        <v/>
      </c>
      <c r="AJ11" s="241" t="s">
        <v>45</v>
      </c>
      <c r="AK11" s="209">
        <v>3</v>
      </c>
      <c r="AL11" s="205" t="str">
        <f t="shared" si="9"/>
        <v/>
      </c>
      <c r="AM11" s="241" t="s">
        <v>45</v>
      </c>
      <c r="AN11" s="209">
        <v>5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-25</v>
      </c>
      <c r="AY11" s="4">
        <f t="shared" si="22"/>
        <v>25</v>
      </c>
      <c r="AZ11" s="4">
        <f t="shared" si="15"/>
        <v>25</v>
      </c>
      <c r="BA11" s="4">
        <f t="shared" ca="1" si="16"/>
        <v>25</v>
      </c>
      <c r="BB11" s="4">
        <v>8</v>
      </c>
      <c r="BC11" s="4">
        <f ca="1">COUNTIF($AY$4:OFFSET($AY$4,0,0,BB11,1),AY11)</f>
        <v>1</v>
      </c>
      <c r="BE11" s="345">
        <f ca="1">$AN$21</f>
        <v>7</v>
      </c>
      <c r="BF11" s="100" t="str">
        <f>$AM$2</f>
        <v>RR</v>
      </c>
      <c r="BG11" s="101">
        <f ca="1">$AO$21</f>
        <v>123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123</v>
      </c>
      <c r="BL11" s="95">
        <f ca="1">$AO$23</f>
        <v>123</v>
      </c>
      <c r="BM11" s="174"/>
      <c r="BN11" s="346">
        <f t="shared" ca="1" si="18"/>
        <v>4</v>
      </c>
      <c r="BO11" s="85" t="str">
        <f>$X$2</f>
        <v>JH</v>
      </c>
      <c r="BP11" s="347">
        <f t="shared" ca="1" si="19"/>
        <v>-6</v>
      </c>
      <c r="BQ11" s="348">
        <f ca="1">-$AR$3*'Season Summary'!$AO$3</f>
        <v>-6</v>
      </c>
      <c r="BR11" s="349" t="str">
        <f ca="1">IF(COUNTIF('Season Summary'!W$3:OFFSET('Season Summary'!W$3,$C$2+$AR$2,0),"=1")&gt;0,COUNTIF('Season Summary'!W$3:OFFSET('Season Summary'!W$3,$C$2+$AR$2,0),"=1"),"")</f>
        <v/>
      </c>
      <c r="BS11" s="350" t="str">
        <f ca="1">IF(BR11="","",BR11*'Season Summary'!$AO$6)</f>
        <v/>
      </c>
      <c r="BT11" s="351" t="str">
        <f ca="1">IF($Y$22=1,"✓","")</f>
        <v/>
      </c>
      <c r="BU11" s="350" t="str">
        <f t="shared" ca="1" si="20"/>
        <v/>
      </c>
      <c r="BV11" s="351" t="str">
        <f ca="1">IF($Y$22=2,"✓","")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["V","H","H","H","V","V","V","V","H","H","H","H","V","V","H","H"];</v>
      </c>
    </row>
    <row r="12" spans="1:77" ht="18" customHeight="1" x14ac:dyDescent="0.2">
      <c r="B12" s="200" t="str">
        <f>IF('NFL Schedule'!A30="","",'NFL Schedule'!A30)</f>
        <v>Broncos</v>
      </c>
      <c r="C12" s="201" t="str">
        <f>IF('NFL Schedule'!B30="","",'NFL Schedule'!B30)</f>
        <v>at</v>
      </c>
      <c r="D12" s="201" t="str">
        <f>IF('NFL Schedule'!C30="","",'NFL Schedule'!C30)</f>
        <v>Steelers</v>
      </c>
      <c r="E12" s="365" t="s">
        <v>44</v>
      </c>
      <c r="F12" s="238" t="s">
        <v>44</v>
      </c>
      <c r="G12" s="209">
        <v>10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13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16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14</v>
      </c>
      <c r="Z12" s="205" t="str">
        <f t="shared" si="5"/>
        <v/>
      </c>
      <c r="AA12" s="241" t="s">
        <v>44</v>
      </c>
      <c r="AB12" s="209">
        <v>16</v>
      </c>
      <c r="AC12" s="205" t="str">
        <f t="shared" si="6"/>
        <v/>
      </c>
      <c r="AD12" s="241" t="s">
        <v>44</v>
      </c>
      <c r="AE12" s="209">
        <v>13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44</v>
      </c>
      <c r="AK12" s="209">
        <v>13</v>
      </c>
      <c r="AL12" s="205" t="str">
        <f t="shared" si="9"/>
        <v/>
      </c>
      <c r="AM12" s="241" t="s">
        <v>44</v>
      </c>
      <c r="AN12" s="209">
        <v>16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15</v>
      </c>
      <c r="AV12" s="207" t="str">
        <f t="shared" ca="1" si="13"/>
        <v/>
      </c>
      <c r="AX12" s="4">
        <f t="shared" si="14"/>
        <v>153</v>
      </c>
      <c r="AY12" s="4">
        <f t="shared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5">
        <f ca="1">$AB$21</f>
        <v>9</v>
      </c>
      <c r="BF12" s="100" t="str">
        <f>$AA$2</f>
        <v>JL</v>
      </c>
      <c r="BG12" s="101">
        <f ca="1">$AC$21</f>
        <v>118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118</v>
      </c>
      <c r="BL12" s="95">
        <f ca="1">$AC$23</f>
        <v>118</v>
      </c>
      <c r="BM12" s="174"/>
      <c r="BN12" s="346">
        <f t="shared" ca="1" si="18"/>
        <v>4</v>
      </c>
      <c r="BO12" s="85" t="str">
        <f>$AA$2</f>
        <v>JL</v>
      </c>
      <c r="BP12" s="347">
        <f t="shared" ca="1" si="19"/>
        <v>-6</v>
      </c>
      <c r="BQ12" s="348">
        <f ca="1">-$AR$3*'Season Summary'!$AO$3</f>
        <v>-6</v>
      </c>
      <c r="BR12" s="349" t="str">
        <f ca="1">IF(COUNTIF('Season Summary'!Z$3:OFFSET('Season Summary'!Z$3,$C$2+$AR$2,0),"=1")&gt;0,COUNTIF('Season Summary'!Z$3:OFFSET('Season Summary'!Z$3,$C$2+$AR$2,0),"=1"),"")</f>
        <v/>
      </c>
      <c r="BS12" s="350" t="str">
        <f ca="1">IF(BR12="","",BR12*'Season Summary'!$AO$6)</f>
        <v/>
      </c>
      <c r="BT12" s="351" t="str">
        <f ca="1">IF($AB$22=1,"✓","")</f>
        <v/>
      </c>
      <c r="BU12" s="350" t="str">
        <f t="shared" ca="1" si="20"/>
        <v/>
      </c>
      <c r="BV12" s="351" t="str">
        <f ca="1">IF($AB$22=2,"✓","")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["H","H","H","H","H","V","V","V","H","H","H","H","V","V","H","V"];</v>
      </c>
    </row>
    <row r="13" spans="1:77" ht="18" customHeight="1" x14ac:dyDescent="0.2">
      <c r="B13" s="200" t="str">
        <f>IF('NFL Schedule'!A31="","",'NFL Schedule'!A31)</f>
        <v>Panthers</v>
      </c>
      <c r="C13" s="201" t="str">
        <f>IF('NFL Schedule'!B31="","",'NFL Schedule'!B31)</f>
        <v>at</v>
      </c>
      <c r="D13" s="201" t="str">
        <f>IF('NFL Schedule'!C31="","",'NFL Schedule'!C31)</f>
        <v>Buccaneers</v>
      </c>
      <c r="E13" s="365" t="s">
        <v>44</v>
      </c>
      <c r="F13" s="238" t="s">
        <v>44</v>
      </c>
      <c r="G13" s="209">
        <v>13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3</v>
      </c>
      <c r="W13" s="205" t="str">
        <f t="shared" si="4"/>
        <v/>
      </c>
      <c r="X13" s="241" t="s">
        <v>44</v>
      </c>
      <c r="Y13" s="209">
        <v>13</v>
      </c>
      <c r="Z13" s="205" t="str">
        <f t="shared" si="5"/>
        <v/>
      </c>
      <c r="AA13" s="241" t="s">
        <v>44</v>
      </c>
      <c r="AB13" s="209">
        <v>5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7</v>
      </c>
      <c r="AI13" s="205" t="str">
        <f t="shared" si="8"/>
        <v/>
      </c>
      <c r="AJ13" s="241" t="s">
        <v>44</v>
      </c>
      <c r="AK13" s="209">
        <v>10</v>
      </c>
      <c r="AL13" s="205" t="str">
        <f t="shared" si="9"/>
        <v/>
      </c>
      <c r="AM13" s="241" t="s">
        <v>44</v>
      </c>
      <c r="AN13" s="209">
        <v>15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121</v>
      </c>
      <c r="AY13" s="4">
        <f t="shared" si="22"/>
        <v>121</v>
      </c>
      <c r="AZ13" s="4">
        <f t="shared" ca="1" si="15"/>
        <v>121</v>
      </c>
      <c r="BA13" s="4">
        <f t="shared" ca="1" si="16"/>
        <v>121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114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114</v>
      </c>
      <c r="BL13" s="95">
        <f ca="1">$W$23</f>
        <v>114</v>
      </c>
      <c r="BM13" s="174"/>
      <c r="BN13" s="346">
        <f t="shared" ca="1" si="18"/>
        <v>4</v>
      </c>
      <c r="BO13" s="85" t="str">
        <f>$AG$2</f>
        <v>KK</v>
      </c>
      <c r="BP13" s="347">
        <f t="shared" ca="1" si="19"/>
        <v>-6</v>
      </c>
      <c r="BQ13" s="348">
        <f ca="1">-$AR$3*'Season Summary'!$AO$3</f>
        <v>-6</v>
      </c>
      <c r="BR13" s="349" t="str">
        <f ca="1">IF(COUNTIF('Season Summary'!AF$3:OFFSET('Season Summary'!AF$3,$C$2+$AR$2,0),"=1")&gt;0,COUNTIF('Season Summary'!AF$3:OFFSET('Season Summary'!AF$3,$C$2+$AR$2,0),"=1"),"")</f>
        <v/>
      </c>
      <c r="BS13" s="350" t="str">
        <f ca="1">IF(BR13="","",BR13*'Season Summary'!$AO$6)</f>
        <v/>
      </c>
      <c r="BT13" s="351" t="str">
        <f ca="1">IF($AH$22=1,"✓","")</f>
        <v/>
      </c>
      <c r="BU13" s="350" t="str">
        <f t="shared" ca="1" si="20"/>
        <v/>
      </c>
      <c r="BV13" s="351" t="str">
        <f ca="1">IF($AH$22=2,"✓","")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["H","H","H","H","V","V","V","V","H","H","H","H","V","V","H","V"];</v>
      </c>
    </row>
    <row r="14" spans="1:77" ht="18" customHeight="1" x14ac:dyDescent="0.2">
      <c r="B14" s="200" t="str">
        <f>IF('NFL Schedule'!A32="","",'NFL Schedule'!A32)</f>
        <v>Jaguars</v>
      </c>
      <c r="C14" s="201" t="str">
        <f>IF('NFL Schedule'!B32="","",'NFL Schedule'!B32)</f>
        <v>at</v>
      </c>
      <c r="D14" s="201" t="str">
        <f>IF('NFL Schedule'!C32="","",'NFL Schedule'!C32)</f>
        <v>Titans</v>
      </c>
      <c r="E14" s="365" t="s">
        <v>44</v>
      </c>
      <c r="F14" s="238" t="s">
        <v>44</v>
      </c>
      <c r="G14" s="209">
        <v>11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15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12</v>
      </c>
      <c r="W14" s="205" t="str">
        <f t="shared" si="4"/>
        <v/>
      </c>
      <c r="X14" s="241" t="s">
        <v>44</v>
      </c>
      <c r="Y14" s="209">
        <v>10</v>
      </c>
      <c r="Z14" s="205" t="str">
        <f t="shared" si="5"/>
        <v/>
      </c>
      <c r="AA14" s="241" t="s">
        <v>44</v>
      </c>
      <c r="AB14" s="209">
        <v>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9</v>
      </c>
      <c r="AL14" s="205" t="str">
        <f t="shared" si="9"/>
        <v/>
      </c>
      <c r="AM14" s="241" t="s">
        <v>44</v>
      </c>
      <c r="AN14" s="209">
        <v>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126</v>
      </c>
      <c r="AY14" s="4">
        <f t="shared" si="22"/>
        <v>126</v>
      </c>
      <c r="AZ14" s="4">
        <f t="shared" ca="1" si="15"/>
        <v>126</v>
      </c>
      <c r="BA14" s="4">
        <f t="shared" ca="1" si="16"/>
        <v>126</v>
      </c>
      <c r="BB14" s="4">
        <v>11</v>
      </c>
      <c r="BC14" s="4">
        <f ca="1">COUNTIF($AY$4:OFFSET($AY$4,0,0,BB14,1),AY14)</f>
        <v>1</v>
      </c>
      <c r="BE14" s="345">
        <f ca="1">$Y$21</f>
        <v>11</v>
      </c>
      <c r="BF14" s="100" t="str">
        <f>$X$2</f>
        <v>JH</v>
      </c>
      <c r="BG14" s="101">
        <f ca="1">$Z$21</f>
        <v>109</v>
      </c>
      <c r="BH14" s="177"/>
      <c r="BI14" s="346">
        <f t="shared" ca="1" si="17"/>
        <v>11</v>
      </c>
      <c r="BJ14" s="85" t="str">
        <f>$X$2</f>
        <v>JH</v>
      </c>
      <c r="BK14" s="94">
        <f ca="1">$Z$22</f>
        <v>109</v>
      </c>
      <c r="BL14" s="95">
        <f ca="1">$Z$23</f>
        <v>109</v>
      </c>
      <c r="BM14" s="174"/>
      <c r="BN14" s="346">
        <f t="shared" ca="1" si="18"/>
        <v>4</v>
      </c>
      <c r="BO14" s="85" t="str">
        <f>$AJ$2</f>
        <v>MB</v>
      </c>
      <c r="BP14" s="347">
        <f t="shared" ca="1" si="19"/>
        <v>-6</v>
      </c>
      <c r="BQ14" s="348">
        <f ca="1">-$AR$3*'Season Summary'!$AO$3</f>
        <v>-6</v>
      </c>
      <c r="BR14" s="349" t="str">
        <f ca="1">IF(COUNTIF('Season Summary'!AI$3:OFFSET('Season Summary'!AI$3,$C$2+$AR$2,0),"=1")&gt;0,COUNTIF('Season Summary'!AI$3:OFFSET('Season Summary'!AI$3,$C$2+$AR$2,0),"=1"),"")</f>
        <v/>
      </c>
      <c r="BS14" s="350" t="str">
        <f ca="1">IF(BR14="","",BR14*'Season Summary'!$AO$6)</f>
        <v/>
      </c>
      <c r="BT14" s="351" t="str">
        <f ca="1">IF($AK$22=1,"✓","")</f>
        <v/>
      </c>
      <c r="BU14" s="350" t="str">
        <f t="shared" ca="1" si="20"/>
        <v/>
      </c>
      <c r="BV14" s="351" t="str">
        <f ca="1">IF($AK$22=2,"✓","")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["H","H","H","H","V","V","V","V","H","H","H","H","V","V","H","V"];</v>
      </c>
    </row>
    <row r="15" spans="1:77" ht="18" customHeight="1" thickBot="1" x14ac:dyDescent="0.25">
      <c r="B15" s="200" t="str">
        <f>IF('NFL Schedule'!A33="","",'NFL Schedule'!A33)</f>
        <v>Football Team</v>
      </c>
      <c r="C15" s="201" t="str">
        <f>IF('NFL Schedule'!B33="","",'NFL Schedule'!B33)</f>
        <v>at</v>
      </c>
      <c r="D15" s="201" t="str">
        <f>IF('NFL Schedule'!C33="","",'NFL Schedule'!C33)</f>
        <v>Cardinals</v>
      </c>
      <c r="E15" s="365" t="s">
        <v>44</v>
      </c>
      <c r="F15" s="238" t="s">
        <v>44</v>
      </c>
      <c r="G15" s="209">
        <v>12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12</v>
      </c>
      <c r="Q15" s="205" t="str">
        <f t="shared" si="2"/>
        <v/>
      </c>
      <c r="R15" s="241" t="s">
        <v>44</v>
      </c>
      <c r="S15" s="209">
        <v>8</v>
      </c>
      <c r="T15" s="205" t="str">
        <f t="shared" si="3"/>
        <v/>
      </c>
      <c r="U15" s="241" t="s">
        <v>44</v>
      </c>
      <c r="V15" s="209">
        <v>9</v>
      </c>
      <c r="W15" s="205" t="str">
        <f t="shared" si="4"/>
        <v/>
      </c>
      <c r="X15" s="241" t="s">
        <v>44</v>
      </c>
      <c r="Y15" s="209">
        <v>11</v>
      </c>
      <c r="Z15" s="205" t="str">
        <f t="shared" si="5"/>
        <v/>
      </c>
      <c r="AA15" s="241" t="s">
        <v>44</v>
      </c>
      <c r="AB15" s="209">
        <v>3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11</v>
      </c>
      <c r="AV15" s="207" t="str">
        <f t="shared" ca="1" si="13"/>
        <v/>
      </c>
      <c r="AX15" s="4">
        <f t="shared" si="14"/>
        <v>109</v>
      </c>
      <c r="AY15" s="4">
        <f t="shared" si="22"/>
        <v>109</v>
      </c>
      <c r="AZ15" s="4">
        <f t="shared" ca="1" si="15"/>
        <v>109</v>
      </c>
      <c r="BA15" s="4">
        <f t="shared" ca="1" si="16"/>
        <v>109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99</v>
      </c>
      <c r="BL15" s="97">
        <f ca="1">$K$23</f>
        <v>99</v>
      </c>
      <c r="BM15" s="174"/>
      <c r="BN15" s="354">
        <f t="shared" ca="1" si="18"/>
        <v>4</v>
      </c>
      <c r="BO15" s="86" t="str">
        <f>$AM$2</f>
        <v>RR</v>
      </c>
      <c r="BP15" s="355">
        <f t="shared" ca="1" si="19"/>
        <v>-6</v>
      </c>
      <c r="BQ15" s="356">
        <f ca="1">-$AR$3*'Season Summary'!$AO$3</f>
        <v>-6</v>
      </c>
      <c r="BR15" s="357" t="str">
        <f ca="1">IF(COUNTIF('Season Summary'!AL$3:OFFSET('Season Summary'!AL$3,$C$2+$AR$2,0),"=1")&gt;0,COUNTIF('Season Summary'!AL$3:OFFSET('Season Summary'!AL$3,$C$2+$AR$2,0),"=1"),"")</f>
        <v/>
      </c>
      <c r="BS15" s="358" t="str">
        <f ca="1">IF(BR15="","",BR15*'Season Summary'!$AO$6)</f>
        <v/>
      </c>
      <c r="BT15" s="359" t="str">
        <f ca="1">IF($AN$22=1,"✓","")</f>
        <v/>
      </c>
      <c r="BU15" s="358" t="str">
        <f t="shared" ca="1" si="20"/>
        <v/>
      </c>
      <c r="BV15" s="359" t="str">
        <f ca="1">IF($AN$22=2,"✓","")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["V","H","H","H","V","V","V","V","H","H","H","H","V","V","H","V"];</v>
      </c>
    </row>
    <row r="16" spans="1:77" ht="18" customHeight="1" thickTop="1" x14ac:dyDescent="0.2">
      <c r="B16" s="200" t="str">
        <f>IF('NFL Schedule'!A34="","",'NFL Schedule'!A34)</f>
        <v>Ravens</v>
      </c>
      <c r="C16" s="201" t="str">
        <f>IF('NFL Schedule'!B34="","",'NFL Schedule'!B34)</f>
        <v>at</v>
      </c>
      <c r="D16" s="201" t="str">
        <f>IF('NFL Schedule'!C34="","",'NFL Schedule'!C34)</f>
        <v>Texans</v>
      </c>
      <c r="E16" s="365" t="s">
        <v>45</v>
      </c>
      <c r="F16" s="238" t="s">
        <v>45</v>
      </c>
      <c r="G16" s="209">
        <v>14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10</v>
      </c>
      <c r="N16" s="205" t="str">
        <f t="shared" si="1"/>
        <v/>
      </c>
      <c r="O16" s="241" t="s">
        <v>45</v>
      </c>
      <c r="P16" s="209">
        <v>10</v>
      </c>
      <c r="Q16" s="205" t="str">
        <f t="shared" si="2"/>
        <v/>
      </c>
      <c r="R16" s="241" t="s">
        <v>45</v>
      </c>
      <c r="S16" s="209">
        <v>9</v>
      </c>
      <c r="T16" s="205" t="str">
        <f t="shared" si="3"/>
        <v/>
      </c>
      <c r="U16" s="241" t="s">
        <v>45</v>
      </c>
      <c r="V16" s="209">
        <v>2</v>
      </c>
      <c r="W16" s="205" t="str">
        <f t="shared" si="4"/>
        <v/>
      </c>
      <c r="X16" s="241" t="s">
        <v>44</v>
      </c>
      <c r="Y16" s="209">
        <v>12</v>
      </c>
      <c r="Z16" s="205">
        <f t="shared" si="5"/>
        <v>-12</v>
      </c>
      <c r="AA16" s="241" t="s">
        <v>45</v>
      </c>
      <c r="AB16" s="209">
        <v>13</v>
      </c>
      <c r="AC16" s="205" t="str">
        <f t="shared" si="6"/>
        <v/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6</v>
      </c>
      <c r="AI16" s="205" t="str">
        <f t="shared" si="8"/>
        <v/>
      </c>
      <c r="AJ16" s="241" t="s">
        <v>45</v>
      </c>
      <c r="AK16" s="209">
        <v>12</v>
      </c>
      <c r="AL16" s="205" t="str">
        <f t="shared" si="9"/>
        <v/>
      </c>
      <c r="AM16" s="241" t="s">
        <v>45</v>
      </c>
      <c r="AN16" s="209">
        <v>3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-77</v>
      </c>
      <c r="AY16" s="4">
        <f t="shared" si="22"/>
        <v>77</v>
      </c>
      <c r="AZ16" s="4">
        <f t="shared" si="15"/>
        <v>77</v>
      </c>
      <c r="BA16" s="4">
        <f t="shared" ca="1" si="16"/>
        <v>77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["8","5","4","9","2","7","15","1","10","13","11","12","14","16","3","6"];</v>
      </c>
    </row>
    <row r="17" spans="1:77" ht="18" customHeight="1" x14ac:dyDescent="0.2">
      <c r="B17" s="200" t="str">
        <f>IF('NFL Schedule'!A35="","",'NFL Schedule'!A35)</f>
        <v>Chiefs</v>
      </c>
      <c r="C17" s="201" t="str">
        <f>IF('NFL Schedule'!B35="","",'NFL Schedule'!B35)</f>
        <v>at</v>
      </c>
      <c r="D17" s="201" t="str">
        <f>IF('NFL Schedule'!C35="","",'NFL Schedule'!C35)</f>
        <v>Chargers</v>
      </c>
      <c r="E17" s="365" t="s">
        <v>45</v>
      </c>
      <c r="F17" s="238" t="s">
        <v>45</v>
      </c>
      <c r="G17" s="209">
        <v>16</v>
      </c>
      <c r="H17" s="205" t="str">
        <f t="shared" si="23"/>
        <v/>
      </c>
      <c r="I17" s="241"/>
      <c r="J17" s="209"/>
      <c r="K17" s="205" t="str">
        <f t="shared" si="0"/>
        <v/>
      </c>
      <c r="L17" s="241" t="s">
        <v>45</v>
      </c>
      <c r="M17" s="209">
        <v>14</v>
      </c>
      <c r="N17" s="205" t="str">
        <f t="shared" si="1"/>
        <v/>
      </c>
      <c r="O17" s="241" t="s">
        <v>45</v>
      </c>
      <c r="P17" s="209">
        <v>14</v>
      </c>
      <c r="Q17" s="205" t="str">
        <f t="shared" si="2"/>
        <v/>
      </c>
      <c r="R17" s="241" t="s">
        <v>45</v>
      </c>
      <c r="S17" s="209">
        <v>11</v>
      </c>
      <c r="T17" s="205" t="str">
        <f t="shared" si="3"/>
        <v/>
      </c>
      <c r="U17" s="241" t="s">
        <v>45</v>
      </c>
      <c r="V17" s="209">
        <v>15</v>
      </c>
      <c r="W17" s="205" t="str">
        <f t="shared" si="4"/>
        <v/>
      </c>
      <c r="X17" s="241" t="s">
        <v>45</v>
      </c>
      <c r="Y17" s="209">
        <v>15</v>
      </c>
      <c r="Z17" s="205" t="str">
        <f t="shared" si="5"/>
        <v/>
      </c>
      <c r="AA17" s="241" t="s">
        <v>45</v>
      </c>
      <c r="AB17" s="209">
        <v>9</v>
      </c>
      <c r="AC17" s="205" t="str">
        <f t="shared" si="6"/>
        <v/>
      </c>
      <c r="AD17" s="241" t="s">
        <v>45</v>
      </c>
      <c r="AE17" s="209">
        <v>14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14</v>
      </c>
      <c r="AO17" s="207" t="str">
        <f t="shared" si="10"/>
        <v/>
      </c>
      <c r="AT17" s="208" t="str">
        <f t="shared" si="11"/>
        <v>V</v>
      </c>
      <c r="AU17" s="209">
        <f t="shared" ca="1" si="12"/>
        <v>16</v>
      </c>
      <c r="AV17" s="207" t="str">
        <f t="shared" ca="1" si="13"/>
        <v/>
      </c>
      <c r="AX17" s="4">
        <f t="shared" si="14"/>
        <v>-154</v>
      </c>
      <c r="AY17" s="4">
        <f t="shared" si="22"/>
        <v>154</v>
      </c>
      <c r="AZ17" s="4">
        <f t="shared" si="15"/>
        <v>154</v>
      </c>
      <c r="BA17" s="4">
        <f t="shared" ca="1" si="16"/>
        <v>154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200" t="str">
        <f>IF('NFL Schedule'!A36="","",'NFL Schedule'!A36)</f>
        <v>Patriots</v>
      </c>
      <c r="C18" s="201" t="str">
        <f>IF('NFL Schedule'!B36="","",'NFL Schedule'!B36)</f>
        <v>at</v>
      </c>
      <c r="D18" s="201" t="str">
        <f>IF('NFL Schedule'!C36="","",'NFL Schedule'!C36)</f>
        <v>Seahawks</v>
      </c>
      <c r="E18" s="365" t="s">
        <v>44</v>
      </c>
      <c r="F18" s="238" t="s">
        <v>44</v>
      </c>
      <c r="G18" s="209">
        <v>3</v>
      </c>
      <c r="H18" s="205" t="str">
        <f t="shared" si="23"/>
        <v/>
      </c>
      <c r="I18" s="241"/>
      <c r="J18" s="209"/>
      <c r="K18" s="205" t="str">
        <f t="shared" si="0"/>
        <v/>
      </c>
      <c r="L18" s="241" t="s">
        <v>44</v>
      </c>
      <c r="M18" s="209">
        <v>3</v>
      </c>
      <c r="N18" s="205" t="str">
        <f t="shared" si="1"/>
        <v/>
      </c>
      <c r="O18" s="241" t="s">
        <v>45</v>
      </c>
      <c r="P18" s="209">
        <v>3</v>
      </c>
      <c r="Q18" s="205">
        <f t="shared" si="2"/>
        <v>-3</v>
      </c>
      <c r="R18" s="241" t="s">
        <v>44</v>
      </c>
      <c r="S18" s="209">
        <v>2</v>
      </c>
      <c r="T18" s="205" t="str">
        <f t="shared" si="3"/>
        <v/>
      </c>
      <c r="U18" s="241" t="s">
        <v>44</v>
      </c>
      <c r="V18" s="209">
        <v>11</v>
      </c>
      <c r="W18" s="205" t="str">
        <f t="shared" si="4"/>
        <v/>
      </c>
      <c r="X18" s="241" t="s">
        <v>45</v>
      </c>
      <c r="Y18" s="209">
        <v>3</v>
      </c>
      <c r="Z18" s="205">
        <f t="shared" si="5"/>
        <v>-3</v>
      </c>
      <c r="AA18" s="241" t="s">
        <v>44</v>
      </c>
      <c r="AB18" s="209">
        <v>14</v>
      </c>
      <c r="AC18" s="205" t="str">
        <f t="shared" si="6"/>
        <v/>
      </c>
      <c r="AD18" s="241" t="s">
        <v>44</v>
      </c>
      <c r="AE18" s="209">
        <v>3</v>
      </c>
      <c r="AF18" s="205" t="str">
        <f t="shared" si="7"/>
        <v/>
      </c>
      <c r="AG18" s="241" t="s">
        <v>44</v>
      </c>
      <c r="AH18" s="209">
        <v>3</v>
      </c>
      <c r="AI18" s="205" t="str">
        <f t="shared" si="8"/>
        <v/>
      </c>
      <c r="AJ18" s="241" t="s">
        <v>44</v>
      </c>
      <c r="AK18" s="209">
        <v>11</v>
      </c>
      <c r="AL18" s="205" t="str">
        <f t="shared" si="9"/>
        <v/>
      </c>
      <c r="AM18" s="241" t="s">
        <v>44</v>
      </c>
      <c r="AN18" s="209">
        <v>9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5</v>
      </c>
      <c r="AV18" s="207" t="str">
        <f t="shared" ca="1" si="13"/>
        <v/>
      </c>
      <c r="AX18" s="4">
        <f t="shared" si="14"/>
        <v>53</v>
      </c>
      <c r="AY18" s="4">
        <f t="shared" si="22"/>
        <v>53</v>
      </c>
      <c r="AZ18" s="4">
        <f t="shared" ca="1" si="15"/>
        <v>53</v>
      </c>
      <c r="BA18" s="4">
        <f t="shared" ca="1" si="16"/>
        <v>53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["8","5","4","9","2","7","11","1","13","16","15","12","10","14","3","6"];</v>
      </c>
    </row>
    <row r="19" spans="1:77" ht="18" customHeight="1" x14ac:dyDescent="0.2">
      <c r="B19" s="200" t="str">
        <f>IF('NFL Schedule'!A37="","",'NFL Schedule'!A37)</f>
        <v>Saints</v>
      </c>
      <c r="C19" s="201" t="str">
        <f>IF('NFL Schedule'!B37="","",'NFL Schedule'!B37)</f>
        <v>at</v>
      </c>
      <c r="D19" s="201" t="str">
        <f>IF('NFL Schedule'!C37="","",'NFL Schedule'!C37)</f>
        <v>Raiders</v>
      </c>
      <c r="E19" s="365" t="s">
        <v>44</v>
      </c>
      <c r="F19" s="238" t="s">
        <v>45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45</v>
      </c>
      <c r="M19" s="209">
        <v>6</v>
      </c>
      <c r="N19" s="205">
        <f t="shared" si="1"/>
        <v>-6</v>
      </c>
      <c r="O19" s="241" t="s">
        <v>45</v>
      </c>
      <c r="P19" s="209">
        <v>6</v>
      </c>
      <c r="Q19" s="205">
        <f t="shared" si="2"/>
        <v>-6</v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10</v>
      </c>
      <c r="W19" s="205">
        <f t="shared" si="4"/>
        <v>-10</v>
      </c>
      <c r="X19" s="241" t="s">
        <v>45</v>
      </c>
      <c r="Y19" s="209">
        <v>9</v>
      </c>
      <c r="Z19" s="205">
        <f t="shared" si="5"/>
        <v>-9</v>
      </c>
      <c r="AA19" s="241" t="s">
        <v>44</v>
      </c>
      <c r="AB19" s="209">
        <v>1</v>
      </c>
      <c r="AC19" s="205" t="str">
        <f t="shared" si="6"/>
        <v/>
      </c>
      <c r="AD19" s="241" t="s">
        <v>45</v>
      </c>
      <c r="AE19" s="209">
        <v>6</v>
      </c>
      <c r="AF19" s="205">
        <f t="shared" si="7"/>
        <v>-6</v>
      </c>
      <c r="AG19" s="241" t="s">
        <v>45</v>
      </c>
      <c r="AH19" s="209">
        <v>10</v>
      </c>
      <c r="AI19" s="205">
        <f t="shared" si="8"/>
        <v>-10</v>
      </c>
      <c r="AJ19" s="241" t="s">
        <v>45</v>
      </c>
      <c r="AK19" s="209">
        <v>7</v>
      </c>
      <c r="AL19" s="205">
        <f t="shared" si="9"/>
        <v>-7</v>
      </c>
      <c r="AM19" s="241" t="s">
        <v>45</v>
      </c>
      <c r="AN19" s="209">
        <v>1</v>
      </c>
      <c r="AO19" s="207">
        <f t="shared" si="10"/>
        <v>-1</v>
      </c>
      <c r="AT19" s="208" t="str">
        <f>IF($B19="","",IF(AX19&lt;0,"V","H"))</f>
        <v>V</v>
      </c>
      <c r="AU19" s="209">
        <f ca="1">IF($B19="","",RANK(BA19,BA$4:BA$19,1))</f>
        <v>6</v>
      </c>
      <c r="AV19" s="207">
        <f t="shared" ca="1" si="13"/>
        <v>-6</v>
      </c>
      <c r="AX19" s="4">
        <f t="shared" si="14"/>
        <v>-63</v>
      </c>
      <c r="AY19" s="4">
        <f t="shared" si="22"/>
        <v>63</v>
      </c>
      <c r="AZ19" s="4">
        <f t="shared" si="15"/>
        <v>63</v>
      </c>
      <c r="BA19" s="4">
        <f t="shared" ca="1" si="16"/>
        <v>63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["8","5","4","9","2","7","11","1","13","16","15","12","10","14","3","6"];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49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41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44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47</v>
      </c>
      <c r="AL20" s="147"/>
      <c r="AM20" s="362" t="s">
        <v>741</v>
      </c>
      <c r="AN20" s="110">
        <v>45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["4","13","5","15","10","6","12","1","16","7","14","8","9","11","2","3"];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130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128</v>
      </c>
      <c r="O21" s="219"/>
      <c r="P21" s="217">
        <f ca="1">RANK(Q21,$H34:$AO34,0)+P52</f>
        <v>5</v>
      </c>
      <c r="Q21" s="218">
        <f ca="1">IF(SUM(P4:P19)&gt;0,SUM(Q4:Q19)+$F$31,0)</f>
        <v>124</v>
      </c>
      <c r="R21" s="219"/>
      <c r="S21" s="217">
        <f ca="1">RANK(T21,$H34:$AO34,0)+S52</f>
        <v>7</v>
      </c>
      <c r="T21" s="218">
        <f ca="1">IF(SUM(S4:S19)&gt;0,SUM(T4:T19)+$F$31,0)</f>
        <v>123</v>
      </c>
      <c r="U21" s="219"/>
      <c r="V21" s="217">
        <f ca="1">RANK(W21,$H34:$AO34,0)+V52</f>
        <v>10</v>
      </c>
      <c r="W21" s="218">
        <f ca="1">IF(SUM(V4:V19)&gt;0,SUM(W4:W19)+$F$31,0)</f>
        <v>114</v>
      </c>
      <c r="X21" s="219"/>
      <c r="Y21" s="217">
        <f ca="1">RANK(Z21,$H34:$AO34,0)+Y52</f>
        <v>11</v>
      </c>
      <c r="Z21" s="218">
        <f ca="1">IF(SUM(Y4:Y19)&gt;0,SUM(Z4:Z19)+$F$31,0)</f>
        <v>109</v>
      </c>
      <c r="AA21" s="219"/>
      <c r="AB21" s="217">
        <f ca="1">RANK(AC21,$H34:$AO34,0)+AB52</f>
        <v>9</v>
      </c>
      <c r="AC21" s="218">
        <f ca="1">IF(SUM(AB4:AB19)&gt;0,SUM(AC4:AC19)+$F$31,0)</f>
        <v>118</v>
      </c>
      <c r="AD21" s="219"/>
      <c r="AE21" s="217">
        <f ca="1">RANK(AF21,$H34:$AO34,0)+AE52</f>
        <v>2</v>
      </c>
      <c r="AF21" s="218">
        <f ca="1">IF(SUM(AE4:AE19)&gt;0,SUM(AF4:AF19)+$F$31,0)</f>
        <v>130</v>
      </c>
      <c r="AG21" s="219"/>
      <c r="AH21" s="217">
        <f ca="1">RANK(AI21,$H34:$AO34,0)+AH52</f>
        <v>5</v>
      </c>
      <c r="AI21" s="218">
        <f ca="1">IF(SUM(AH4:AH19)&gt;0,SUM(AI4:AI19)+$F$31,0)</f>
        <v>124</v>
      </c>
      <c r="AJ21" s="219"/>
      <c r="AK21" s="217">
        <f ca="1">RANK(AL21,$H34:$AO34,0)+AK52</f>
        <v>4</v>
      </c>
      <c r="AL21" s="218">
        <f ca="1">IF(SUM(AK4:AK19)&gt;0,SUM(AL4:AL19)+$F$31,0)</f>
        <v>127</v>
      </c>
      <c r="AM21" s="219"/>
      <c r="AN21" s="217">
        <f ca="1">RANK(AO21,$H34:$AO34,0)+AN52</f>
        <v>7</v>
      </c>
      <c r="AO21" s="220">
        <f ca="1">IF(SUM(AN4:AN19)&gt;0,SUM(AO4:AO19)+$F$31,0)</f>
        <v>123</v>
      </c>
      <c r="AP21" s="3"/>
      <c r="AT21" s="221"/>
      <c r="AU21" s="222">
        <f ca="1">RANK(AV34,$H34:$AV34,0)</f>
        <v>3</v>
      </c>
      <c r="AV21" s="223">
        <f ca="1">IF(SUM(AU4:AU19)&gt;0,SUM(AV4:AV19)+$F$31,0)</f>
        <v>128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["1","8","5","6","7","13","14","4","16","3","12","9","2","15","11","10"];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["6","7","5","4","1","8","16","2","14","13","10","11","12","15","3","9"];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["10","7","2","15","8","6","12","11","16","5","4","3","13","9","14","1"];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["8","5","4","9","2","7","11","1","13","16","15","12","10","14","3","6"];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0.9375</v>
      </c>
      <c r="H25" s="162">
        <f>IF(SUM(G4:G19)&gt;0,COUNTBLANK(H4:H19)-COUNTBLANK($E4:$E19),0)</f>
        <v>15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0.875</v>
      </c>
      <c r="N25" s="162">
        <f>IF(SUM(M4:M19)&gt;0,COUNTBLANK(N4:N19)-COUNTBLANK($E4:$E19),0)</f>
        <v>14</v>
      </c>
      <c r="O25" s="163"/>
      <c r="P25" s="165">
        <f ca="1">IF($AR$2=0,Q25/OFFSET('Season Summary'!$D$3,$C$2,0),0)</f>
        <v>0.75</v>
      </c>
      <c r="Q25" s="162">
        <f>IF(SUM(P4:P19)&gt;0,COUNTBLANK(Q4:Q19)-COUNTBLANK($E4:$E19),0)</f>
        <v>12</v>
      </c>
      <c r="R25" s="163"/>
      <c r="S25" s="165">
        <f ca="1">IF($AR$2=0,T25/OFFSET('Season Summary'!$D$3,$C$2,0),0)</f>
        <v>0.875</v>
      </c>
      <c r="T25" s="162">
        <f>IF(SUM(S4:S19)&gt;0,COUNTBLANK(T4:T19)-COUNTBLANK($E4:$E19),0)</f>
        <v>14</v>
      </c>
      <c r="U25" s="163"/>
      <c r="V25" s="165">
        <f ca="1">IF($AR$2=0,W25/OFFSET('Season Summary'!$D$3,$C$2,0),0)</f>
        <v>0.8125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0.875</v>
      </c>
      <c r="AC25" s="162">
        <f>IF(SUM(AB4:AB19)&gt;0,COUNTBLANK(AC4:AC19)-COUNTBLANK($E4:$E19),0)</f>
        <v>14</v>
      </c>
      <c r="AD25" s="163"/>
      <c r="AE25" s="165">
        <f ca="1">IF($AR$2=0,AF25/OFFSET('Season Summary'!$D$3,$C$2,0),0)</f>
        <v>0.9375</v>
      </c>
      <c r="AF25" s="162">
        <f>IF(SUM(AE4:AE19)&gt;0,COUNTBLANK(AF4:AF19)-COUNTBLANK($E4:$E19),0)</f>
        <v>15</v>
      </c>
      <c r="AG25" s="163"/>
      <c r="AH25" s="165">
        <f ca="1">IF($AR$2=0,AI25/OFFSET('Season Summary'!$D$3,$C$2,0),0)</f>
        <v>0.875</v>
      </c>
      <c r="AI25" s="162">
        <f>IF(SUM(AH4:AH19)&gt;0,COUNTBLANK(AI4:AI19)-COUNTBLANK($E4:$E19),0)</f>
        <v>14</v>
      </c>
      <c r="AJ25" s="163"/>
      <c r="AK25" s="165">
        <f ca="1">IF($AR$2=0,AL25/OFFSET('Season Summary'!$D$3,$C$2,0),0)</f>
        <v>0.875</v>
      </c>
      <c r="AL25" s="162">
        <f>IF(SUM(AK4:AK19)&gt;0,COUNTBLANK(AL4:AL19)-COUNTBLANK($E4:$E19),0)</f>
        <v>14</v>
      </c>
      <c r="AM25" s="163"/>
      <c r="AN25" s="165">
        <f ca="1">IF($AR$2=0,AO25/OFFSET('Season Summary'!$D$3,$C$2,0),0)</f>
        <v>0.8125</v>
      </c>
      <c r="AO25" s="164">
        <f>IF(SUM(AN4:AN19)&gt;0,COUNTBLANK(AO4:AO19)-COUNTBLANK($E4:$E19),0)</f>
        <v>13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["8","5","4","9","2","14","11","1","13","7","15","12","6","16","3","10"];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["6","4","5","8","2","1","15","3","13","10","9","14","12","16","11","7"];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["2","7","13","12","10","11","8","5","16","15","6","4","3","14","9","1"];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["H","H","H","H","H","V","V","V","H","H","H","H","V","V","H","H"];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Schedule'!B39="","",'NFL Schedule'!B39)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["51","","49","42","41","38","44","50","47","52","47","45"];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w2_actual_mn_points = 58;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0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130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128</v>
      </c>
      <c r="Q34" s="26">
        <f t="shared" ref="Q34:Q39" ca="1" si="27">Q21</f>
        <v>124</v>
      </c>
      <c r="T34" s="26">
        <f t="shared" ref="T34:T39" ca="1" si="28">T21</f>
        <v>123</v>
      </c>
      <c r="W34" s="26">
        <f t="shared" ref="W34:W39" ca="1" si="29">W21</f>
        <v>114</v>
      </c>
      <c r="Z34" s="26">
        <f t="shared" ref="Z34:Z39" ca="1" si="30">Z21</f>
        <v>109</v>
      </c>
      <c r="AC34" s="26">
        <f t="shared" ref="AC34:AC39" ca="1" si="31">AC21</f>
        <v>118</v>
      </c>
      <c r="AF34" s="26">
        <f t="shared" ref="AF34:AF39" ca="1" si="32">AF21</f>
        <v>130</v>
      </c>
      <c r="AI34" s="26">
        <f t="shared" ref="AI34:AI39" ca="1" si="33">AI21</f>
        <v>124</v>
      </c>
      <c r="AL34" s="26">
        <f t="shared" ref="AL34:AL39" ca="1" si="34">AL21</f>
        <v>127</v>
      </c>
      <c r="AO34" s="26">
        <f t="shared" ref="AO34:AO39" ca="1" si="35">AO21</f>
        <v>123</v>
      </c>
      <c r="AV34" s="26">
        <f ca="1">AV21</f>
        <v>128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15</v>
      </c>
      <c r="I38" s="3"/>
      <c r="J38" s="3"/>
      <c r="K38" s="28">
        <f t="shared" si="25"/>
        <v>0</v>
      </c>
      <c r="L38" s="3"/>
      <c r="M38" s="3"/>
      <c r="N38" s="28">
        <f t="shared" si="26"/>
        <v>14</v>
      </c>
      <c r="Q38" s="28">
        <f t="shared" si="27"/>
        <v>12</v>
      </c>
      <c r="T38" s="28">
        <f t="shared" si="28"/>
        <v>14</v>
      </c>
      <c r="W38" s="28">
        <f t="shared" si="29"/>
        <v>13</v>
      </c>
      <c r="Z38" s="28">
        <f t="shared" si="30"/>
        <v>11</v>
      </c>
      <c r="AC38" s="28">
        <f t="shared" si="31"/>
        <v>14</v>
      </c>
      <c r="AF38" s="28">
        <f t="shared" si="32"/>
        <v>15</v>
      </c>
      <c r="AI38" s="28">
        <f t="shared" si="33"/>
        <v>14</v>
      </c>
      <c r="AL38" s="28">
        <f t="shared" si="34"/>
        <v>14</v>
      </c>
      <c r="AO38" s="28">
        <f t="shared" si="35"/>
        <v>13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0.9375</v>
      </c>
      <c r="H41" s="3"/>
      <c r="I41" s="3"/>
      <c r="J41" s="27">
        <f ca="1">J25</f>
        <v>0</v>
      </c>
      <c r="K41" s="3"/>
      <c r="L41" s="3"/>
      <c r="M41" s="27">
        <f ca="1">M25</f>
        <v>0.875</v>
      </c>
      <c r="P41" s="27">
        <f ca="1">P25</f>
        <v>0.75</v>
      </c>
      <c r="S41" s="27">
        <f ca="1">S25</f>
        <v>0.875</v>
      </c>
      <c r="V41" s="27">
        <f ca="1">V25</f>
        <v>0.8125</v>
      </c>
      <c r="Y41" s="27">
        <f ca="1">Y25</f>
        <v>0.6875</v>
      </c>
      <c r="AB41" s="27">
        <f ca="1">AB25</f>
        <v>0.875</v>
      </c>
      <c r="AE41" s="27">
        <f ca="1">AE25</f>
        <v>0.9375</v>
      </c>
      <c r="AH41" s="27">
        <f ca="1">AH25</f>
        <v>0.875</v>
      </c>
      <c r="AK41" s="27">
        <f ca="1">AK25</f>
        <v>0.875</v>
      </c>
      <c r="AN41" s="27">
        <f ca="1">AN25</f>
        <v>0.8125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58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130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1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>
        <f ca="1">IF(G56="Yes",ABS($G$46-G20)+IF(G54="Over",0.25,0),"")</f>
        <v>7</v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>
        <f ca="1">IF(AE56="Yes",ABS($G$46-AE20)+IF(AE54="Over",0.25,0),"")</f>
        <v>11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>Under</v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>Under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>
        <f ca="1">IF(G56="Yes",RANK(G53,$G53:$AN53,1),"")</f>
        <v>1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2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>Yes</v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23" priority="4" stopIfTrue="1">
      <formula>H24=MIN($H24:$AO24)</formula>
    </cfRule>
  </conditionalFormatting>
  <conditionalFormatting sqref="AO21 H21 AC21 Z21 W21 T21 Q21 N21 K21 AF21 AI21 AL21 AV21">
    <cfRule type="expression" dxfId="22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21" priority="6" stopIfTrue="1">
      <formula>H22=MAX($H35:$AO35)</formula>
    </cfRule>
  </conditionalFormatting>
  <conditionalFormatting sqref="H23 K23 N23 Q23 T23 W23 Z23 AC23 AF23 AI23 AL23 AO23">
    <cfRule type="expression" dxfId="22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9" priority="8" stopIfTrue="1">
      <formula>G25=MAX($G41:$AN41)</formula>
    </cfRule>
  </conditionalFormatting>
  <conditionalFormatting sqref="B4:B19">
    <cfRule type="expression" dxfId="218" priority="9" stopIfTrue="1">
      <formula>$E4="V"</formula>
    </cfRule>
  </conditionalFormatting>
  <conditionalFormatting sqref="D4:D19">
    <cfRule type="expression" dxfId="217" priority="10" stopIfTrue="1">
      <formula>$E4="H"</formula>
    </cfRule>
  </conditionalFormatting>
  <conditionalFormatting sqref="G22 J22 M22 P22 S22 V22 Y22 AB22 AE22 AH22 AK22 AN22">
    <cfRule type="cellIs" dxfId="216" priority="11" stopIfTrue="1" operator="equal">
      <formula>1</formula>
    </cfRule>
  </conditionalFormatting>
  <conditionalFormatting sqref="G49 F50">
    <cfRule type="cellIs" dxfId="215" priority="12" stopIfTrue="1" operator="equal">
      <formula>"Yes"</formula>
    </cfRule>
    <cfRule type="cellIs" dxfId="214" priority="13" stopIfTrue="1" operator="equal">
      <formula>"No"</formula>
    </cfRule>
  </conditionalFormatting>
  <conditionalFormatting sqref="F2 I2 L2 O2 R2 U2 X2 AA2 AD2 AG2 AJ2 AM2">
    <cfRule type="expression" dxfId="213" priority="2" stopIfTrue="1">
      <formula>AND(G32&lt;&gt;0,G32&lt;&gt;$F$31)</formula>
    </cfRule>
  </conditionalFormatting>
  <conditionalFormatting sqref="G2 J2 M2 P2 S2 V2 Y2 AB2 AE2 AH2 AK2 AN2">
    <cfRule type="expression" dxfId="212" priority="1">
      <formula>SUM($F$2:$AO$2)&lt;&gt;0</formula>
    </cfRule>
  </conditionalFormatting>
  <conditionalFormatting sqref="G2 J2 M2 P2 S2 V2 Y2 AB2 AE2 AH2 AK2 AN2 BP4:BQ15 BS4:BS15 BU4:BU15 BW4:BW15">
    <cfRule type="expression" dxfId="21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1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1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7" t="str">
        <f ca="1">TRIM(RIGHT(CELL("filename",$A$1),2))</f>
        <v>3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3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Schedule'!A42="","",'NFL Schedule'!A42)</f>
        <v>Dolphins</v>
      </c>
      <c r="C4" s="190" t="str">
        <f>IF('NFL Schedule'!B42="","",'NFL Schedule'!B42)</f>
        <v>at</v>
      </c>
      <c r="D4" s="190" t="str">
        <f>IF('NFL Schedule'!C42="","",'NFL Schedule'!C42)</f>
        <v>Jaguars</v>
      </c>
      <c r="E4" s="364" t="s">
        <v>45</v>
      </c>
      <c r="F4" s="229" t="s">
        <v>44</v>
      </c>
      <c r="G4" s="198">
        <v>3</v>
      </c>
      <c r="H4" s="194">
        <f>IF(G4&gt;0,IF(ISTEXT($E4),IF($E4&lt;&gt;F4,G4-2*G4,""),""),"")</f>
        <v>-3</v>
      </c>
      <c r="I4" s="232" t="s">
        <v>44</v>
      </c>
      <c r="J4" s="198">
        <v>1</v>
      </c>
      <c r="K4" s="194">
        <f t="shared" ref="K4:K19" si="0">IF(J4&gt;0,IF(ISTEXT($E4),IF($E4&lt;&gt;I4,J4-2*J4,""),""),"")</f>
        <v>-1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3</v>
      </c>
      <c r="Q4" s="194">
        <f t="shared" ref="Q4:Q19" si="2">IF(P4&gt;0,IF(ISTEXT($E4),IF($E4&lt;&gt;O4,P4-2*P4,""),""),"")</f>
        <v>-3</v>
      </c>
      <c r="R4" s="232" t="s">
        <v>44</v>
      </c>
      <c r="S4" s="198">
        <v>10</v>
      </c>
      <c r="T4" s="194">
        <f t="shared" ref="T4:T19" si="3">IF(S4&gt;0,IF(ISTEXT($E4),IF($E4&lt;&gt;R4,S4-2*S4,""),""),"")</f>
        <v>-10</v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14</v>
      </c>
      <c r="AL4" s="194">
        <f t="shared" ref="AL4:AL19" si="9">IF(AK4&gt;0,IF(ISTEXT($E4),IF($E4&lt;&gt;AJ4,AK4-2*AK4,""),""),"")</f>
        <v>-14</v>
      </c>
      <c r="AM4" s="232" t="s">
        <v>44</v>
      </c>
      <c r="AN4" s="198">
        <v>7</v>
      </c>
      <c r="AO4" s="196">
        <f t="shared" ref="AO4:AO19" si="10">IF(AN4&gt;0,IF(ISTEXT($E4),IF($E4&lt;&gt;AM4,AN4-2*AN4,""),""),"")</f>
        <v>-7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5</v>
      </c>
      <c r="AV4" s="196">
        <f t="shared" ref="AV4:AV19" ca="1" si="13">IF(AU4&gt;0,IF(ISTEXT($E4),IF($E4&lt;&gt;AT4,AU4-2*AU4,""),""),"")</f>
        <v>-5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66</v>
      </c>
      <c r="AY4" s="4">
        <f>ABS(AX4)+IF($B4="",-0.1,0)</f>
        <v>66</v>
      </c>
      <c r="AZ4" s="4">
        <f t="shared" ref="AZ4:AZ19" ca="1" si="15">AY4+IF(AT4="H",IF(BC4&gt;1,0.1*BC4-0.1,0),0)</f>
        <v>66</v>
      </c>
      <c r="BA4" s="4">
        <f t="shared" ref="BA4:BA19" ca="1" si="16">AZ4+IF(AT4="V",IF(BC4&gt;1,0.1*BC4-0.1,0),0)</f>
        <v>66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92</v>
      </c>
      <c r="BH4" s="177"/>
      <c r="BI4" s="337">
        <f t="shared" ref="BI4:BI15" ca="1" si="17">RANK(BK4,BK$4:BK$15,0)</f>
        <v>1</v>
      </c>
      <c r="BJ4" s="91" t="str">
        <f>$AJ$2</f>
        <v>MB</v>
      </c>
      <c r="BK4" s="92">
        <f ca="1">$AL$22</f>
        <v>112.5</v>
      </c>
      <c r="BL4" s="93">
        <f ca="1">$AL$23</f>
        <v>225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22</v>
      </c>
      <c r="BQ4" s="340">
        <f ca="1">-$AR$3*'Season Summary'!$AO$3</f>
        <v>-9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["H","H","V","H","V","H","V","H","H","H","H","H","V","H","H","H"];</v>
      </c>
    </row>
    <row r="5" spans="1:77" ht="18" customHeight="1" x14ac:dyDescent="0.2">
      <c r="B5" s="200" t="str">
        <f>IF('NFL Schedule'!A43="","",'NFL Schedule'!A43)</f>
        <v>Bears</v>
      </c>
      <c r="C5" s="201" t="str">
        <f>IF('NFL Schedule'!B43="","",'NFL Schedule'!B43)</f>
        <v>at</v>
      </c>
      <c r="D5" s="201" t="str">
        <f>IF('NFL Schedule'!C43="","",'NFL Schedule'!C43)</f>
        <v>Falcons</v>
      </c>
      <c r="E5" s="365" t="s">
        <v>45</v>
      </c>
      <c r="F5" s="238" t="s">
        <v>44</v>
      </c>
      <c r="G5" s="209">
        <v>6</v>
      </c>
      <c r="H5" s="205">
        <f>IF(G5&gt;0,IF(ISTEXT($E5),IF($E5&lt;&gt;F5,G5-2*G5,""),""),"")</f>
        <v>-6</v>
      </c>
      <c r="I5" s="241" t="s">
        <v>44</v>
      </c>
      <c r="J5" s="209">
        <v>5</v>
      </c>
      <c r="K5" s="205">
        <f>IF(J5&gt;0,IF(ISTEXT($E5),IF($E5&lt;&gt;I5,J5-2*J5,""),""),"")</f>
        <v>-5</v>
      </c>
      <c r="L5" s="241" t="s">
        <v>44</v>
      </c>
      <c r="M5" s="209">
        <v>6</v>
      </c>
      <c r="N5" s="205">
        <f>IF(M5&gt;0,IF(ISTEXT($E5),IF($E5&lt;&gt;L5,M5-2*M5,""),""),"")</f>
        <v>-6</v>
      </c>
      <c r="O5" s="241" t="s">
        <v>44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12</v>
      </c>
      <c r="T5" s="205">
        <f>IF(S5&gt;0,IF(ISTEXT($E5),IF($E5&lt;&gt;R5,S5-2*S5,""),""),"")</f>
        <v>-12</v>
      </c>
      <c r="U5" s="241" t="s">
        <v>44</v>
      </c>
      <c r="V5" s="209">
        <v>6</v>
      </c>
      <c r="W5" s="205">
        <f>IF(V5&gt;0,IF(ISTEXT($E5),IF($E5&lt;&gt;U5,V5-2*V5,""),""),"")</f>
        <v>-6</v>
      </c>
      <c r="X5" s="241" t="s">
        <v>44</v>
      </c>
      <c r="Y5" s="209">
        <v>7</v>
      </c>
      <c r="Z5" s="205">
        <f>IF(Y5&gt;0,IF(ISTEXT($E5),IF($E5&lt;&gt;X5,Y5-2*Y5,""),""),"")</f>
        <v>-7</v>
      </c>
      <c r="AA5" s="241" t="s">
        <v>44</v>
      </c>
      <c r="AB5" s="209">
        <v>7</v>
      </c>
      <c r="AC5" s="205">
        <f>IF(AB5&gt;0,IF(ISTEXT($E5),IF($E5&lt;&gt;AA5,AB5-2*AB5,""),""),"")</f>
        <v>-7</v>
      </c>
      <c r="AD5" s="241" t="s">
        <v>44</v>
      </c>
      <c r="AE5" s="209">
        <v>6</v>
      </c>
      <c r="AF5" s="205">
        <f>IF(AE5&gt;0,IF(ISTEXT($E5),IF($E5&lt;&gt;AD5,AE5-2*AE5,""),""),"")</f>
        <v>-6</v>
      </c>
      <c r="AG5" s="241" t="s">
        <v>44</v>
      </c>
      <c r="AH5" s="209">
        <v>7</v>
      </c>
      <c r="AI5" s="205">
        <f>IF(AH5&gt;0,IF(ISTEXT($E5),IF($E5&lt;&gt;AG5,AH5-2*AH5,""),""),"")</f>
        <v>-7</v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10</v>
      </c>
      <c r="AO5" s="207">
        <f>IF(AN5&gt;0,IF(ISTEXT($E5),IF($E5&lt;&gt;AM5,AN5-2*AN5,""),""),"")</f>
        <v>-10</v>
      </c>
      <c r="AR5" s="8"/>
      <c r="AS5" s="9"/>
      <c r="AT5" s="208" t="str">
        <f>IF($B5="","",IF(AX5&lt;0,"V","H"))</f>
        <v>H</v>
      </c>
      <c r="AU5" s="209">
        <f ca="1">IF($B5="","",RANK(BA5,BA$4:BA$19,1))</f>
        <v>8</v>
      </c>
      <c r="AV5" s="20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87</v>
      </c>
      <c r="AY5" s="4">
        <f t="shared" ref="AY5:AY19" si="22">ABS(AX5)+IF($B5="",-0.1,0)</f>
        <v>87</v>
      </c>
      <c r="AZ5" s="4">
        <f ca="1">AY5+IF(AT5="H",IF(BC5&gt;1,0.1*BC5-0.1,0),0)</f>
        <v>87</v>
      </c>
      <c r="BA5" s="4">
        <f ca="1">AZ5+IF(AT5="V",IF(BC5&gt;1,0.1*BC5-0.1,0),0)</f>
        <v>87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110.5</v>
      </c>
      <c r="BL5" s="95">
        <f ca="1">$AI$23</f>
        <v>221</v>
      </c>
      <c r="BM5" s="174"/>
      <c r="BN5" s="346">
        <f t="shared" ca="1" si="18"/>
        <v>1</v>
      </c>
      <c r="BO5" s="85" t="str">
        <f>$I$2</f>
        <v>CK</v>
      </c>
      <c r="BP5" s="347">
        <f t="shared" ca="1" si="19"/>
        <v>22</v>
      </c>
      <c r="BQ5" s="348">
        <f ca="1">-$AR$3*'Season Summary'!$AO$3</f>
        <v>-9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["H","H","H","V","H","H","V","H","H","H","H","H","V","H","H","H"];</v>
      </c>
    </row>
    <row r="6" spans="1:77" ht="18" customHeight="1" x14ac:dyDescent="0.2">
      <c r="B6" s="200" t="str">
        <f>IF('NFL Schedule'!A44="","",'NFL Schedule'!A44)</f>
        <v>Rams</v>
      </c>
      <c r="C6" s="201" t="str">
        <f>IF('NFL Schedule'!B44="","",'NFL Schedule'!B44)</f>
        <v>at</v>
      </c>
      <c r="D6" s="201" t="str">
        <f>IF('NFL Schedule'!C44="","",'NFL Schedule'!C44)</f>
        <v>Bills</v>
      </c>
      <c r="E6" s="365" t="s">
        <v>44</v>
      </c>
      <c r="F6" s="238" t="s">
        <v>45</v>
      </c>
      <c r="G6" s="209">
        <v>1</v>
      </c>
      <c r="H6" s="205">
        <f t="shared" ref="H6:H19" si="23">IF(G6&gt;0,IF(ISTEXT($E6),IF($E6&lt;&gt;F6,G6-2*G6,""),""),"")</f>
        <v>-1</v>
      </c>
      <c r="I6" s="241" t="s">
        <v>44</v>
      </c>
      <c r="J6" s="209">
        <v>4</v>
      </c>
      <c r="K6" s="205" t="str">
        <f t="shared" si="0"/>
        <v/>
      </c>
      <c r="L6" s="241" t="s">
        <v>45</v>
      </c>
      <c r="M6" s="209">
        <v>1</v>
      </c>
      <c r="N6" s="205">
        <f t="shared" si="1"/>
        <v>-1</v>
      </c>
      <c r="O6" s="241" t="s">
        <v>45</v>
      </c>
      <c r="P6" s="209">
        <v>1</v>
      </c>
      <c r="Q6" s="205">
        <f t="shared" si="2"/>
        <v>-1</v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45</v>
      </c>
      <c r="AB6" s="209">
        <v>3</v>
      </c>
      <c r="AC6" s="205">
        <f t="shared" si="6"/>
        <v>-3</v>
      </c>
      <c r="AD6" s="241" t="s">
        <v>44</v>
      </c>
      <c r="AE6" s="209">
        <v>1</v>
      </c>
      <c r="AF6" s="205" t="str">
        <f t="shared" si="7"/>
        <v/>
      </c>
      <c r="AG6" s="241" t="s">
        <v>44</v>
      </c>
      <c r="AH6" s="209">
        <v>5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4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19</v>
      </c>
      <c r="AY6" s="4">
        <f t="shared" si="22"/>
        <v>19</v>
      </c>
      <c r="AZ6" s="4">
        <f t="shared" ca="1" si="15"/>
        <v>19</v>
      </c>
      <c r="BA6" s="4">
        <f t="shared" ca="1" si="16"/>
        <v>19</v>
      </c>
      <c r="BB6" s="4">
        <v>3</v>
      </c>
      <c r="BC6" s="4">
        <f ca="1">COUNTIF($AY$4:OFFSET($AY$4,0,0,BB6,1),AY6)</f>
        <v>1</v>
      </c>
      <c r="BE6" s="345">
        <f ca="1">$V$21</f>
        <v>3</v>
      </c>
      <c r="BF6" s="100" t="str">
        <f>$U$2</f>
        <v>JG</v>
      </c>
      <c r="BG6" s="101">
        <f ca="1">$W$21</f>
        <v>82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110.5</v>
      </c>
      <c r="BL6" s="95">
        <f ca="1">$AO$23</f>
        <v>221</v>
      </c>
      <c r="BM6" s="174"/>
      <c r="BN6" s="346">
        <f t="shared" ca="1" si="18"/>
        <v>1</v>
      </c>
      <c r="BO6" s="85" t="str">
        <f>$X$2</f>
        <v>JH</v>
      </c>
      <c r="BP6" s="347">
        <f t="shared" ca="1" si="19"/>
        <v>22</v>
      </c>
      <c r="BQ6" s="348">
        <f ca="1">-$AR$3*'Season Summary'!$AO$3</f>
        <v>-9</v>
      </c>
      <c r="BR6" s="349">
        <f ca="1">IF(COUNTIF('Season Summary'!W$3:OFFSET('Season Summary'!W$3,$C$2+$AR$2,0),"=1")&gt;0,COUNTIF('Season Summary'!W$3:OFFSET('Season Summary'!W$3,$C$2+$AR$2,0),"=1"),"")</f>
        <v>1</v>
      </c>
      <c r="BS6" s="350">
        <f ca="1">IF(BR6="","",BR6*'Season Summary'!$AO$6)</f>
        <v>31</v>
      </c>
      <c r="BT6" s="351" t="str">
        <f ca="1">IF($Y$22=1,"✓","")</f>
        <v/>
      </c>
      <c r="BU6" s="350" t="str">
        <f t="shared" ca="1" si="20"/>
        <v/>
      </c>
      <c r="BV6" s="351" t="str">
        <f ca="1">IF($Y$22=2,"✓","")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["H","H","V","H","V","H","V","H","H","H","H","H","V","H","H","H"];</v>
      </c>
    </row>
    <row r="7" spans="1:77" ht="18" customHeight="1" x14ac:dyDescent="0.2">
      <c r="B7" s="200" t="str">
        <f>IF('NFL Schedule'!A45="","",'NFL Schedule'!A45)</f>
        <v>Football Team</v>
      </c>
      <c r="C7" s="201" t="str">
        <f>IF('NFL Schedule'!B45="","",'NFL Schedule'!B45)</f>
        <v>at</v>
      </c>
      <c r="D7" s="201" t="str">
        <f>IF('NFL Schedule'!C45="","",'NFL Schedule'!C45)</f>
        <v>Browns</v>
      </c>
      <c r="E7" s="365" t="s">
        <v>44</v>
      </c>
      <c r="F7" s="238" t="s">
        <v>44</v>
      </c>
      <c r="G7" s="209">
        <v>15</v>
      </c>
      <c r="H7" s="205" t="str">
        <f t="shared" si="23"/>
        <v/>
      </c>
      <c r="I7" s="241" t="s">
        <v>45</v>
      </c>
      <c r="J7" s="209">
        <v>14</v>
      </c>
      <c r="K7" s="205">
        <f t="shared" si="0"/>
        <v>-14</v>
      </c>
      <c r="L7" s="241" t="s">
        <v>44</v>
      </c>
      <c r="M7" s="209">
        <v>15</v>
      </c>
      <c r="N7" s="205" t="str">
        <f t="shared" si="1"/>
        <v/>
      </c>
      <c r="O7" s="241" t="s">
        <v>44</v>
      </c>
      <c r="P7" s="209">
        <v>14</v>
      </c>
      <c r="Q7" s="205" t="str">
        <f t="shared" si="2"/>
        <v/>
      </c>
      <c r="R7" s="241" t="s">
        <v>44</v>
      </c>
      <c r="S7" s="209">
        <v>9</v>
      </c>
      <c r="T7" s="205" t="str">
        <f t="shared" si="3"/>
        <v/>
      </c>
      <c r="U7" s="241" t="s">
        <v>44</v>
      </c>
      <c r="V7" s="209">
        <v>15</v>
      </c>
      <c r="W7" s="205" t="str">
        <f t="shared" si="4"/>
        <v/>
      </c>
      <c r="X7" s="241" t="s">
        <v>44</v>
      </c>
      <c r="Y7" s="209">
        <v>12</v>
      </c>
      <c r="Z7" s="205" t="str">
        <f t="shared" si="5"/>
        <v/>
      </c>
      <c r="AA7" s="241" t="s">
        <v>44</v>
      </c>
      <c r="AB7" s="209">
        <v>13</v>
      </c>
      <c r="AC7" s="205" t="str">
        <f t="shared" si="6"/>
        <v/>
      </c>
      <c r="AD7" s="241" t="s">
        <v>44</v>
      </c>
      <c r="AE7" s="209">
        <v>15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110</v>
      </c>
      <c r="AY7" s="4">
        <f t="shared" si="22"/>
        <v>110</v>
      </c>
      <c r="AZ7" s="4">
        <f t="shared" ca="1" si="15"/>
        <v>110</v>
      </c>
      <c r="BA7" s="4">
        <f t="shared" ca="1" si="16"/>
        <v>110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82</v>
      </c>
      <c r="BH7" s="177"/>
      <c r="BI7" s="346">
        <f t="shared" ca="1" si="17"/>
        <v>4</v>
      </c>
      <c r="BJ7" s="85" t="str">
        <f>$AD$2</f>
        <v>KC</v>
      </c>
      <c r="BK7" s="94">
        <f ca="1">$AF$22</f>
        <v>108.5</v>
      </c>
      <c r="BL7" s="95">
        <f ca="1">$AF$23</f>
        <v>217</v>
      </c>
      <c r="BM7" s="174"/>
      <c r="BN7" s="346">
        <f t="shared" ca="1" si="18"/>
        <v>4</v>
      </c>
      <c r="BO7" s="85" t="str">
        <f>$AJ$2</f>
        <v>MB</v>
      </c>
      <c r="BP7" s="347">
        <f t="shared" ca="1" si="19"/>
        <v>0</v>
      </c>
      <c r="BQ7" s="348">
        <f ca="1">-$AR$3*'Season Summary'!$AO$3</f>
        <v>-9</v>
      </c>
      <c r="BR7" s="349" t="str">
        <f ca="1">IF(COUNTIF('Season Summary'!AI$3:OFFSET('Season Summary'!AI$3,$C$2+$AR$2,0),"=1")&gt;0,COUNTIF('Season Summary'!AI$3:OFFSET('Season Summary'!AI$3,$C$2+$AR$2,0),"=1"),"")</f>
        <v/>
      </c>
      <c r="BS7" s="350" t="str">
        <f ca="1">IF(BR7="","",BR7*'Season Summary'!$AO$6)</f>
        <v/>
      </c>
      <c r="BT7" s="351" t="str">
        <f ca="1">IF($AK$22=1,"✓","")</f>
        <v>✓</v>
      </c>
      <c r="BU7" s="350">
        <f t="shared" ca="1" si="20"/>
        <v>9</v>
      </c>
      <c r="BV7" s="351" t="str">
        <f ca="1">IF($AK$22=2,"✓","")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["H","H","V","H","H","H","V","H","H","H","H","H","V","H","H","H"];</v>
      </c>
    </row>
    <row r="8" spans="1:77" ht="18" customHeight="1" x14ac:dyDescent="0.2">
      <c r="B8" s="200" t="str">
        <f>IF('NFL Schedule'!A46="","",'NFL Schedule'!A46)</f>
        <v>Titans</v>
      </c>
      <c r="C8" s="201" t="str">
        <f>IF('NFL Schedule'!B46="","",'NFL Schedule'!B46)</f>
        <v>at</v>
      </c>
      <c r="D8" s="201" t="str">
        <f>IF('NFL Schedule'!C46="","",'NFL Schedule'!C46)</f>
        <v>Vikings</v>
      </c>
      <c r="E8" s="365" t="s">
        <v>45</v>
      </c>
      <c r="F8" s="238" t="s">
        <v>45</v>
      </c>
      <c r="G8" s="209">
        <v>2</v>
      </c>
      <c r="H8" s="205" t="str">
        <f t="shared" si="23"/>
        <v/>
      </c>
      <c r="I8" s="241" t="s">
        <v>44</v>
      </c>
      <c r="J8" s="209">
        <v>10</v>
      </c>
      <c r="K8" s="205">
        <f t="shared" si="0"/>
        <v>-10</v>
      </c>
      <c r="L8" s="241" t="s">
        <v>45</v>
      </c>
      <c r="M8" s="209">
        <v>2</v>
      </c>
      <c r="N8" s="205" t="str">
        <f t="shared" si="1"/>
        <v/>
      </c>
      <c r="O8" s="241" t="s">
        <v>44</v>
      </c>
      <c r="P8" s="209">
        <v>2</v>
      </c>
      <c r="Q8" s="205">
        <f t="shared" si="2"/>
        <v>-2</v>
      </c>
      <c r="R8" s="241" t="s">
        <v>44</v>
      </c>
      <c r="S8" s="209">
        <v>4</v>
      </c>
      <c r="T8" s="205">
        <f t="shared" si="3"/>
        <v>-4</v>
      </c>
      <c r="U8" s="241" t="s">
        <v>45</v>
      </c>
      <c r="V8" s="209">
        <v>2</v>
      </c>
      <c r="W8" s="205" t="str">
        <f t="shared" si="4"/>
        <v/>
      </c>
      <c r="X8" s="241" t="s">
        <v>45</v>
      </c>
      <c r="Y8" s="209">
        <v>9</v>
      </c>
      <c r="Z8" s="205" t="str">
        <f t="shared" si="5"/>
        <v/>
      </c>
      <c r="AA8" s="241" t="s">
        <v>45</v>
      </c>
      <c r="AB8" s="209">
        <v>4</v>
      </c>
      <c r="AC8" s="205" t="str">
        <f t="shared" si="6"/>
        <v/>
      </c>
      <c r="AD8" s="241" t="s">
        <v>45</v>
      </c>
      <c r="AE8" s="209">
        <v>2</v>
      </c>
      <c r="AF8" s="205" t="str">
        <f t="shared" si="7"/>
        <v/>
      </c>
      <c r="AG8" s="241" t="s">
        <v>45</v>
      </c>
      <c r="AH8" s="209">
        <v>3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44</v>
      </c>
      <c r="AN8" s="209">
        <v>14</v>
      </c>
      <c r="AO8" s="207">
        <f t="shared" si="10"/>
        <v>-14</v>
      </c>
      <c r="AT8" s="208" t="str">
        <f t="shared" si="11"/>
        <v>V</v>
      </c>
      <c r="AU8" s="209">
        <f t="shared" ca="1" si="12"/>
        <v>1</v>
      </c>
      <c r="AV8" s="207" t="str">
        <f t="shared" ca="1" si="13"/>
        <v/>
      </c>
      <c r="AX8" s="4">
        <f t="shared" si="14"/>
        <v>-2</v>
      </c>
      <c r="AY8" s="4">
        <f t="shared" si="22"/>
        <v>2</v>
      </c>
      <c r="AZ8" s="4">
        <f t="shared" si="15"/>
        <v>2</v>
      </c>
      <c r="BA8" s="4">
        <f t="shared" ca="1" si="16"/>
        <v>2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81</v>
      </c>
      <c r="BH8" s="177"/>
      <c r="BI8" s="346">
        <f t="shared" ca="1" si="17"/>
        <v>5</v>
      </c>
      <c r="BJ8" s="85" t="str">
        <f>$L$2</f>
        <v>CP</v>
      </c>
      <c r="BK8" s="94">
        <f ca="1">$N$22</f>
        <v>107</v>
      </c>
      <c r="BL8" s="95">
        <f ca="1">$N$23</f>
        <v>214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-6</v>
      </c>
      <c r="BQ8" s="348">
        <f ca="1">-$AR$3*'Season Summary'!$AO$3</f>
        <v>-9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/>
      </c>
      <c r="BU8" s="350" t="str">
        <f t="shared" ca="1" si="20"/>
        <v/>
      </c>
      <c r="BV8" s="351" t="str">
        <f ca="1">IF($AH$22=2,"✓","")</f>
        <v>✓</v>
      </c>
      <c r="BW8" s="352">
        <f t="shared" ca="1" si="21"/>
        <v>3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["H","H","H","H","H","H","H","H","H","H","H","H","V","H","V","H"];</v>
      </c>
    </row>
    <row r="9" spans="1:77" ht="18" customHeight="1" x14ac:dyDescent="0.2">
      <c r="B9" s="200" t="str">
        <f>IF('NFL Schedule'!A47="","",'NFL Schedule'!A47)</f>
        <v>Raiders</v>
      </c>
      <c r="C9" s="201" t="str">
        <f>IF('NFL Schedule'!B47="","",'NFL Schedule'!B47)</f>
        <v>at</v>
      </c>
      <c r="D9" s="201" t="str">
        <f>IF('NFL Schedule'!C47="","",'NFL Schedule'!C47)</f>
        <v>Patriots</v>
      </c>
      <c r="E9" s="365" t="s">
        <v>44</v>
      </c>
      <c r="F9" s="238" t="s">
        <v>44</v>
      </c>
      <c r="G9" s="209">
        <v>11</v>
      </c>
      <c r="H9" s="205" t="str">
        <f t="shared" si="23"/>
        <v/>
      </c>
      <c r="I9" s="241" t="s">
        <v>44</v>
      </c>
      <c r="J9" s="209">
        <v>8</v>
      </c>
      <c r="K9" s="205" t="str">
        <f t="shared" si="0"/>
        <v/>
      </c>
      <c r="L9" s="241" t="s">
        <v>44</v>
      </c>
      <c r="M9" s="209">
        <v>12</v>
      </c>
      <c r="N9" s="205" t="str">
        <f t="shared" si="1"/>
        <v/>
      </c>
      <c r="O9" s="241" t="s">
        <v>44</v>
      </c>
      <c r="P9" s="209">
        <v>9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6</v>
      </c>
      <c r="Z9" s="205" t="str">
        <f t="shared" si="5"/>
        <v/>
      </c>
      <c r="AA9" s="241" t="s">
        <v>45</v>
      </c>
      <c r="AB9" s="209">
        <v>1</v>
      </c>
      <c r="AC9" s="205">
        <f t="shared" si="6"/>
        <v>-1</v>
      </c>
      <c r="AD9" s="241" t="s">
        <v>44</v>
      </c>
      <c r="AE9" s="209">
        <v>12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45</v>
      </c>
      <c r="AK9" s="209">
        <v>7</v>
      </c>
      <c r="AL9" s="205">
        <f t="shared" si="9"/>
        <v>-7</v>
      </c>
      <c r="AM9" s="241" t="s">
        <v>45</v>
      </c>
      <c r="AN9" s="209">
        <v>3</v>
      </c>
      <c r="AO9" s="207">
        <f t="shared" si="10"/>
        <v>-3</v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85</v>
      </c>
      <c r="AY9" s="4">
        <f t="shared" si="22"/>
        <v>85</v>
      </c>
      <c r="AZ9" s="4">
        <f t="shared" ca="1" si="15"/>
        <v>85</v>
      </c>
      <c r="BA9" s="4">
        <f t="shared" ca="1" si="16"/>
        <v>85</v>
      </c>
      <c r="BB9" s="4">
        <v>6</v>
      </c>
      <c r="BC9" s="4">
        <f ca="1">COUNTIF($AY$4:OFFSET($AY$4,0,0,BB9,1),AY9)</f>
        <v>1</v>
      </c>
      <c r="BE9" s="345">
        <f ca="1">$M$21</f>
        <v>5</v>
      </c>
      <c r="BF9" s="100" t="str">
        <f>$L$2</f>
        <v>CP</v>
      </c>
      <c r="BG9" s="101">
        <f ca="1">$N$21</f>
        <v>81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105.5</v>
      </c>
      <c r="BL9" s="95">
        <f ca="1">$H$23</f>
        <v>211</v>
      </c>
      <c r="BM9" s="174"/>
      <c r="BN9" s="346">
        <f t="shared" ca="1" si="18"/>
        <v>5</v>
      </c>
      <c r="BO9" s="85" t="str">
        <f>$AM$2</f>
        <v>RR</v>
      </c>
      <c r="BP9" s="347">
        <f t="shared" ca="1" si="19"/>
        <v>-6</v>
      </c>
      <c r="BQ9" s="348">
        <f ca="1">-$AR$3*'Season Summary'!$AO$3</f>
        <v>-9</v>
      </c>
      <c r="BR9" s="349" t="str">
        <f ca="1">IF(COUNTIF('Season Summary'!AL$3:OFFSET('Season Summary'!AL$3,$C$2+$AR$2,0),"=1")&gt;0,COUNTIF('Season Summary'!AL$3:OFFSET('Season Summary'!AL$3,$C$2+$AR$2,0),"=1"),"")</f>
        <v/>
      </c>
      <c r="BS9" s="350" t="str">
        <f ca="1">IF(BR9="","",BR9*'Season Summary'!$AO$6)</f>
        <v/>
      </c>
      <c r="BT9" s="351" t="str">
        <f ca="1">IF($AN$22=1,"✓","")</f>
        <v/>
      </c>
      <c r="BU9" s="350" t="str">
        <f t="shared" ca="1" si="20"/>
        <v/>
      </c>
      <c r="BV9" s="351" t="str">
        <f ca="1">IF($AN$22=2,"✓","")</f>
        <v>✓</v>
      </c>
      <c r="BW9" s="352">
        <f t="shared" ca="1" si="21"/>
        <v>3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["H","H","H","H","V","H","V","H","H","H","H","H","V","H","H","H"];</v>
      </c>
    </row>
    <row r="10" spans="1:77" ht="18" customHeight="1" x14ac:dyDescent="0.2">
      <c r="B10" s="200" t="str">
        <f>IF('NFL Schedule'!A48="","",'NFL Schedule'!A48)</f>
        <v>49ers</v>
      </c>
      <c r="C10" s="201" t="str">
        <f>IF('NFL Schedule'!B48="","",'NFL Schedule'!B48)</f>
        <v>at</v>
      </c>
      <c r="D10" s="201" t="str">
        <f>IF('NFL Schedule'!C48="","",'NFL Schedule'!C48)</f>
        <v>Giants</v>
      </c>
      <c r="E10" s="365" t="s">
        <v>45</v>
      </c>
      <c r="F10" s="238" t="s">
        <v>45</v>
      </c>
      <c r="G10" s="209">
        <v>8</v>
      </c>
      <c r="H10" s="205" t="str">
        <f t="shared" si="23"/>
        <v/>
      </c>
      <c r="I10" s="241" t="s">
        <v>45</v>
      </c>
      <c r="J10" s="209">
        <v>7</v>
      </c>
      <c r="K10" s="205" t="str">
        <f t="shared" si="0"/>
        <v/>
      </c>
      <c r="L10" s="241" t="s">
        <v>45</v>
      </c>
      <c r="M10" s="209">
        <v>7</v>
      </c>
      <c r="N10" s="205" t="str">
        <f t="shared" si="1"/>
        <v/>
      </c>
      <c r="O10" s="241" t="s">
        <v>45</v>
      </c>
      <c r="P10" s="209">
        <v>8</v>
      </c>
      <c r="Q10" s="205" t="str">
        <f t="shared" si="2"/>
        <v/>
      </c>
      <c r="R10" s="241" t="s">
        <v>44</v>
      </c>
      <c r="S10" s="209">
        <v>8</v>
      </c>
      <c r="T10" s="205">
        <f t="shared" si="3"/>
        <v>-8</v>
      </c>
      <c r="U10" s="241" t="s">
        <v>45</v>
      </c>
      <c r="V10" s="209">
        <v>7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7</v>
      </c>
      <c r="AF10" s="205" t="str">
        <f t="shared" si="7"/>
        <v/>
      </c>
      <c r="AG10" s="241" t="s">
        <v>45</v>
      </c>
      <c r="AH10" s="209">
        <v>9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15</v>
      </c>
      <c r="AO10" s="207" t="str">
        <f t="shared" si="10"/>
        <v/>
      </c>
      <c r="AT10" s="208" t="str">
        <f t="shared" si="11"/>
        <v>V</v>
      </c>
      <c r="AU10" s="209">
        <f t="shared" ca="1" si="12"/>
        <v>9</v>
      </c>
      <c r="AV10" s="207" t="str">
        <f t="shared" ca="1" si="13"/>
        <v/>
      </c>
      <c r="AX10" s="4">
        <f t="shared" si="14"/>
        <v>-99</v>
      </c>
      <c r="AY10" s="4">
        <f t="shared" si="22"/>
        <v>99</v>
      </c>
      <c r="AZ10" s="4">
        <f t="shared" si="15"/>
        <v>99</v>
      </c>
      <c r="BA10" s="4">
        <f t="shared" ca="1" si="16"/>
        <v>99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80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103.5</v>
      </c>
      <c r="BL10" s="95">
        <f ca="1">$Q$23</f>
        <v>207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-9</v>
      </c>
      <c r="BQ10" s="348">
        <f ca="1">-$AR$3*'Season Summary'!$AO$3</f>
        <v>-9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["H","H","H","H","V","H","V","H","H","H","V","H","V","H","V","H"];</v>
      </c>
    </row>
    <row r="11" spans="1:77" ht="18" customHeight="1" x14ac:dyDescent="0.2">
      <c r="B11" s="200" t="str">
        <f>IF('NFL Schedule'!A49="","",'NFL Schedule'!A49)</f>
        <v>Bengals</v>
      </c>
      <c r="C11" s="201" t="str">
        <f>IF('NFL Schedule'!B49="","",'NFL Schedule'!B49)</f>
        <v>at</v>
      </c>
      <c r="D11" s="201" t="str">
        <f>IF('NFL Schedule'!C49="","",'NFL Schedule'!C49)</f>
        <v>Eagles</v>
      </c>
      <c r="E11" s="365" t="s">
        <v>47</v>
      </c>
      <c r="F11" s="238" t="s">
        <v>44</v>
      </c>
      <c r="G11" s="209">
        <v>10</v>
      </c>
      <c r="H11" s="205">
        <f t="shared" si="23"/>
        <v>-10</v>
      </c>
      <c r="I11" s="241" t="s">
        <v>44</v>
      </c>
      <c r="J11" s="209">
        <v>6</v>
      </c>
      <c r="K11" s="205">
        <f t="shared" si="0"/>
        <v>-6</v>
      </c>
      <c r="L11" s="241" t="s">
        <v>44</v>
      </c>
      <c r="M11" s="209">
        <v>9</v>
      </c>
      <c r="N11" s="205">
        <f t="shared" si="1"/>
        <v>-9</v>
      </c>
      <c r="O11" s="241" t="s">
        <v>44</v>
      </c>
      <c r="P11" s="209">
        <v>7</v>
      </c>
      <c r="Q11" s="205">
        <f t="shared" si="2"/>
        <v>-7</v>
      </c>
      <c r="R11" s="241" t="s">
        <v>44</v>
      </c>
      <c r="S11" s="209">
        <v>7</v>
      </c>
      <c r="T11" s="205">
        <f t="shared" si="3"/>
        <v>-7</v>
      </c>
      <c r="U11" s="241" t="s">
        <v>44</v>
      </c>
      <c r="V11" s="209">
        <v>9</v>
      </c>
      <c r="W11" s="205">
        <f t="shared" si="4"/>
        <v>-9</v>
      </c>
      <c r="X11" s="241" t="s">
        <v>44</v>
      </c>
      <c r="Y11" s="209">
        <v>15</v>
      </c>
      <c r="Z11" s="205">
        <f t="shared" si="5"/>
        <v>-15</v>
      </c>
      <c r="AA11" s="241" t="s">
        <v>45</v>
      </c>
      <c r="AB11" s="209">
        <v>2</v>
      </c>
      <c r="AC11" s="205">
        <f t="shared" si="6"/>
        <v>-2</v>
      </c>
      <c r="AD11" s="241" t="s">
        <v>44</v>
      </c>
      <c r="AE11" s="209">
        <v>9</v>
      </c>
      <c r="AF11" s="205">
        <f t="shared" si="7"/>
        <v>-9</v>
      </c>
      <c r="AG11" s="241" t="s">
        <v>44</v>
      </c>
      <c r="AH11" s="209">
        <v>2</v>
      </c>
      <c r="AI11" s="205">
        <f t="shared" si="8"/>
        <v>-2</v>
      </c>
      <c r="AJ11" s="241" t="s">
        <v>44</v>
      </c>
      <c r="AK11" s="209">
        <v>5</v>
      </c>
      <c r="AL11" s="205">
        <f t="shared" si="9"/>
        <v>-5</v>
      </c>
      <c r="AM11" s="241" t="s">
        <v>44</v>
      </c>
      <c r="AN11" s="209">
        <v>6</v>
      </c>
      <c r="AO11" s="207">
        <f t="shared" si="10"/>
        <v>-6</v>
      </c>
      <c r="AT11" s="208" t="str">
        <f t="shared" si="11"/>
        <v>H</v>
      </c>
      <c r="AU11" s="209">
        <f t="shared" ca="1" si="12"/>
        <v>6</v>
      </c>
      <c r="AV11" s="207">
        <f t="shared" ca="1" si="13"/>
        <v>-6</v>
      </c>
      <c r="AX11" s="4">
        <f t="shared" si="14"/>
        <v>83</v>
      </c>
      <c r="AY11" s="4">
        <f t="shared" si="22"/>
        <v>83</v>
      </c>
      <c r="AZ11" s="4">
        <f t="shared" ca="1" si="15"/>
        <v>83</v>
      </c>
      <c r="BA11" s="4">
        <f t="shared" ca="1" si="16"/>
        <v>83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79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103</v>
      </c>
      <c r="BL11" s="95">
        <f ca="1">$Z$23</f>
        <v>206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-9</v>
      </c>
      <c r="BQ11" s="348">
        <f ca="1">-$AR$3*'Season Summary'!$AO$3</f>
        <v>-9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["H","H","V","H","V","V","V","V","H","H","H","H","V","H","H","H"];</v>
      </c>
    </row>
    <row r="12" spans="1:77" ht="18" customHeight="1" x14ac:dyDescent="0.2">
      <c r="B12" s="200" t="str">
        <f>IF('NFL Schedule'!A50="","",'NFL Schedule'!A50)</f>
        <v>Texans</v>
      </c>
      <c r="C12" s="201" t="str">
        <f>IF('NFL Schedule'!B50="","",'NFL Schedule'!B50)</f>
        <v>at</v>
      </c>
      <c r="D12" s="201" t="str">
        <f>IF('NFL Schedule'!C50="","",'NFL Schedule'!C50)</f>
        <v>Steelers</v>
      </c>
      <c r="E12" s="365" t="s">
        <v>44</v>
      </c>
      <c r="F12" s="238" t="s">
        <v>44</v>
      </c>
      <c r="G12" s="209">
        <v>9</v>
      </c>
      <c r="H12" s="205" t="str">
        <f t="shared" si="23"/>
        <v/>
      </c>
      <c r="I12" s="241" t="s">
        <v>44</v>
      </c>
      <c r="J12" s="209">
        <v>15</v>
      </c>
      <c r="K12" s="205" t="str">
        <f t="shared" si="0"/>
        <v/>
      </c>
      <c r="L12" s="241" t="s">
        <v>44</v>
      </c>
      <c r="M12" s="209">
        <v>8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6</v>
      </c>
      <c r="T12" s="205" t="str">
        <f t="shared" si="3"/>
        <v/>
      </c>
      <c r="U12" s="241" t="s">
        <v>44</v>
      </c>
      <c r="V12" s="209">
        <v>8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8</v>
      </c>
      <c r="AF12" s="205" t="str">
        <f t="shared" si="7"/>
        <v/>
      </c>
      <c r="AG12" s="241" t="s">
        <v>44</v>
      </c>
      <c r="AH12" s="209">
        <v>8</v>
      </c>
      <c r="AI12" s="205" t="str">
        <f t="shared" si="8"/>
        <v/>
      </c>
      <c r="AJ12" s="241" t="s">
        <v>45</v>
      </c>
      <c r="AK12" s="209">
        <v>2</v>
      </c>
      <c r="AL12" s="205">
        <f t="shared" si="9"/>
        <v>-2</v>
      </c>
      <c r="AM12" s="241" t="s">
        <v>44</v>
      </c>
      <c r="AN12" s="209">
        <v>9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101</v>
      </c>
      <c r="AY12" s="4">
        <f t="shared" si="22"/>
        <v>101</v>
      </c>
      <c r="AZ12" s="4">
        <f t="shared" ca="1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$J$21</f>
        <v>9</v>
      </c>
      <c r="BF12" s="100" t="str">
        <f>$I$2</f>
        <v>CK</v>
      </c>
      <c r="BG12" s="101">
        <f ca="1">$K$21</f>
        <v>73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98.5</v>
      </c>
      <c r="BL12" s="95">
        <f ca="1">$AC$23</f>
        <v>197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-9</v>
      </c>
      <c r="BQ12" s="348">
        <f ca="1">-$AR$3*'Season Summary'!$AO$3</f>
        <v>-9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["H","H","H","H","V","H","V","H","H","H","H","H","V","H","H","H"];</v>
      </c>
    </row>
    <row r="13" spans="1:77" ht="18" customHeight="1" x14ac:dyDescent="0.2">
      <c r="B13" s="200" t="str">
        <f>IF('NFL Schedule'!A51="","",'NFL Schedule'!A51)</f>
        <v>Jets</v>
      </c>
      <c r="C13" s="201" t="str">
        <f>IF('NFL Schedule'!B51="","",'NFL Schedule'!B51)</f>
        <v>at</v>
      </c>
      <c r="D13" s="201" t="str">
        <f>IF('NFL Schedule'!C51="","",'NFL Schedule'!C51)</f>
        <v>Colts</v>
      </c>
      <c r="E13" s="365" t="s">
        <v>44</v>
      </c>
      <c r="F13" s="238" t="s">
        <v>44</v>
      </c>
      <c r="G13" s="209">
        <v>16</v>
      </c>
      <c r="H13" s="205" t="str">
        <f t="shared" si="23"/>
        <v/>
      </c>
      <c r="I13" s="241" t="s">
        <v>44</v>
      </c>
      <c r="J13" s="209">
        <v>11</v>
      </c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14</v>
      </c>
      <c r="T13" s="205" t="str">
        <f t="shared" si="3"/>
        <v/>
      </c>
      <c r="U13" s="241" t="s">
        <v>44</v>
      </c>
      <c r="V13" s="209">
        <v>16</v>
      </c>
      <c r="W13" s="205" t="str">
        <f t="shared" si="4"/>
        <v/>
      </c>
      <c r="X13" s="241" t="s">
        <v>44</v>
      </c>
      <c r="Y13" s="209">
        <v>16</v>
      </c>
      <c r="Z13" s="205" t="str">
        <f t="shared" si="5"/>
        <v/>
      </c>
      <c r="AA13" s="241" t="s">
        <v>44</v>
      </c>
      <c r="AB13" s="209">
        <v>16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6</v>
      </c>
      <c r="AI13" s="205" t="str">
        <f t="shared" si="8"/>
        <v/>
      </c>
      <c r="AJ13" s="241" t="s">
        <v>44</v>
      </c>
      <c r="AK13" s="209">
        <v>15</v>
      </c>
      <c r="AL13" s="205" t="str">
        <f t="shared" si="9"/>
        <v/>
      </c>
      <c r="AM13" s="241" t="s">
        <v>44</v>
      </c>
      <c r="AN13" s="209">
        <v>11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16</v>
      </c>
      <c r="AV13" s="207" t="str">
        <f t="shared" ca="1" si="13"/>
        <v/>
      </c>
      <c r="AX13" s="4">
        <f t="shared" si="14"/>
        <v>169</v>
      </c>
      <c r="AY13" s="4">
        <f t="shared" si="22"/>
        <v>169</v>
      </c>
      <c r="AZ13" s="4">
        <f t="shared" ca="1" si="15"/>
        <v>169</v>
      </c>
      <c r="BA13" s="4">
        <f t="shared" ca="1" si="16"/>
        <v>169</v>
      </c>
      <c r="BB13" s="4">
        <v>10</v>
      </c>
      <c r="BC13" s="4">
        <f ca="1">COUNTIF($AY$4:OFFSET($AY$4,0,0,BB13,1),AY13)</f>
        <v>1</v>
      </c>
      <c r="BE13" s="345">
        <f ca="1">$AK$21</f>
        <v>9</v>
      </c>
      <c r="BF13" s="100" t="str">
        <f>$AJ$2</f>
        <v>MB</v>
      </c>
      <c r="BG13" s="101">
        <f ca="1">$AL$21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98</v>
      </c>
      <c r="BL13" s="95">
        <f ca="1">$T$23</f>
        <v>196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-9</v>
      </c>
      <c r="BQ13" s="348">
        <f ca="1">-$AR$3*'Season Summary'!$AO$3</f>
        <v>-9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["H","H","H","H","V","H","V","H","H","H","H","H","V","H","V","H"];</v>
      </c>
    </row>
    <row r="14" spans="1:77" ht="18" customHeight="1" x14ac:dyDescent="0.2">
      <c r="B14" s="200" t="str">
        <f>IF('NFL Schedule'!A52="","",'NFL Schedule'!A52)</f>
        <v>Panthers</v>
      </c>
      <c r="C14" s="201" t="str">
        <f>IF('NFL Schedule'!B52="","",'NFL Schedule'!B52)</f>
        <v>at</v>
      </c>
      <c r="D14" s="201" t="str">
        <f>IF('NFL Schedule'!C52="","",'NFL Schedule'!C52)</f>
        <v>Chargers</v>
      </c>
      <c r="E14" s="365" t="s">
        <v>45</v>
      </c>
      <c r="F14" s="238" t="s">
        <v>44</v>
      </c>
      <c r="G14" s="209">
        <v>12</v>
      </c>
      <c r="H14" s="205">
        <f t="shared" si="23"/>
        <v>-12</v>
      </c>
      <c r="I14" s="241" t="s">
        <v>44</v>
      </c>
      <c r="J14" s="209">
        <v>9</v>
      </c>
      <c r="K14" s="205">
        <f t="shared" si="0"/>
        <v>-9</v>
      </c>
      <c r="L14" s="241" t="s">
        <v>44</v>
      </c>
      <c r="M14" s="209">
        <v>14</v>
      </c>
      <c r="N14" s="205">
        <f t="shared" si="1"/>
        <v>-14</v>
      </c>
      <c r="O14" s="241" t="s">
        <v>44</v>
      </c>
      <c r="P14" s="209">
        <v>15</v>
      </c>
      <c r="Q14" s="205">
        <f t="shared" si="2"/>
        <v>-15</v>
      </c>
      <c r="R14" s="241" t="s">
        <v>44</v>
      </c>
      <c r="S14" s="209">
        <v>11</v>
      </c>
      <c r="T14" s="205">
        <f t="shared" si="3"/>
        <v>-11</v>
      </c>
      <c r="U14" s="241" t="s">
        <v>44</v>
      </c>
      <c r="V14" s="209">
        <v>14</v>
      </c>
      <c r="W14" s="205">
        <f t="shared" si="4"/>
        <v>-14</v>
      </c>
      <c r="X14" s="241" t="s">
        <v>45</v>
      </c>
      <c r="Y14" s="209">
        <v>1</v>
      </c>
      <c r="Z14" s="205" t="str">
        <f t="shared" si="5"/>
        <v/>
      </c>
      <c r="AA14" s="241" t="s">
        <v>44</v>
      </c>
      <c r="AB14" s="209">
        <v>9</v>
      </c>
      <c r="AC14" s="205">
        <f t="shared" si="6"/>
        <v>-9</v>
      </c>
      <c r="AD14" s="241" t="s">
        <v>44</v>
      </c>
      <c r="AE14" s="209">
        <v>14</v>
      </c>
      <c r="AF14" s="205">
        <f t="shared" si="7"/>
        <v>-14</v>
      </c>
      <c r="AG14" s="241" t="s">
        <v>44</v>
      </c>
      <c r="AH14" s="209">
        <v>15</v>
      </c>
      <c r="AI14" s="205">
        <f t="shared" si="8"/>
        <v>-15</v>
      </c>
      <c r="AJ14" s="241" t="s">
        <v>44</v>
      </c>
      <c r="AK14" s="209">
        <v>13</v>
      </c>
      <c r="AL14" s="205">
        <f t="shared" si="9"/>
        <v>-13</v>
      </c>
      <c r="AM14" s="241" t="s">
        <v>44</v>
      </c>
      <c r="AN14" s="209">
        <v>12</v>
      </c>
      <c r="AO14" s="207">
        <f t="shared" si="10"/>
        <v>-12</v>
      </c>
      <c r="AT14" s="208" t="str">
        <f t="shared" si="11"/>
        <v>H</v>
      </c>
      <c r="AU14" s="209">
        <f t="shared" ca="1" si="12"/>
        <v>14</v>
      </c>
      <c r="AV14" s="207">
        <f t="shared" ca="1" si="13"/>
        <v>-14</v>
      </c>
      <c r="AX14" s="4">
        <f t="shared" si="14"/>
        <v>137</v>
      </c>
      <c r="AY14" s="4">
        <f t="shared" si="22"/>
        <v>137</v>
      </c>
      <c r="AZ14" s="4">
        <f t="shared" ca="1" si="15"/>
        <v>137</v>
      </c>
      <c r="BA14" s="4">
        <f t="shared" ca="1" si="16"/>
        <v>137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68</v>
      </c>
      <c r="BH14" s="177"/>
      <c r="BI14" s="346">
        <f t="shared" ca="1" si="17"/>
        <v>10</v>
      </c>
      <c r="BJ14" s="85" t="str">
        <f>$U$2</f>
        <v>JG</v>
      </c>
      <c r="BK14" s="94">
        <f ca="1">$W$22</f>
        <v>98</v>
      </c>
      <c r="BL14" s="95">
        <f ca="1">$W$23</f>
        <v>196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-9</v>
      </c>
      <c r="BQ14" s="348">
        <f ca="1">-$AR$3*'Season Summary'!$AO$3</f>
        <v>-9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["H","H","H","H","V","V","V","H","V","H","H","H","V","H","V","H"];</v>
      </c>
    </row>
    <row r="15" spans="1:77" ht="18" customHeight="1" thickBot="1" x14ac:dyDescent="0.25">
      <c r="B15" s="200" t="str">
        <f>IF('NFL Schedule'!A53="","",'NFL Schedule'!A53)</f>
        <v>Lions</v>
      </c>
      <c r="C15" s="201" t="str">
        <f>IF('NFL Schedule'!B53="","",'NFL Schedule'!B53)</f>
        <v>at</v>
      </c>
      <c r="D15" s="201" t="str">
        <f>IF('NFL Schedule'!C53="","",'NFL Schedule'!C53)</f>
        <v>Cardinals</v>
      </c>
      <c r="E15" s="365" t="s">
        <v>45</v>
      </c>
      <c r="F15" s="238" t="s">
        <v>44</v>
      </c>
      <c r="G15" s="209">
        <v>14</v>
      </c>
      <c r="H15" s="205">
        <f t="shared" si="23"/>
        <v>-14</v>
      </c>
      <c r="I15" s="241" t="s">
        <v>44</v>
      </c>
      <c r="J15" s="209">
        <v>13</v>
      </c>
      <c r="K15" s="205">
        <f t="shared" si="0"/>
        <v>-13</v>
      </c>
      <c r="L15" s="241" t="s">
        <v>44</v>
      </c>
      <c r="M15" s="209">
        <v>13</v>
      </c>
      <c r="N15" s="205">
        <f t="shared" si="1"/>
        <v>-13</v>
      </c>
      <c r="O15" s="241" t="s">
        <v>44</v>
      </c>
      <c r="P15" s="209">
        <v>10</v>
      </c>
      <c r="Q15" s="205">
        <f t="shared" si="2"/>
        <v>-10</v>
      </c>
      <c r="R15" s="241" t="s">
        <v>44</v>
      </c>
      <c r="S15" s="209">
        <v>15</v>
      </c>
      <c r="T15" s="205">
        <f t="shared" si="3"/>
        <v>-15</v>
      </c>
      <c r="U15" s="241" t="s">
        <v>44</v>
      </c>
      <c r="V15" s="209">
        <v>13</v>
      </c>
      <c r="W15" s="205">
        <f t="shared" si="4"/>
        <v>-13</v>
      </c>
      <c r="X15" s="241" t="s">
        <v>44</v>
      </c>
      <c r="Y15" s="209">
        <v>14</v>
      </c>
      <c r="Z15" s="205">
        <f t="shared" si="5"/>
        <v>-14</v>
      </c>
      <c r="AA15" s="241" t="s">
        <v>44</v>
      </c>
      <c r="AB15" s="209">
        <v>14</v>
      </c>
      <c r="AC15" s="205">
        <f t="shared" si="6"/>
        <v>-14</v>
      </c>
      <c r="AD15" s="241" t="s">
        <v>44</v>
      </c>
      <c r="AE15" s="209">
        <v>13</v>
      </c>
      <c r="AF15" s="205">
        <f t="shared" si="7"/>
        <v>-13</v>
      </c>
      <c r="AG15" s="241" t="s">
        <v>44</v>
      </c>
      <c r="AH15" s="209">
        <v>12</v>
      </c>
      <c r="AI15" s="205">
        <f t="shared" si="8"/>
        <v>-12</v>
      </c>
      <c r="AJ15" s="241" t="s">
        <v>44</v>
      </c>
      <c r="AK15" s="209">
        <v>12</v>
      </c>
      <c r="AL15" s="205">
        <f t="shared" si="9"/>
        <v>-12</v>
      </c>
      <c r="AM15" s="241" t="s">
        <v>44</v>
      </c>
      <c r="AN15" s="209">
        <v>13</v>
      </c>
      <c r="AO15" s="207">
        <f t="shared" si="10"/>
        <v>-13</v>
      </c>
      <c r="AT15" s="208" t="str">
        <f t="shared" si="11"/>
        <v>H</v>
      </c>
      <c r="AU15" s="209">
        <f t="shared" ca="1" si="12"/>
        <v>15</v>
      </c>
      <c r="AV15" s="207">
        <f t="shared" ca="1" si="13"/>
        <v>-15</v>
      </c>
      <c r="AX15" s="4">
        <f t="shared" si="14"/>
        <v>156</v>
      </c>
      <c r="AY15" s="4">
        <f t="shared" si="22"/>
        <v>156</v>
      </c>
      <c r="AZ15" s="4">
        <f t="shared" ca="1" si="15"/>
        <v>156</v>
      </c>
      <c r="BA15" s="4">
        <f t="shared" ca="1" si="16"/>
        <v>156</v>
      </c>
      <c r="BB15" s="4">
        <v>12</v>
      </c>
      <c r="BC15" s="4">
        <f ca="1">COUNTIF($AY$4:OFFSET($AY$4,0,0,BB15,1),AY15)</f>
        <v>1</v>
      </c>
      <c r="BE15" s="353">
        <f ca="1">$AN$21</f>
        <v>12</v>
      </c>
      <c r="BF15" s="102" t="str">
        <f>$AM$2</f>
        <v>RR</v>
      </c>
      <c r="BG15" s="103">
        <f ca="1">$AO$21</f>
        <v>62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86</v>
      </c>
      <c r="BL15" s="97">
        <f ca="1">$K$23</f>
        <v>172</v>
      </c>
      <c r="BM15" s="174"/>
      <c r="BN15" s="354">
        <f t="shared" ca="1" si="18"/>
        <v>7</v>
      </c>
      <c r="BO15" s="86" t="str">
        <f>$AD$2</f>
        <v>KC</v>
      </c>
      <c r="BP15" s="355">
        <f t="shared" ca="1" si="19"/>
        <v>-9</v>
      </c>
      <c r="BQ15" s="356">
        <f ca="1">-$AR$3*'Season Summary'!$AO$3</f>
        <v>-9</v>
      </c>
      <c r="BR15" s="357" t="str">
        <f ca="1">IF(COUNTIF('Season Summary'!AC$3:OFFSET('Season Summary'!AC$3,$C$2+$AR$2,0),"=1")&gt;0,COUNTIF('Season Summary'!AC$3:OFFSET('Season Summary'!AC$3,$C$2+$AR$2,0),"=1"),"")</f>
        <v/>
      </c>
      <c r="BS15" s="358" t="str">
        <f ca="1">IF(BR15="","",BR15*'Season Summary'!$AO$6)</f>
        <v/>
      </c>
      <c r="BT15" s="359" t="str">
        <f ca="1">IF($AE$22=1,"✓","")</f>
        <v/>
      </c>
      <c r="BU15" s="358" t="str">
        <f t="shared" ca="1" si="20"/>
        <v/>
      </c>
      <c r="BV15" s="359" t="str">
        <f ca="1">IF($AE$22=2,"✓","")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["H","H","H","V","H","V","V","H","H","H","H","H","V","H","H","V"];</v>
      </c>
    </row>
    <row r="16" spans="1:77" ht="18" customHeight="1" thickTop="1" x14ac:dyDescent="0.2">
      <c r="B16" s="200" t="str">
        <f>IF('NFL Schedule'!A54="","",'NFL Schedule'!A54)</f>
        <v>Buccaneers</v>
      </c>
      <c r="C16" s="201" t="str">
        <f>IF('NFL Schedule'!B54="","",'NFL Schedule'!B54)</f>
        <v>at</v>
      </c>
      <c r="D16" s="201" t="str">
        <f>IF('NFL Schedule'!C54="","",'NFL Schedule'!C54)</f>
        <v>Broncos</v>
      </c>
      <c r="E16" s="365" t="s">
        <v>45</v>
      </c>
      <c r="F16" s="238" t="s">
        <v>45</v>
      </c>
      <c r="G16" s="209">
        <v>13</v>
      </c>
      <c r="H16" s="205" t="str">
        <f t="shared" si="23"/>
        <v/>
      </c>
      <c r="I16" s="241" t="s">
        <v>45</v>
      </c>
      <c r="J16" s="209">
        <v>12</v>
      </c>
      <c r="K16" s="205" t="str">
        <f t="shared" si="0"/>
        <v/>
      </c>
      <c r="L16" s="241" t="s">
        <v>45</v>
      </c>
      <c r="M16" s="209">
        <v>11</v>
      </c>
      <c r="N16" s="205" t="str">
        <f t="shared" si="1"/>
        <v/>
      </c>
      <c r="O16" s="241" t="s">
        <v>45</v>
      </c>
      <c r="P16" s="209">
        <v>11</v>
      </c>
      <c r="Q16" s="205" t="str">
        <f t="shared" si="2"/>
        <v/>
      </c>
      <c r="R16" s="241" t="s">
        <v>45</v>
      </c>
      <c r="S16" s="209">
        <v>16</v>
      </c>
      <c r="T16" s="205" t="str">
        <f t="shared" si="3"/>
        <v/>
      </c>
      <c r="U16" s="241" t="s">
        <v>45</v>
      </c>
      <c r="V16" s="209">
        <v>11</v>
      </c>
      <c r="W16" s="205" t="str">
        <f t="shared" si="4"/>
        <v/>
      </c>
      <c r="X16" s="241" t="s">
        <v>45</v>
      </c>
      <c r="Y16" s="209">
        <v>10</v>
      </c>
      <c r="Z16" s="205" t="str">
        <f t="shared" si="5"/>
        <v/>
      </c>
      <c r="AA16" s="241" t="s">
        <v>45</v>
      </c>
      <c r="AB16" s="209">
        <v>11</v>
      </c>
      <c r="AC16" s="205" t="str">
        <f t="shared" si="6"/>
        <v/>
      </c>
      <c r="AD16" s="241" t="s">
        <v>45</v>
      </c>
      <c r="AE16" s="209">
        <v>11</v>
      </c>
      <c r="AF16" s="205" t="str">
        <f t="shared" si="7"/>
        <v/>
      </c>
      <c r="AG16" s="241" t="s">
        <v>45</v>
      </c>
      <c r="AH16" s="209">
        <v>1</v>
      </c>
      <c r="AI16" s="205" t="str">
        <f t="shared" si="8"/>
        <v/>
      </c>
      <c r="AJ16" s="241" t="s">
        <v>45</v>
      </c>
      <c r="AK16" s="209">
        <v>6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-129</v>
      </c>
      <c r="AY16" s="4">
        <f t="shared" si="22"/>
        <v>129</v>
      </c>
      <c r="AZ16" s="4">
        <f t="shared" si="15"/>
        <v>129</v>
      </c>
      <c r="BA16" s="4">
        <f t="shared" ca="1" si="16"/>
        <v>129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["3","6","1","15","2","11","8","10","9","16","12","14","13","7","4","5"];</v>
      </c>
    </row>
    <row r="17" spans="1:77" ht="18" customHeight="1" x14ac:dyDescent="0.2">
      <c r="B17" s="200" t="str">
        <f>IF('NFL Schedule'!A55="","",'NFL Schedule'!A55)</f>
        <v>Cowboys</v>
      </c>
      <c r="C17" s="201" t="str">
        <f>IF('NFL Schedule'!B55="","",'NFL Schedule'!B55)</f>
        <v>at</v>
      </c>
      <c r="D17" s="201" t="str">
        <f>IF('NFL Schedule'!C55="","",'NFL Schedule'!C55)</f>
        <v>Seahawks</v>
      </c>
      <c r="E17" s="365" t="s">
        <v>44</v>
      </c>
      <c r="F17" s="238" t="s">
        <v>44</v>
      </c>
      <c r="G17" s="209">
        <v>7</v>
      </c>
      <c r="H17" s="205" t="str">
        <f t="shared" si="23"/>
        <v/>
      </c>
      <c r="I17" s="241" t="s">
        <v>44</v>
      </c>
      <c r="J17" s="209">
        <v>16</v>
      </c>
      <c r="K17" s="205" t="str">
        <f t="shared" si="0"/>
        <v/>
      </c>
      <c r="L17" s="241" t="s">
        <v>44</v>
      </c>
      <c r="M17" s="209">
        <v>10</v>
      </c>
      <c r="N17" s="205" t="str">
        <f t="shared" si="1"/>
        <v/>
      </c>
      <c r="O17" s="241" t="s">
        <v>44</v>
      </c>
      <c r="P17" s="209">
        <v>13</v>
      </c>
      <c r="Q17" s="205" t="str">
        <f t="shared" si="2"/>
        <v/>
      </c>
      <c r="R17" s="241" t="s">
        <v>44</v>
      </c>
      <c r="S17" s="209">
        <v>2</v>
      </c>
      <c r="T17" s="205" t="str">
        <f t="shared" si="3"/>
        <v/>
      </c>
      <c r="U17" s="241" t="s">
        <v>44</v>
      </c>
      <c r="V17" s="209">
        <v>10</v>
      </c>
      <c r="W17" s="205" t="str">
        <f t="shared" si="4"/>
        <v/>
      </c>
      <c r="X17" s="241" t="s">
        <v>44</v>
      </c>
      <c r="Y17" s="209">
        <v>11</v>
      </c>
      <c r="Z17" s="205" t="str">
        <f t="shared" si="5"/>
        <v/>
      </c>
      <c r="AA17" s="241" t="s">
        <v>44</v>
      </c>
      <c r="AB17" s="209">
        <v>8</v>
      </c>
      <c r="AC17" s="205" t="str">
        <f t="shared" si="6"/>
        <v/>
      </c>
      <c r="AD17" s="241" t="s">
        <v>44</v>
      </c>
      <c r="AE17" s="209">
        <v>10</v>
      </c>
      <c r="AF17" s="205" t="str">
        <f t="shared" si="7"/>
        <v/>
      </c>
      <c r="AG17" s="241" t="s">
        <v>44</v>
      </c>
      <c r="AH17" s="209">
        <v>10</v>
      </c>
      <c r="AI17" s="205" t="str">
        <f t="shared" si="8"/>
        <v/>
      </c>
      <c r="AJ17" s="241" t="s">
        <v>44</v>
      </c>
      <c r="AK17" s="209">
        <v>16</v>
      </c>
      <c r="AL17" s="205" t="str">
        <f t="shared" si="9"/>
        <v/>
      </c>
      <c r="AM17" s="241" t="s">
        <v>44</v>
      </c>
      <c r="AN17" s="209">
        <v>5</v>
      </c>
      <c r="AO17" s="207" t="str">
        <f t="shared" si="10"/>
        <v/>
      </c>
      <c r="AT17" s="208" t="str">
        <f t="shared" si="11"/>
        <v>H</v>
      </c>
      <c r="AU17" s="209">
        <f t="shared" ca="1" si="12"/>
        <v>12</v>
      </c>
      <c r="AV17" s="207" t="str">
        <f t="shared" ca="1" si="13"/>
        <v/>
      </c>
      <c r="AX17" s="4">
        <f t="shared" si="14"/>
        <v>118</v>
      </c>
      <c r="AY17" s="4">
        <f t="shared" si="22"/>
        <v>118</v>
      </c>
      <c r="AZ17" s="4">
        <f t="shared" ca="1" si="15"/>
        <v>118</v>
      </c>
      <c r="BA17" s="4">
        <f t="shared" ca="1" si="16"/>
        <v>118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["1","5","4","14","10","8","7","6","15","11","9","13","12","16","2","3"];</v>
      </c>
    </row>
    <row r="18" spans="1:77" ht="18" customHeight="1" x14ac:dyDescent="0.2">
      <c r="B18" s="200" t="str">
        <f>IF('NFL Schedule'!A56="","",'NFL Schedule'!A56)</f>
        <v>Packers</v>
      </c>
      <c r="C18" s="201" t="str">
        <f>IF('NFL Schedule'!B56="","",'NFL Schedule'!B56)</f>
        <v>at</v>
      </c>
      <c r="D18" s="201" t="str">
        <f>IF('NFL Schedule'!C56="","",'NFL Schedule'!C56)</f>
        <v>Saints</v>
      </c>
      <c r="E18" s="365" t="s">
        <v>45</v>
      </c>
      <c r="F18" s="238" t="s">
        <v>44</v>
      </c>
      <c r="G18" s="209">
        <v>4</v>
      </c>
      <c r="H18" s="205">
        <f t="shared" si="23"/>
        <v>-4</v>
      </c>
      <c r="I18" s="241" t="s">
        <v>44</v>
      </c>
      <c r="J18" s="209">
        <v>2</v>
      </c>
      <c r="K18" s="205">
        <f t="shared" si="0"/>
        <v>-2</v>
      </c>
      <c r="L18" s="241" t="s">
        <v>44</v>
      </c>
      <c r="M18" s="209">
        <v>4</v>
      </c>
      <c r="N18" s="205">
        <f t="shared" si="1"/>
        <v>-4</v>
      </c>
      <c r="O18" s="241" t="s">
        <v>44</v>
      </c>
      <c r="P18" s="209">
        <v>5</v>
      </c>
      <c r="Q18" s="205">
        <f t="shared" si="2"/>
        <v>-5</v>
      </c>
      <c r="R18" s="241" t="s">
        <v>45</v>
      </c>
      <c r="S18" s="209">
        <v>5</v>
      </c>
      <c r="T18" s="205" t="str">
        <f t="shared" si="3"/>
        <v/>
      </c>
      <c r="U18" s="241" t="s">
        <v>44</v>
      </c>
      <c r="V18" s="209">
        <v>4</v>
      </c>
      <c r="W18" s="205">
        <f t="shared" si="4"/>
        <v>-4</v>
      </c>
      <c r="X18" s="241" t="s">
        <v>45</v>
      </c>
      <c r="Y18" s="209">
        <v>2</v>
      </c>
      <c r="Z18" s="205" t="str">
        <f t="shared" si="5"/>
        <v/>
      </c>
      <c r="AA18" s="241" t="s">
        <v>44</v>
      </c>
      <c r="AB18" s="209">
        <v>6</v>
      </c>
      <c r="AC18" s="205">
        <f t="shared" si="6"/>
        <v>-6</v>
      </c>
      <c r="AD18" s="241" t="s">
        <v>44</v>
      </c>
      <c r="AE18" s="209">
        <v>4</v>
      </c>
      <c r="AF18" s="205">
        <f t="shared" si="7"/>
        <v>-4</v>
      </c>
      <c r="AG18" s="241" t="s">
        <v>45</v>
      </c>
      <c r="AH18" s="209">
        <v>11</v>
      </c>
      <c r="AI18" s="205" t="str">
        <f t="shared" si="8"/>
        <v/>
      </c>
      <c r="AJ18" s="241" t="s">
        <v>45</v>
      </c>
      <c r="AK18" s="209">
        <v>4</v>
      </c>
      <c r="AL18" s="205" t="str">
        <f t="shared" si="9"/>
        <v/>
      </c>
      <c r="AM18" s="241" t="s">
        <v>44</v>
      </c>
      <c r="AN18" s="209">
        <v>1</v>
      </c>
      <c r="AO18" s="207">
        <f t="shared" si="10"/>
        <v>-1</v>
      </c>
      <c r="AT18" s="208" t="str">
        <f>IF($B18="","",IF(AX18&lt;0,"V","H"))</f>
        <v>H</v>
      </c>
      <c r="AU18" s="209">
        <f ca="1">IF($B18="","",RANK(BA18,BA$4:BA$19,1))</f>
        <v>2</v>
      </c>
      <c r="AV18" s="207">
        <f t="shared" ca="1" si="13"/>
        <v>-2</v>
      </c>
      <c r="AX18" s="4">
        <f t="shared" si="14"/>
        <v>8</v>
      </c>
      <c r="AY18" s="4">
        <f t="shared" si="22"/>
        <v>8</v>
      </c>
      <c r="AZ18" s="4">
        <f t="shared" ca="1" si="15"/>
        <v>8</v>
      </c>
      <c r="BA18" s="4">
        <f t="shared" ca="1" si="16"/>
        <v>8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["3","6","1","15","2","12","7","9","8","16","14","13","11","10","4","5"];</v>
      </c>
    </row>
    <row r="19" spans="1:77" ht="18" customHeight="1" x14ac:dyDescent="0.2">
      <c r="B19" s="200" t="str">
        <f>IF('NFL Schedule'!A57="","",'NFL Schedule'!A57)</f>
        <v>Chiefs</v>
      </c>
      <c r="C19" s="201" t="str">
        <f>IF('NFL Schedule'!B57="","",'NFL Schedule'!B57)</f>
        <v>at</v>
      </c>
      <c r="D19" s="201" t="str">
        <f>IF('NFL Schedule'!C57="","",'NFL Schedule'!C57)</f>
        <v>Ravens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 t="s">
        <v>44</v>
      </c>
      <c r="J19" s="209">
        <v>3</v>
      </c>
      <c r="K19" s="205">
        <f t="shared" si="0"/>
        <v>-3</v>
      </c>
      <c r="L19" s="241" t="s">
        <v>44</v>
      </c>
      <c r="M19" s="209">
        <v>5</v>
      </c>
      <c r="N19" s="205">
        <f t="shared" si="1"/>
        <v>-5</v>
      </c>
      <c r="O19" s="241" t="s">
        <v>44</v>
      </c>
      <c r="P19" s="209">
        <v>4</v>
      </c>
      <c r="Q19" s="205">
        <f t="shared" si="2"/>
        <v>-4</v>
      </c>
      <c r="R19" s="241" t="s">
        <v>44</v>
      </c>
      <c r="S19" s="209">
        <v>1</v>
      </c>
      <c r="T19" s="205">
        <f t="shared" si="3"/>
        <v>-1</v>
      </c>
      <c r="U19" s="241" t="s">
        <v>44</v>
      </c>
      <c r="V19" s="209">
        <v>5</v>
      </c>
      <c r="W19" s="205">
        <f t="shared" si="4"/>
        <v>-5</v>
      </c>
      <c r="X19" s="241" t="s">
        <v>44</v>
      </c>
      <c r="Y19" s="209">
        <v>3</v>
      </c>
      <c r="Z19" s="205">
        <f t="shared" si="5"/>
        <v>-3</v>
      </c>
      <c r="AA19" s="241" t="s">
        <v>44</v>
      </c>
      <c r="AB19" s="209">
        <v>5</v>
      </c>
      <c r="AC19" s="205">
        <f t="shared" si="6"/>
        <v>-5</v>
      </c>
      <c r="AD19" s="241" t="s">
        <v>44</v>
      </c>
      <c r="AE19" s="209">
        <v>5</v>
      </c>
      <c r="AF19" s="205">
        <f t="shared" si="7"/>
        <v>-5</v>
      </c>
      <c r="AG19" s="241" t="s">
        <v>44</v>
      </c>
      <c r="AH19" s="209">
        <v>16</v>
      </c>
      <c r="AI19" s="205">
        <f t="shared" si="8"/>
        <v>-16</v>
      </c>
      <c r="AJ19" s="241" t="s">
        <v>44</v>
      </c>
      <c r="AK19" s="209">
        <v>1</v>
      </c>
      <c r="AL19" s="205">
        <f t="shared" si="9"/>
        <v>-1</v>
      </c>
      <c r="AM19" s="241" t="s">
        <v>45</v>
      </c>
      <c r="AN19" s="209">
        <v>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4</v>
      </c>
      <c r="AV19" s="207">
        <f t="shared" ca="1" si="13"/>
        <v>-4</v>
      </c>
      <c r="AX19" s="4">
        <f t="shared" si="14"/>
        <v>51</v>
      </c>
      <c r="AY19" s="4">
        <f t="shared" si="22"/>
        <v>51</v>
      </c>
      <c r="AZ19" s="4">
        <f t="shared" ca="1" si="15"/>
        <v>51</v>
      </c>
      <c r="BA19" s="4">
        <f t="shared" ca="1" si="16"/>
        <v>51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["3","6","1","14","2","9","8","7","12","16","15","10","11","13","5","4"];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58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54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54</v>
      </c>
      <c r="W20" s="147"/>
      <c r="X20" s="362" t="s">
        <v>741</v>
      </c>
      <c r="Y20" s="110">
        <v>58</v>
      </c>
      <c r="Z20" s="147"/>
      <c r="AA20" s="362" t="s">
        <v>741</v>
      </c>
      <c r="AB20" s="110">
        <v>52</v>
      </c>
      <c r="AC20" s="147"/>
      <c r="AD20" s="362" t="s">
        <v>741</v>
      </c>
      <c r="AE20" s="110">
        <v>54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62</v>
      </c>
      <c r="AL20" s="147"/>
      <c r="AM20" s="362" t="s">
        <v>741</v>
      </c>
      <c r="AN20" s="110">
        <v>68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["10","12","3","9","4","13","8","7","6","14","11","15","16","2","5","1"];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81</v>
      </c>
      <c r="I21" s="219"/>
      <c r="J21" s="217">
        <f ca="1">RANK(K21,$H34:$AO34,0)+J52</f>
        <v>9</v>
      </c>
      <c r="K21" s="218">
        <f ca="1">IF(SUM(J4:J19)&gt;0,SUM(K4:K19)+$F$31,0)</f>
        <v>73</v>
      </c>
      <c r="L21" s="219"/>
      <c r="M21" s="217">
        <f ca="1">RANK(N21,$H34:$AO34,0)+M52</f>
        <v>5</v>
      </c>
      <c r="N21" s="218">
        <f ca="1">IF(SUM(M4:M19)&gt;0,SUM(N4:N19)+$F$31,0)</f>
        <v>81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11</v>
      </c>
      <c r="T21" s="218">
        <f ca="1">IF(SUM(S4:S19)&gt;0,SUM(T4:T19)+$F$31,0)</f>
        <v>68</v>
      </c>
      <c r="U21" s="219"/>
      <c r="V21" s="217">
        <f ca="1">RANK(W21,$H34:$AO34,0)+V52</f>
        <v>3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92</v>
      </c>
      <c r="AA21" s="219"/>
      <c r="AB21" s="217">
        <f ca="1">RANK(AC21,$H34:$AO34,0)+AB52</f>
        <v>8</v>
      </c>
      <c r="AC21" s="218">
        <f ca="1">IF(SUM(AB4:AB19)&gt;0,SUM(AC4:AC19)+$F$31,0)</f>
        <v>79</v>
      </c>
      <c r="AD21" s="219"/>
      <c r="AE21" s="217">
        <f ca="1">RANK(AF21,$H34:$AO34,0)+AE52</f>
        <v>3</v>
      </c>
      <c r="AF21" s="218">
        <f ca="1">IF(SUM(AE4:AE19)&gt;0,SUM(AF4:AF19)+$F$31,0)</f>
        <v>82</v>
      </c>
      <c r="AG21" s="219"/>
      <c r="AH21" s="217">
        <f ca="1">RANK(AI21,$H34:$AO34,0)+AH52</f>
        <v>7</v>
      </c>
      <c r="AI21" s="218">
        <f ca="1">IF(SUM(AH4:AH19)&gt;0,SUM(AI4:AI19)+$F$31,0)</f>
        <v>80</v>
      </c>
      <c r="AJ21" s="219"/>
      <c r="AK21" s="217">
        <f ca="1">RANK(AL21,$H34:$AO34,0)+AK52</f>
        <v>9</v>
      </c>
      <c r="AL21" s="218">
        <f ca="1">IF(SUM(AK4:AK19)&gt;0,SUM(AL4:AL19)+$F$31,0)</f>
        <v>73</v>
      </c>
      <c r="AM21" s="219"/>
      <c r="AN21" s="217">
        <f ca="1">RANK(AO21,$H34:$AO34,0)+AN52</f>
        <v>12</v>
      </c>
      <c r="AO21" s="220">
        <f ca="1">IF(SUM(AN4:AN19)&gt;0,SUM(AO4:AO19)+$F$31,0)</f>
        <v>62</v>
      </c>
      <c r="AP21" s="3"/>
      <c r="AT21" s="221"/>
      <c r="AU21" s="222">
        <f ca="1">RANK(AV34,$H34:$AV34,0)</f>
        <v>3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["3","6","1","15","2","12","7","9","8","16","14","13","11","10","4","5"];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["5","7","4","12","9","6","13","15","8","16","1","14","10","11","2","3"];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["10","7","3","13","4","1","15","2","12","16","9","14","11","8","6","5"];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["3","6","1","15","2","12","7","9","8","16","14","13","11","10","4","5"];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0.4375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0.5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0.4375</v>
      </c>
      <c r="Q25" s="162">
        <f>IF(SUM(P4:P19)&gt;0,COUNTBLANK(Q4:Q19)-COUNTBLANK($E4:$E19),0)</f>
        <v>7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0.5625</v>
      </c>
      <c r="W25" s="162">
        <f>IF(SUM(V4:V19)&gt;0,COUNTBLANK(W4:W19)-COUNTBLANK($E4:$E19),0)</f>
        <v>9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0.4375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0.625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0.4375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["4","7","5","14","3","13","9","2","8","6","15","12","1","10","11","16"];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["14","9","3","10","8","7","11","5","2","15","13","12","6","16","4","1"];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["7","10","4","8","14","3","15","6","9","11","12","13","16","5","1","2"];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["V","V","H","H","V","H","V","Tie","H","H","V","V","V","H","V","V"];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Schedule'!B59="","",'NFL Schedule'!B59)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["58","51","54","42","57","54","58","52","54","60","62","68"];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ca="1" si="25">K21</f>
        <v>73</v>
      </c>
      <c r="L34" s="26"/>
      <c r="M34" s="26"/>
      <c r="N34" s="26">
        <f t="shared" ref="N34:N39" ca="1" si="26">N21</f>
        <v>81</v>
      </c>
      <c r="Q34" s="26">
        <f t="shared" ref="Q34:Q39" ca="1" si="27">Q21</f>
        <v>83</v>
      </c>
      <c r="T34" s="26">
        <f t="shared" ref="T34:T39" ca="1" si="28">T21</f>
        <v>68</v>
      </c>
      <c r="W34" s="26">
        <f t="shared" ref="W34:W39" ca="1" si="29">W21</f>
        <v>82</v>
      </c>
      <c r="Z34" s="26">
        <f t="shared" ref="Z34:Z39" ca="1" si="30">Z21</f>
        <v>92</v>
      </c>
      <c r="AC34" s="26">
        <f t="shared" ref="AC34:AC39" ca="1" si="31">AC21</f>
        <v>79</v>
      </c>
      <c r="AF34" s="26">
        <f t="shared" ref="AF34:AF39" ca="1" si="32">AF21</f>
        <v>82</v>
      </c>
      <c r="AI34" s="26">
        <f t="shared" ref="AI34:AI39" ca="1" si="33">AI21</f>
        <v>80</v>
      </c>
      <c r="AL34" s="26">
        <f t="shared" ref="AL34:AL39" ca="1" si="34">AL21</f>
        <v>73</v>
      </c>
      <c r="AO34" s="26">
        <f t="shared" ref="AO34:AO39" ca="1" si="35">AO21</f>
        <v>62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7</v>
      </c>
      <c r="L38" s="3"/>
      <c r="M38" s="3"/>
      <c r="N38" s="28">
        <f t="shared" si="26"/>
        <v>8</v>
      </c>
      <c r="Q38" s="28">
        <f t="shared" si="27"/>
        <v>7</v>
      </c>
      <c r="T38" s="28">
        <f t="shared" si="28"/>
        <v>8</v>
      </c>
      <c r="W38" s="28">
        <f t="shared" si="29"/>
        <v>9</v>
      </c>
      <c r="Z38" s="28">
        <f t="shared" si="30"/>
        <v>11</v>
      </c>
      <c r="AC38" s="28">
        <f t="shared" si="31"/>
        <v>7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0.4375</v>
      </c>
      <c r="K41" s="3"/>
      <c r="L41" s="3"/>
      <c r="M41" s="27">
        <f ca="1">M25</f>
        <v>0.5</v>
      </c>
      <c r="P41" s="27">
        <f ca="1">P25</f>
        <v>0.4375</v>
      </c>
      <c r="S41" s="27">
        <f ca="1">S25</f>
        <v>0.5</v>
      </c>
      <c r="V41" s="27">
        <f ca="1">V25</f>
        <v>0.5625</v>
      </c>
      <c r="Y41" s="27">
        <f ca="1">Y25</f>
        <v>0.6875</v>
      </c>
      <c r="AB41" s="27">
        <f ca="1">AB25</f>
        <v>0.4375</v>
      </c>
      <c r="AE41" s="27">
        <f ca="1">AE25</f>
        <v>0.5625</v>
      </c>
      <c r="AH41" s="27">
        <f ca="1">AH25</f>
        <v>0.625</v>
      </c>
      <c r="AK41" s="27">
        <f ca="1">AK25</f>
        <v>0.5</v>
      </c>
      <c r="AN41" s="27">
        <f ca="1">AN25</f>
        <v>0.4375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0" priority="4" stopIfTrue="1">
      <formula>H24=MIN($H24:$AO24)</formula>
    </cfRule>
  </conditionalFormatting>
  <conditionalFormatting sqref="AO21 H21 AC21 Z21 W21 T21 Q21 N21 K21 AF21 AI21 AL21 AV21">
    <cfRule type="expression" dxfId="20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8" priority="6" stopIfTrue="1">
      <formula>H22=MAX($H35:$AO35)</formula>
    </cfRule>
  </conditionalFormatting>
  <conditionalFormatting sqref="H23 K23 N23 Q23 T23 W23 Z23 AC23 AF23 AI23 AL23 AO23">
    <cfRule type="expression" dxfId="20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6" priority="8" stopIfTrue="1">
      <formula>G25=MAX($G41:$AN41)</formula>
    </cfRule>
  </conditionalFormatting>
  <conditionalFormatting sqref="B4:B19">
    <cfRule type="expression" dxfId="205" priority="9" stopIfTrue="1">
      <formula>$E4="V"</formula>
    </cfRule>
  </conditionalFormatting>
  <conditionalFormatting sqref="D4:D19">
    <cfRule type="expression" dxfId="204" priority="10" stopIfTrue="1">
      <formula>$E4="H"</formula>
    </cfRule>
  </conditionalFormatting>
  <conditionalFormatting sqref="G22 J22 M22 P22 S22 V22 Y22 AB22 AE22 AH22 AK22 AN22">
    <cfRule type="cellIs" dxfId="203" priority="11" stopIfTrue="1" operator="equal">
      <formula>1</formula>
    </cfRule>
  </conditionalFormatting>
  <conditionalFormatting sqref="G49 F50">
    <cfRule type="cellIs" dxfId="202" priority="12" stopIfTrue="1" operator="equal">
      <formula>"Yes"</formula>
    </cfRule>
    <cfRule type="cellIs" dxfId="201" priority="13" stopIfTrue="1" operator="equal">
      <formula>"No"</formula>
    </cfRule>
  </conditionalFormatting>
  <conditionalFormatting sqref="F2 I2 L2 O2 R2 U2 X2 AA2 AD2 AG2 AJ2 AM2">
    <cfRule type="expression" dxfId="200" priority="2" stopIfTrue="1">
      <formula>AND(G32&lt;&gt;0,G32&lt;&gt;$F$31)</formula>
    </cfRule>
  </conditionalFormatting>
  <conditionalFormatting sqref="G2 J2 M2 P2 S2 V2 Y2 AB2 AE2 AH2 AK2 AN2">
    <cfRule type="expression" dxfId="199" priority="1">
      <formula>SUM($F$2:$AO$2)&lt;&gt;0</formula>
    </cfRule>
  </conditionalFormatting>
  <conditionalFormatting sqref="G2 J2 M2 P2 S2 V2 Y2 AB2 AE2 AH2 AK2 AN2 BP4:BQ15 BS4:BS15 BU4:BU15 BW4:BW15">
    <cfRule type="expression" dxfId="19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2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2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0" t="str">
        <f ca="1">TRIM(RIGHT(CELL("filename",$A$1),2))</f>
        <v>4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19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19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-12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-4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4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4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Schedule'!A62="","",'NFL Schedule'!A62)</f>
        <v>Broncos</v>
      </c>
      <c r="C4" s="190" t="str">
        <f>IF('NFL Schedule'!B62="","",'NFL Schedule'!B62)</f>
        <v>at</v>
      </c>
      <c r="D4" s="190" t="str">
        <f>IF('NFL Schedule'!C62="","",'NFL Schedule'!C62)</f>
        <v>Jets</v>
      </c>
      <c r="E4" s="364" t="s">
        <v>45</v>
      </c>
      <c r="F4" s="229" t="s">
        <v>44</v>
      </c>
      <c r="G4" s="198">
        <v>6</v>
      </c>
      <c r="H4" s="194">
        <f>IF(G4&gt;0,IF(ISTEXT($E4),IF($E4&lt;&gt;F4,G4-2*G4,""),""),"")</f>
        <v>-6</v>
      </c>
      <c r="I4" s="232" t="s">
        <v>44</v>
      </c>
      <c r="J4" s="198">
        <v>5</v>
      </c>
      <c r="K4" s="194">
        <f t="shared" ref="K4:K19" si="0">IF(J4&gt;0,IF(ISTEXT($E4),IF($E4&lt;&gt;I4,J4-2*J4,""),""),"")</f>
        <v>-5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2</v>
      </c>
      <c r="Q4" s="194">
        <f t="shared" ref="Q4:Q19" si="2">IF(P4&gt;0,IF(ISTEXT($E4),IF($E4&lt;&gt;O4,P4-2*P4,""),""),"")</f>
        <v>-2</v>
      </c>
      <c r="R4" s="232" t="s">
        <v>44</v>
      </c>
      <c r="S4" s="198">
        <v>3</v>
      </c>
      <c r="T4" s="194">
        <f t="shared" ref="T4:T19" si="3">IF(S4&gt;0,IF(ISTEXT($E4),IF($E4&lt;&gt;R4,S4-2*S4,""),""),"")</f>
        <v>-3</v>
      </c>
      <c r="U4" s="232"/>
      <c r="V4" s="198"/>
      <c r="W4" s="194" t="str">
        <f t="shared" ref="W4:W19" si="4">IF(V4&gt;0,IF(ISTEXT($E4),IF($E4&lt;&gt;U4,V4-2*V4,""),""),"")</f>
        <v/>
      </c>
      <c r="X4" s="232" t="s">
        <v>44</v>
      </c>
      <c r="Y4" s="198">
        <v>3</v>
      </c>
      <c r="Z4" s="194">
        <f t="shared" ref="Z4:Z19" si="5">IF(Y4&gt;0,IF(ISTEXT($E4),IF($E4&lt;&gt;X4,Y4-2*Y4,""),""),"")</f>
        <v>-3</v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45</v>
      </c>
      <c r="AH4" s="198">
        <v>2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8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>
        <f t="shared" ref="AV4:AV19" ca="1" si="13">IF(AU4&gt;0,IF(ISTEXT($E4),IF($E4&lt;&gt;AT4,AU4-2*AU4,""),""),"")</f>
        <v>-2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</v>
      </c>
      <c r="AY4" s="4">
        <f>ABS(AX4)+IF($B4="",-0.1,0)</f>
        <v>11</v>
      </c>
      <c r="AZ4" s="4">
        <f t="shared" ref="AZ4:AZ19" ca="1" si="15">AY4+IF(AT4="H",IF(BC4&gt;1,0.1*BC4-0.1,0),0)</f>
        <v>11</v>
      </c>
      <c r="BA4" s="4">
        <f t="shared" ref="BA4:BA19" ca="1" si="16">AZ4+IF(AT4="V",IF(BC4&gt;1,0.1*BC4-0.1,0),0)</f>
        <v>11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110</v>
      </c>
      <c r="BH4" s="177"/>
      <c r="BI4" s="337">
        <f t="shared" ref="BI4:BI15" ca="1" si="17">RANK(BK4,BK$4:BK$15,0)</f>
        <v>1</v>
      </c>
      <c r="BJ4" s="91" t="str">
        <f>$AM$2</f>
        <v>RR</v>
      </c>
      <c r="BK4" s="92">
        <f ca="1">$AO$22</f>
        <v>110.33333333333333</v>
      </c>
      <c r="BL4" s="93">
        <f ca="1">$AO$23</f>
        <v>331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31</v>
      </c>
      <c r="BQ4" s="340">
        <f ca="1">-$AR$3*'Season Summary'!$AO$3</f>
        <v>-12</v>
      </c>
      <c r="BR4" s="341">
        <f ca="1">IF(COUNTIF('Season Summary'!AL$3:OFFSET('Season Summary'!AL$3,$C$2+$AR$2,0),"=1")&gt;0,COUNTIF('Season Summary'!AL$3:OFFSET('Season Summary'!AL$3,$C$2+$AR$2,0),"=1"),"")</f>
        <v>1</v>
      </c>
      <c r="BS4" s="342">
        <f ca="1">IF(BR4="","",BR4*'Season Summary'!$AO$6)</f>
        <v>31</v>
      </c>
      <c r="BT4" s="343" t="str">
        <f ca="1">IF($AN$22=1,"✓","")</f>
        <v>✓</v>
      </c>
      <c r="BU4" s="342">
        <f t="shared" ref="BU4:BU15" ca="1" si="20">IF(BT4="✓",IF(COUNTIF(BT$4:BT$15,"✓")&gt;1,($Y$27+$AH$27)/COUNTIF(BT$4:BT$15,"✓"),$Y$27  ),"")</f>
        <v>12</v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["H","V","V","H","H","V","V","V","H","V","H","H","V","H","H"];</v>
      </c>
    </row>
    <row r="5" spans="1:77" ht="18" customHeight="1" x14ac:dyDescent="0.2">
      <c r="B5" s="200" t="str">
        <f>IF('NFL Schedule'!A63="","",'NFL Schedule'!A63)</f>
        <v>Cardinals</v>
      </c>
      <c r="C5" s="201" t="str">
        <f>IF('NFL Schedule'!B63="","",'NFL Schedule'!B63)</f>
        <v>at</v>
      </c>
      <c r="D5" s="201" t="str">
        <f>IF('NFL Schedule'!C63="","",'NFL Schedule'!C63)</f>
        <v>Panthers</v>
      </c>
      <c r="E5" s="365" t="s">
        <v>44</v>
      </c>
      <c r="F5" s="238" t="s">
        <v>45</v>
      </c>
      <c r="G5" s="209">
        <v>7</v>
      </c>
      <c r="H5" s="205">
        <f>IF(G5&gt;0,IF(ISTEXT($E5),IF($E5&lt;&gt;F5,G5-2*G5,""),""),"")</f>
        <v>-7</v>
      </c>
      <c r="I5" s="241" t="s">
        <v>44</v>
      </c>
      <c r="J5" s="209">
        <v>11</v>
      </c>
      <c r="K5" s="205" t="str">
        <f>IF(J5&gt;0,IF(ISTEXT($E5),IF($E5&lt;&gt;I5,J5-2*J5,""),""),"")</f>
        <v/>
      </c>
      <c r="L5" s="241" t="s">
        <v>45</v>
      </c>
      <c r="M5" s="209">
        <v>7</v>
      </c>
      <c r="N5" s="205">
        <f>IF(M5&gt;0,IF(ISTEXT($E5),IF($E5&lt;&gt;L5,M5-2*M5,""),""),"")</f>
        <v>-7</v>
      </c>
      <c r="O5" s="241" t="s">
        <v>45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4</v>
      </c>
      <c r="T5" s="205" t="str">
        <f>IF(S5&gt;0,IF(ISTEXT($E5),IF($E5&lt;&gt;R5,S5-2*S5,""),""),"")</f>
        <v/>
      </c>
      <c r="U5" s="241"/>
      <c r="V5" s="209"/>
      <c r="W5" s="205" t="str">
        <f>IF(V5&gt;0,IF(ISTEXT($E5),IF($E5&lt;&gt;U5,V5-2*V5,""),""),"")</f>
        <v/>
      </c>
      <c r="X5" s="241" t="s">
        <v>45</v>
      </c>
      <c r="Y5" s="209">
        <v>8</v>
      </c>
      <c r="Z5" s="205">
        <f>IF(Y5&gt;0,IF(ISTEXT($E5),IF($E5&lt;&gt;X5,Y5-2*Y5,""),""),"")</f>
        <v>-8</v>
      </c>
      <c r="AA5" s="241" t="s">
        <v>45</v>
      </c>
      <c r="AB5" s="209">
        <v>4</v>
      </c>
      <c r="AC5" s="205">
        <f>IF(AB5&gt;0,IF(ISTEXT($E5),IF($E5&lt;&gt;AA5,AB5-2*AB5,""),""),"")</f>
        <v>-4</v>
      </c>
      <c r="AD5" s="241" t="s">
        <v>45</v>
      </c>
      <c r="AE5" s="209">
        <v>7</v>
      </c>
      <c r="AF5" s="205">
        <f>IF(AE5&gt;0,IF(ISTEXT($E5),IF($E5&lt;&gt;AD5,AE5-2*AE5,""),""),"")</f>
        <v>-7</v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12</v>
      </c>
      <c r="AL5" s="205">
        <f>IF(AK5&gt;0,IF(ISTEXT($E5),IF($E5&lt;&gt;AJ5,AK5-2*AK5,""),""),"")</f>
        <v>-12</v>
      </c>
      <c r="AM5" s="241" t="s">
        <v>45</v>
      </c>
      <c r="AN5" s="209">
        <v>8</v>
      </c>
      <c r="AO5" s="207">
        <f>IF(AN5&gt;0,IF(ISTEXT($E5),IF($E5&lt;&gt;AM5,AN5-2*AN5,""),""),"")</f>
        <v>-8</v>
      </c>
      <c r="AR5" s="8"/>
      <c r="AS5" s="9"/>
      <c r="AT5" s="208" t="str">
        <f>IF($B5="","",IF(AX5&lt;0,"V","H"))</f>
        <v>V</v>
      </c>
      <c r="AU5" s="209">
        <f ca="1">IF($B5="","",RANK(BA5,BA$4:BA$19,1))</f>
        <v>7</v>
      </c>
      <c r="AV5" s="207">
        <f ca="1">IF(AU5&gt;0,IF(ISTEXT($E5),IF($E5&lt;&gt;AT5,AU5-2*AU5,""),""),"")</f>
        <v>-7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-50</v>
      </c>
      <c r="AY5" s="4">
        <f t="shared" ref="AY5:AY19" si="22">ABS(AX5)+IF($B5="",-0.1,0)</f>
        <v>50</v>
      </c>
      <c r="AZ5" s="4">
        <f>AY5+IF(AT5="H",IF(BC5&gt;1,0.1*BC5-0.1,0),0)</f>
        <v>50</v>
      </c>
      <c r="BA5" s="4">
        <f ca="1">AZ5+IF(AT5="V",IF(BC5&gt;1,0.1*BC5-0.1,0),0)</f>
        <v>50</v>
      </c>
      <c r="BB5" s="4">
        <v>2</v>
      </c>
      <c r="BC5" s="4">
        <f ca="1">COUNTIF($AY$4:OFFSET($AY$4,0,0,BB5,1),AY5)</f>
        <v>1</v>
      </c>
      <c r="BE5" s="345">
        <f ca="1">$G$21</f>
        <v>2</v>
      </c>
      <c r="BF5" s="100" t="str">
        <f>$F$2</f>
        <v>BM</v>
      </c>
      <c r="BG5" s="101">
        <f ca="1">$H$21</f>
        <v>105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106.66666666666667</v>
      </c>
      <c r="BL5" s="95">
        <f ca="1">$AF$23</f>
        <v>320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19</v>
      </c>
      <c r="BQ5" s="348">
        <f ca="1">-$AR$3*'Season Summary'!$AO$3</f>
        <v>-12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["H","H","H","H","H","V","H","V","H","V","H","H","V","H","H"];</v>
      </c>
    </row>
    <row r="6" spans="1:77" ht="18" customHeight="1" x14ac:dyDescent="0.2">
      <c r="B6" s="200" t="str">
        <f>IF('NFL Schedule'!A64="","",'NFL Schedule'!A64)</f>
        <v>Colts</v>
      </c>
      <c r="C6" s="201" t="str">
        <f>IF('NFL Schedule'!B64="","",'NFL Schedule'!B64)</f>
        <v>at</v>
      </c>
      <c r="D6" s="201" t="str">
        <f>IF('NFL Schedule'!C64="","",'NFL Schedule'!C64)</f>
        <v>Bears</v>
      </c>
      <c r="E6" s="365" t="s">
        <v>45</v>
      </c>
      <c r="F6" s="238" t="s">
        <v>45</v>
      </c>
      <c r="G6" s="209">
        <v>4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12</v>
      </c>
      <c r="K6" s="205">
        <f t="shared" si="0"/>
        <v>-12</v>
      </c>
      <c r="L6" s="241" t="s">
        <v>45</v>
      </c>
      <c r="M6" s="209">
        <v>6</v>
      </c>
      <c r="N6" s="205" t="str">
        <f t="shared" si="1"/>
        <v/>
      </c>
      <c r="O6" s="241" t="s">
        <v>45</v>
      </c>
      <c r="P6" s="209">
        <v>4</v>
      </c>
      <c r="Q6" s="205" t="str">
        <f t="shared" si="2"/>
        <v/>
      </c>
      <c r="R6" s="241" t="s">
        <v>44</v>
      </c>
      <c r="S6" s="209">
        <v>8</v>
      </c>
      <c r="T6" s="205">
        <f t="shared" si="3"/>
        <v>-8</v>
      </c>
      <c r="U6" s="241"/>
      <c r="V6" s="209"/>
      <c r="W6" s="205" t="str">
        <f t="shared" si="4"/>
        <v/>
      </c>
      <c r="X6" s="241" t="s">
        <v>44</v>
      </c>
      <c r="Y6" s="209">
        <v>2</v>
      </c>
      <c r="Z6" s="205">
        <f t="shared" si="5"/>
        <v>-2</v>
      </c>
      <c r="AA6" s="241" t="s">
        <v>45</v>
      </c>
      <c r="AB6" s="209">
        <v>11</v>
      </c>
      <c r="AC6" s="205" t="str">
        <f t="shared" si="6"/>
        <v/>
      </c>
      <c r="AD6" s="241" t="s">
        <v>45</v>
      </c>
      <c r="AE6" s="209">
        <v>4</v>
      </c>
      <c r="AF6" s="205" t="str">
        <f t="shared" si="7"/>
        <v/>
      </c>
      <c r="AG6" s="241" t="s">
        <v>45</v>
      </c>
      <c r="AH6" s="209">
        <v>5</v>
      </c>
      <c r="AI6" s="205" t="str">
        <f t="shared" si="8"/>
        <v/>
      </c>
      <c r="AJ6" s="241" t="s">
        <v>45</v>
      </c>
      <c r="AK6" s="209">
        <v>6</v>
      </c>
      <c r="AL6" s="205" t="str">
        <f t="shared" si="9"/>
        <v/>
      </c>
      <c r="AM6" s="241" t="s">
        <v>45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V</v>
      </c>
      <c r="AU6" s="209">
        <f t="shared" ca="1" si="12"/>
        <v>3</v>
      </c>
      <c r="AV6" s="207" t="str">
        <f t="shared" ca="1" si="13"/>
        <v/>
      </c>
      <c r="AX6" s="4">
        <f t="shared" si="14"/>
        <v>-25</v>
      </c>
      <c r="AY6" s="4">
        <f t="shared" si="22"/>
        <v>25</v>
      </c>
      <c r="AZ6" s="4">
        <f t="shared" si="15"/>
        <v>25</v>
      </c>
      <c r="BA6" s="4">
        <f t="shared" ca="1" si="16"/>
        <v>25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103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106</v>
      </c>
      <c r="BL6" s="95">
        <f ca="1">$AI$23</f>
        <v>318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19</v>
      </c>
      <c r="BQ6" s="348">
        <f ca="1">-$AR$3*'Season Summary'!$AO$3</f>
        <v>-12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["H","V","V","H","H","V","H","V","H","V","H","H","V","H","H"];</v>
      </c>
    </row>
    <row r="7" spans="1:77" ht="18" customHeight="1" x14ac:dyDescent="0.2">
      <c r="B7" s="200" t="str">
        <f>IF('NFL Schedule'!A65="","",'NFL Schedule'!A65)</f>
        <v>Jaguars</v>
      </c>
      <c r="C7" s="201" t="str">
        <f>IF('NFL Schedule'!B65="","",'NFL Schedule'!B65)</f>
        <v>at</v>
      </c>
      <c r="D7" s="201" t="str">
        <f>IF('NFL Schedule'!C65="","",'NFL Schedule'!C65)</f>
        <v>Bengals</v>
      </c>
      <c r="E7" s="365" t="s">
        <v>44</v>
      </c>
      <c r="F7" s="238" t="s">
        <v>44</v>
      </c>
      <c r="G7" s="209">
        <v>3</v>
      </c>
      <c r="H7" s="205" t="str">
        <f t="shared" si="23"/>
        <v/>
      </c>
      <c r="I7" s="241" t="s">
        <v>44</v>
      </c>
      <c r="J7" s="209">
        <v>13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3</v>
      </c>
      <c r="Q7" s="205" t="str">
        <f t="shared" si="2"/>
        <v/>
      </c>
      <c r="R7" s="241" t="s">
        <v>44</v>
      </c>
      <c r="S7" s="209">
        <v>12</v>
      </c>
      <c r="T7" s="205" t="str">
        <f t="shared" si="3"/>
        <v/>
      </c>
      <c r="U7" s="241"/>
      <c r="V7" s="209"/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45</v>
      </c>
      <c r="AB7" s="209">
        <v>6</v>
      </c>
      <c r="AC7" s="205">
        <f t="shared" si="6"/>
        <v>-6</v>
      </c>
      <c r="AD7" s="241" t="s">
        <v>44</v>
      </c>
      <c r="AE7" s="209">
        <v>6</v>
      </c>
      <c r="AF7" s="205" t="str">
        <f t="shared" si="7"/>
        <v/>
      </c>
      <c r="AG7" s="241" t="s">
        <v>45</v>
      </c>
      <c r="AH7" s="209">
        <v>4</v>
      </c>
      <c r="AI7" s="205">
        <f t="shared" si="8"/>
        <v>-4</v>
      </c>
      <c r="AJ7" s="241" t="s">
        <v>44</v>
      </c>
      <c r="AK7" s="209">
        <v>4</v>
      </c>
      <c r="AL7" s="205" t="str">
        <f t="shared" si="9"/>
        <v/>
      </c>
      <c r="AM7" s="241" t="s">
        <v>44</v>
      </c>
      <c r="AN7" s="209">
        <v>6</v>
      </c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46</v>
      </c>
      <c r="AY7" s="4">
        <f t="shared" si="22"/>
        <v>46</v>
      </c>
      <c r="AZ7" s="4">
        <f t="shared" ca="1" si="15"/>
        <v>46</v>
      </c>
      <c r="BA7" s="4">
        <f t="shared" ca="1" si="16"/>
        <v>46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105.66666666666667</v>
      </c>
      <c r="BL7" s="95">
        <f ca="1">$N$23</f>
        <v>317</v>
      </c>
      <c r="BM7" s="174"/>
      <c r="BN7" s="346">
        <f t="shared" ca="1" si="18"/>
        <v>2</v>
      </c>
      <c r="BO7" s="85" t="str">
        <f>$X$2</f>
        <v>JH</v>
      </c>
      <c r="BP7" s="347">
        <f t="shared" ca="1" si="19"/>
        <v>19</v>
      </c>
      <c r="BQ7" s="348">
        <f ca="1">-$AR$3*'Season Summary'!$AO$3</f>
        <v>-12</v>
      </c>
      <c r="BR7" s="349">
        <f ca="1">IF(COUNTIF('Season Summary'!W$3:OFFSET('Season Summary'!W$3,$C$2+$AR$2,0),"=1")&gt;0,COUNTIF('Season Summary'!W$3:OFFSET('Season Summary'!W$3,$C$2+$AR$2,0),"=1"),"")</f>
        <v>1</v>
      </c>
      <c r="BS7" s="350">
        <f ca="1">IF(BR7="","",BR7*'Season Summary'!$AO$6)</f>
        <v>31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["H","V","V","H","H","V","H","V","H","V","H","H","V","H","H"];</v>
      </c>
    </row>
    <row r="8" spans="1:77" ht="18" customHeight="1" x14ac:dyDescent="0.2">
      <c r="B8" s="200" t="str">
        <f>IF('NFL Schedule'!A66="","",'NFL Schedule'!A66)</f>
        <v>Browns</v>
      </c>
      <c r="C8" s="201" t="str">
        <f>IF('NFL Schedule'!B66="","",'NFL Schedule'!B66)</f>
        <v>at</v>
      </c>
      <c r="D8" s="201" t="str">
        <f>IF('NFL Schedule'!C66="","",'NFL Schedule'!C66)</f>
        <v>Cowboys</v>
      </c>
      <c r="E8" s="365" t="s">
        <v>45</v>
      </c>
      <c r="F8" s="238" t="s">
        <v>44</v>
      </c>
      <c r="G8" s="209">
        <v>9</v>
      </c>
      <c r="H8" s="205">
        <f t="shared" si="23"/>
        <v>-9</v>
      </c>
      <c r="I8" s="241" t="s">
        <v>44</v>
      </c>
      <c r="J8" s="209">
        <v>9</v>
      </c>
      <c r="K8" s="205">
        <f t="shared" si="0"/>
        <v>-9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9</v>
      </c>
      <c r="Q8" s="205">
        <f t="shared" si="2"/>
        <v>-9</v>
      </c>
      <c r="R8" s="241" t="s">
        <v>44</v>
      </c>
      <c r="S8" s="209">
        <v>13</v>
      </c>
      <c r="T8" s="205">
        <f t="shared" si="3"/>
        <v>-13</v>
      </c>
      <c r="U8" s="241"/>
      <c r="V8" s="209"/>
      <c r="W8" s="205" t="str">
        <f t="shared" si="4"/>
        <v/>
      </c>
      <c r="X8" s="241" t="s">
        <v>44</v>
      </c>
      <c r="Y8" s="209">
        <v>9</v>
      </c>
      <c r="Z8" s="205">
        <f t="shared" si="5"/>
        <v>-9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9</v>
      </c>
      <c r="AF8" s="205">
        <f t="shared" si="7"/>
        <v>-9</v>
      </c>
      <c r="AG8" s="241" t="s">
        <v>44</v>
      </c>
      <c r="AH8" s="209">
        <v>8</v>
      </c>
      <c r="AI8" s="205">
        <f t="shared" si="8"/>
        <v>-8</v>
      </c>
      <c r="AJ8" s="241" t="s">
        <v>44</v>
      </c>
      <c r="AK8" s="209">
        <v>13</v>
      </c>
      <c r="AL8" s="205">
        <f t="shared" si="9"/>
        <v>-13</v>
      </c>
      <c r="AM8" s="241" t="s">
        <v>44</v>
      </c>
      <c r="AN8" s="209">
        <v>10</v>
      </c>
      <c r="AO8" s="207">
        <f t="shared" si="10"/>
        <v>-10</v>
      </c>
      <c r="AT8" s="208" t="str">
        <f t="shared" si="11"/>
        <v>H</v>
      </c>
      <c r="AU8" s="209">
        <f t="shared" ca="1" si="12"/>
        <v>10</v>
      </c>
      <c r="AV8" s="207">
        <f t="shared" ca="1" si="13"/>
        <v>-10</v>
      </c>
      <c r="AX8" s="4">
        <f t="shared" si="14"/>
        <v>105</v>
      </c>
      <c r="AY8" s="4">
        <f t="shared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100</v>
      </c>
      <c r="BH8" s="177"/>
      <c r="BI8" s="346">
        <f t="shared" ca="1" si="17"/>
        <v>4</v>
      </c>
      <c r="BJ8" s="85" t="str">
        <f>$AJ$2</f>
        <v>MB</v>
      </c>
      <c r="BK8" s="94">
        <f ca="1">$AL$22</f>
        <v>105.66666666666667</v>
      </c>
      <c r="BL8" s="95">
        <f ca="1">$AL$23</f>
        <v>317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-4</v>
      </c>
      <c r="BQ8" s="348">
        <f ca="1">-$AR$3*'Season Summary'!$AO$3</f>
        <v>-12</v>
      </c>
      <c r="BR8" s="349" t="str">
        <f ca="1">IF(COUNTIF('Season Summary'!AC$3:OFFSET('Season Summary'!AC$3,$C$2+$AR$2,0),"=1")&gt;0,COUNTIF('Season Summary'!AC$3:OFFSET('Season Summary'!AC$3,$C$2+$AR$2,0),"=1"),"")</f>
        <v/>
      </c>
      <c r="BS8" s="350" t="str">
        <f ca="1">IF(BR8="","",BR8*'Season Summary'!$AO$6)</f>
        <v/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8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["H","H","H","H","H","H","H","V","H","V","H","H","V","H","H"];</v>
      </c>
    </row>
    <row r="9" spans="1:77" ht="18" customHeight="1" x14ac:dyDescent="0.2">
      <c r="B9" s="200" t="str">
        <f>IF('NFL Schedule'!A67="","",'NFL Schedule'!A67)</f>
        <v>Saints</v>
      </c>
      <c r="C9" s="201" t="str">
        <f>IF('NFL Schedule'!B67="","",'NFL Schedule'!B67)</f>
        <v>at</v>
      </c>
      <c r="D9" s="201" t="str">
        <f>IF('NFL Schedule'!C67="","",'NFL Schedule'!C67)</f>
        <v>Lions</v>
      </c>
      <c r="E9" s="365" t="s">
        <v>45</v>
      </c>
      <c r="F9" s="238" t="s">
        <v>45</v>
      </c>
      <c r="G9" s="209">
        <v>10</v>
      </c>
      <c r="H9" s="205" t="str">
        <f t="shared" si="23"/>
        <v/>
      </c>
      <c r="I9" s="241" t="s">
        <v>45</v>
      </c>
      <c r="J9" s="209">
        <v>10</v>
      </c>
      <c r="K9" s="205" t="str">
        <f t="shared" si="0"/>
        <v/>
      </c>
      <c r="L9" s="241" t="s">
        <v>45</v>
      </c>
      <c r="M9" s="209">
        <v>8</v>
      </c>
      <c r="N9" s="205" t="str">
        <f t="shared" si="1"/>
        <v/>
      </c>
      <c r="O9" s="241" t="s">
        <v>45</v>
      </c>
      <c r="P9" s="209">
        <v>8</v>
      </c>
      <c r="Q9" s="205" t="str">
        <f t="shared" si="2"/>
        <v/>
      </c>
      <c r="R9" s="241" t="s">
        <v>44</v>
      </c>
      <c r="S9" s="209">
        <v>5</v>
      </c>
      <c r="T9" s="205">
        <f t="shared" si="3"/>
        <v>-5</v>
      </c>
      <c r="U9" s="241"/>
      <c r="V9" s="209"/>
      <c r="W9" s="205" t="str">
        <f t="shared" si="4"/>
        <v/>
      </c>
      <c r="X9" s="241" t="s">
        <v>45</v>
      </c>
      <c r="Y9" s="209">
        <v>10</v>
      </c>
      <c r="Z9" s="205" t="str">
        <f t="shared" si="5"/>
        <v/>
      </c>
      <c r="AA9" s="241" t="s">
        <v>45</v>
      </c>
      <c r="AB9" s="209">
        <v>3</v>
      </c>
      <c r="AC9" s="205" t="str">
        <f t="shared" si="6"/>
        <v/>
      </c>
      <c r="AD9" s="241" t="s">
        <v>45</v>
      </c>
      <c r="AE9" s="209">
        <v>8</v>
      </c>
      <c r="AF9" s="205" t="str">
        <f t="shared" si="7"/>
        <v/>
      </c>
      <c r="AG9" s="241" t="s">
        <v>45</v>
      </c>
      <c r="AH9" s="209">
        <v>7</v>
      </c>
      <c r="AI9" s="205" t="str">
        <f t="shared" si="8"/>
        <v/>
      </c>
      <c r="AJ9" s="241" t="s">
        <v>45</v>
      </c>
      <c r="AK9" s="209">
        <v>9</v>
      </c>
      <c r="AL9" s="205" t="str">
        <f t="shared" si="9"/>
        <v/>
      </c>
      <c r="AM9" s="241" t="s">
        <v>45</v>
      </c>
      <c r="AN9" s="209">
        <v>9</v>
      </c>
      <c r="AO9" s="207" t="str">
        <f t="shared" si="10"/>
        <v/>
      </c>
      <c r="AT9" s="208" t="str">
        <f t="shared" si="11"/>
        <v>V</v>
      </c>
      <c r="AU9" s="209">
        <f t="shared" ca="1" si="12"/>
        <v>8</v>
      </c>
      <c r="AV9" s="207" t="str">
        <f t="shared" ca="1" si="13"/>
        <v/>
      </c>
      <c r="AX9" s="4">
        <f t="shared" si="14"/>
        <v>-77</v>
      </c>
      <c r="AY9" s="4">
        <f t="shared" si="22"/>
        <v>77</v>
      </c>
      <c r="AZ9" s="4">
        <f t="shared" si="15"/>
        <v>77</v>
      </c>
      <c r="BA9" s="4">
        <f t="shared" ca="1" si="16"/>
        <v>77</v>
      </c>
      <c r="BB9" s="4">
        <v>6</v>
      </c>
      <c r="BC9" s="4">
        <f ca="1">COUNTIF($AY$4:OFFSET($AY$4,0,0,BB9,1),AY9)</f>
        <v>1</v>
      </c>
      <c r="BE9" s="345">
        <f ca="1">$J$21</f>
        <v>6</v>
      </c>
      <c r="BF9" s="100" t="str">
        <f>$I$2</f>
        <v>CK</v>
      </c>
      <c r="BG9" s="101">
        <f ca="1">$K$21</f>
        <v>98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105.33333333333333</v>
      </c>
      <c r="BL9" s="95">
        <f ca="1">$H$23</f>
        <v>316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-12</v>
      </c>
      <c r="BQ9" s="348">
        <f ca="1">-$AR$3*'Season Summary'!$AO$3</f>
        <v>-12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/>
      </c>
      <c r="BU9" s="350" t="str">
        <f t="shared" ca="1" si="20"/>
        <v/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200" t="str">
        <f>IF('NFL Schedule'!A68="","",'NFL Schedule'!A68)</f>
        <v>Vikings</v>
      </c>
      <c r="C10" s="201" t="str">
        <f>IF('NFL Schedule'!B68="","",'NFL Schedule'!B68)</f>
        <v>at</v>
      </c>
      <c r="D10" s="201" t="str">
        <f>IF('NFL Schedule'!C68="","",'NFL Schedule'!C68)</f>
        <v>Texans</v>
      </c>
      <c r="E10" s="365" t="s">
        <v>45</v>
      </c>
      <c r="F10" s="238" t="s">
        <v>45</v>
      </c>
      <c r="G10" s="209">
        <v>2</v>
      </c>
      <c r="H10" s="205" t="str">
        <f t="shared" si="23"/>
        <v/>
      </c>
      <c r="I10" s="241" t="s">
        <v>44</v>
      </c>
      <c r="J10" s="209">
        <v>8</v>
      </c>
      <c r="K10" s="205">
        <f t="shared" si="0"/>
        <v>-8</v>
      </c>
      <c r="L10" s="241" t="s">
        <v>44</v>
      </c>
      <c r="M10" s="209">
        <v>2</v>
      </c>
      <c r="N10" s="205">
        <f t="shared" si="1"/>
        <v>-2</v>
      </c>
      <c r="O10" s="241" t="s">
        <v>44</v>
      </c>
      <c r="P10" s="209">
        <v>7</v>
      </c>
      <c r="Q10" s="205">
        <f t="shared" si="2"/>
        <v>-7</v>
      </c>
      <c r="R10" s="241" t="s">
        <v>44</v>
      </c>
      <c r="S10" s="209">
        <v>9</v>
      </c>
      <c r="T10" s="205">
        <f t="shared" si="3"/>
        <v>-9</v>
      </c>
      <c r="U10" s="241"/>
      <c r="V10" s="209"/>
      <c r="W10" s="205" t="str">
        <f t="shared" si="4"/>
        <v/>
      </c>
      <c r="X10" s="241" t="s">
        <v>45</v>
      </c>
      <c r="Y10" s="209">
        <v>5</v>
      </c>
      <c r="Z10" s="205" t="str">
        <f t="shared" si="5"/>
        <v/>
      </c>
      <c r="AA10" s="241" t="s">
        <v>44</v>
      </c>
      <c r="AB10" s="209">
        <v>5</v>
      </c>
      <c r="AC10" s="205">
        <f t="shared" si="6"/>
        <v>-5</v>
      </c>
      <c r="AD10" s="241" t="s">
        <v>44</v>
      </c>
      <c r="AE10" s="209">
        <v>2</v>
      </c>
      <c r="AF10" s="205">
        <f t="shared" si="7"/>
        <v>-2</v>
      </c>
      <c r="AG10" s="241" t="s">
        <v>44</v>
      </c>
      <c r="AH10" s="209">
        <v>9</v>
      </c>
      <c r="AI10" s="205">
        <f t="shared" si="8"/>
        <v>-9</v>
      </c>
      <c r="AJ10" s="241" t="s">
        <v>44</v>
      </c>
      <c r="AK10" s="209">
        <v>5</v>
      </c>
      <c r="AL10" s="205">
        <f t="shared" si="9"/>
        <v>-5</v>
      </c>
      <c r="AM10" s="241" t="s">
        <v>45</v>
      </c>
      <c r="AN10" s="209">
        <v>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5</v>
      </c>
      <c r="AV10" s="207">
        <f t="shared" ca="1" si="13"/>
        <v>-5</v>
      </c>
      <c r="AX10" s="4">
        <f t="shared" si="14"/>
        <v>38</v>
      </c>
      <c r="AY10" s="4">
        <f t="shared" si="22"/>
        <v>38</v>
      </c>
      <c r="AZ10" s="4">
        <f t="shared" ca="1" si="15"/>
        <v>38</v>
      </c>
      <c r="BA10" s="4">
        <f t="shared" ca="1" si="16"/>
        <v>38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97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102.33333333333333</v>
      </c>
      <c r="BL10" s="95">
        <f ca="1">$Q$23</f>
        <v>307</v>
      </c>
      <c r="BM10" s="174"/>
      <c r="BN10" s="346">
        <f t="shared" ca="1" si="18"/>
        <v>6</v>
      </c>
      <c r="BO10" s="85" t="str">
        <f>$O$2</f>
        <v>DC</v>
      </c>
      <c r="BP10" s="347">
        <f t="shared" ca="1" si="19"/>
        <v>-12</v>
      </c>
      <c r="BQ10" s="348">
        <f ca="1">-$AR$3*'Season Summary'!$AO$3</f>
        <v>-12</v>
      </c>
      <c r="BR10" s="349" t="str">
        <f ca="1">IF(COUNTIF('Season Summary'!N$3:OFFSET('Season Summary'!N$3,$C$2+$AR$2,0),"=1")&gt;0,COUNTIF('Season Summary'!N$3:OFFSET('Season Summary'!N$3,$C$2+$AR$2,0),"=1"),"")</f>
        <v/>
      </c>
      <c r="BS10" s="350" t="str">
        <f ca="1">IF(BR10="","",BR10*'Season Summary'!$AO$6)</f>
        <v/>
      </c>
      <c r="BT10" s="351" t="str">
        <f ca="1">IF($P$22=1,"✓","")</f>
        <v/>
      </c>
      <c r="BU10" s="350" t="str">
        <f t="shared" ca="1" si="20"/>
        <v/>
      </c>
      <c r="BV10" s="351" t="str">
        <f ca="1">IF($P$22=2,"✓","")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["H","V","H","H","H","V","V","V","H","V","H","H","H","H","H"];</v>
      </c>
    </row>
    <row r="11" spans="1:77" ht="18" customHeight="1" x14ac:dyDescent="0.2">
      <c r="B11" s="200" t="str">
        <f>IF('NFL Schedule'!A69="","",'NFL Schedule'!A69)</f>
        <v>Seahawks</v>
      </c>
      <c r="C11" s="201" t="str">
        <f>IF('NFL Schedule'!B69="","",'NFL Schedule'!B69)</f>
        <v>at</v>
      </c>
      <c r="D11" s="201" t="str">
        <f>IF('NFL Schedule'!C69="","",'NFL Schedule'!C69)</f>
        <v>Dolphins</v>
      </c>
      <c r="E11" s="365" t="s">
        <v>45</v>
      </c>
      <c r="F11" s="238" t="s">
        <v>45</v>
      </c>
      <c r="G11" s="209">
        <v>11</v>
      </c>
      <c r="H11" s="205" t="str">
        <f t="shared" si="23"/>
        <v/>
      </c>
      <c r="I11" s="241" t="s">
        <v>45</v>
      </c>
      <c r="J11" s="209">
        <v>7</v>
      </c>
      <c r="K11" s="205" t="str">
        <f t="shared" si="0"/>
        <v/>
      </c>
      <c r="L11" s="241" t="s">
        <v>45</v>
      </c>
      <c r="M11" s="209">
        <v>13</v>
      </c>
      <c r="N11" s="205" t="str">
        <f t="shared" si="1"/>
        <v/>
      </c>
      <c r="O11" s="241" t="s">
        <v>45</v>
      </c>
      <c r="P11" s="209">
        <v>10</v>
      </c>
      <c r="Q11" s="205" t="str">
        <f t="shared" si="2"/>
        <v/>
      </c>
      <c r="R11" s="241" t="s">
        <v>45</v>
      </c>
      <c r="S11" s="209">
        <v>11</v>
      </c>
      <c r="T11" s="205" t="str">
        <f t="shared" si="3"/>
        <v/>
      </c>
      <c r="U11" s="241"/>
      <c r="V11" s="209"/>
      <c r="W11" s="205" t="str">
        <f t="shared" si="4"/>
        <v/>
      </c>
      <c r="X11" s="241" t="s">
        <v>45</v>
      </c>
      <c r="Y11" s="209">
        <v>11</v>
      </c>
      <c r="Z11" s="205" t="str">
        <f t="shared" si="5"/>
        <v/>
      </c>
      <c r="AA11" s="241" t="s">
        <v>45</v>
      </c>
      <c r="AB11" s="209">
        <v>16</v>
      </c>
      <c r="AC11" s="205" t="str">
        <f t="shared" si="6"/>
        <v/>
      </c>
      <c r="AD11" s="241" t="s">
        <v>45</v>
      </c>
      <c r="AE11" s="209">
        <v>13</v>
      </c>
      <c r="AF11" s="205" t="str">
        <f t="shared" si="7"/>
        <v/>
      </c>
      <c r="AG11" s="241" t="s">
        <v>45</v>
      </c>
      <c r="AH11" s="209">
        <v>10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12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12</v>
      </c>
      <c r="AV11" s="207" t="str">
        <f t="shared" ca="1" si="13"/>
        <v/>
      </c>
      <c r="AX11" s="4">
        <f t="shared" si="14"/>
        <v>-128</v>
      </c>
      <c r="AY11" s="4">
        <f t="shared" si="22"/>
        <v>128</v>
      </c>
      <c r="AZ11" s="4">
        <f t="shared" si="15"/>
        <v>128</v>
      </c>
      <c r="BA11" s="4">
        <f t="shared" ca="1" si="16"/>
        <v>128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96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100</v>
      </c>
      <c r="BL11" s="95">
        <f ca="1">$Z$23</f>
        <v>300</v>
      </c>
      <c r="BM11" s="174"/>
      <c r="BN11" s="346">
        <f t="shared" ca="1" si="18"/>
        <v>6</v>
      </c>
      <c r="BO11" s="85" t="str">
        <f>$R$2</f>
        <v>DH</v>
      </c>
      <c r="BP11" s="347">
        <f t="shared" ca="1" si="19"/>
        <v>-12</v>
      </c>
      <c r="BQ11" s="348">
        <f ca="1">-$AR$3*'Season Summary'!$AO$3</f>
        <v>-12</v>
      </c>
      <c r="BR11" s="349" t="str">
        <f ca="1">IF(COUNTIF('Season Summary'!Q$3:OFFSET('Season Summary'!Q$3,$C$2+$AR$2,0),"=1")&gt;0,COUNTIF('Season Summary'!Q$3:OFFSET('Season Summary'!Q$3,$C$2+$AR$2,0),"=1"),"")</f>
        <v/>
      </c>
      <c r="BS11" s="350" t="str">
        <f ca="1">IF(BR11="","",BR11*'Season Summary'!$AO$6)</f>
        <v/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["V","V","V","V","H","V","H","V","H","V","H","H","H","H","H"];</v>
      </c>
    </row>
    <row r="12" spans="1:77" ht="18" customHeight="1" x14ac:dyDescent="0.2">
      <c r="B12" s="200" t="str">
        <f>IF('NFL Schedule'!A70="","",'NFL Schedule'!A70)</f>
        <v>Chargers</v>
      </c>
      <c r="C12" s="201" t="str">
        <f>IF('NFL Schedule'!B70="","",'NFL Schedule'!B70)</f>
        <v>at</v>
      </c>
      <c r="D12" s="201" t="str">
        <f>IF('NFL Schedule'!C70="","",'NFL Schedule'!C70)</f>
        <v>Buccaneers</v>
      </c>
      <c r="E12" s="365" t="s">
        <v>44</v>
      </c>
      <c r="F12" s="238" t="s">
        <v>44</v>
      </c>
      <c r="G12" s="209">
        <v>13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7</v>
      </c>
      <c r="T12" s="205" t="str">
        <f t="shared" si="3"/>
        <v/>
      </c>
      <c r="U12" s="241"/>
      <c r="V12" s="209"/>
      <c r="W12" s="205" t="str">
        <f t="shared" si="4"/>
        <v/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10</v>
      </c>
      <c r="AC12" s="205" t="str">
        <f t="shared" si="6"/>
        <v/>
      </c>
      <c r="AD12" s="241" t="s">
        <v>44</v>
      </c>
      <c r="AE12" s="209">
        <v>12</v>
      </c>
      <c r="AF12" s="205" t="str">
        <f t="shared" si="7"/>
        <v/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15</v>
      </c>
      <c r="AL12" s="205" t="str">
        <f t="shared" si="9"/>
        <v/>
      </c>
      <c r="AM12" s="241" t="s">
        <v>44</v>
      </c>
      <c r="AN12" s="209">
        <v>13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132</v>
      </c>
      <c r="AY12" s="4">
        <f t="shared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5">
        <f ca="1">$Y$21</f>
        <v>9</v>
      </c>
      <c r="BF12" s="100" t="str">
        <f>$X$2</f>
        <v>JH</v>
      </c>
      <c r="BG12" s="101">
        <f ca="1">$Z$21</f>
        <v>94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97.666666666666671</v>
      </c>
      <c r="BL12" s="95">
        <f ca="1">$AC$23</f>
        <v>293</v>
      </c>
      <c r="BM12" s="174"/>
      <c r="BN12" s="346">
        <f t="shared" ca="1" si="18"/>
        <v>6</v>
      </c>
      <c r="BO12" s="85" t="str">
        <f>$U$2</f>
        <v>JG</v>
      </c>
      <c r="BP12" s="347">
        <f t="shared" ca="1" si="19"/>
        <v>-12</v>
      </c>
      <c r="BQ12" s="348">
        <f ca="1">-$AR$3*'Season Summary'!$AO$3</f>
        <v>-12</v>
      </c>
      <c r="BR12" s="349" t="str">
        <f ca="1">IF(COUNTIF('Season Summary'!T$3:OFFSET('Season Summary'!T$3,$C$2+$AR$2,0),"=1")&gt;0,COUNTIF('Season Summary'!T$3:OFFSET('Season Summary'!T$3,$C$2+$AR$2,0),"=1"),"")</f>
        <v/>
      </c>
      <c r="BS12" s="350" t="str">
        <f ca="1">IF(BR12="","",BR12*'Season Summary'!$AO$6)</f>
        <v/>
      </c>
      <c r="BT12" s="351" t="str">
        <f ca="1">IF($V$22=1,"✓","")</f>
        <v/>
      </c>
      <c r="BU12" s="350" t="str">
        <f t="shared" ca="1" si="20"/>
        <v/>
      </c>
      <c r="BV12" s="351" t="str">
        <f ca="1">IF($V$22=2,"✓","")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["H","V","V","H","H","V","H","V","H","V","H","H","V","H","H"];</v>
      </c>
    </row>
    <row r="13" spans="1:77" ht="18" customHeight="1" x14ac:dyDescent="0.2">
      <c r="B13" s="200" t="str">
        <f>IF('NFL Schedule'!A71="","",'NFL Schedule'!A71)</f>
        <v>Ravens</v>
      </c>
      <c r="C13" s="201" t="str">
        <f>IF('NFL Schedule'!B71="","",'NFL Schedule'!B71)</f>
        <v>at</v>
      </c>
      <c r="D13" s="201" t="str">
        <f>IF('NFL Schedule'!C71="","",'NFL Schedule'!C71)</f>
        <v>Football Team</v>
      </c>
      <c r="E13" s="365" t="s">
        <v>45</v>
      </c>
      <c r="F13" s="238" t="s">
        <v>45</v>
      </c>
      <c r="G13" s="209">
        <v>16</v>
      </c>
      <c r="H13" s="205" t="str">
        <f t="shared" si="23"/>
        <v/>
      </c>
      <c r="I13" s="241" t="s">
        <v>45</v>
      </c>
      <c r="J13" s="209">
        <v>6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15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/>
      <c r="V13" s="209"/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13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14</v>
      </c>
      <c r="AI13" s="205" t="str">
        <f t="shared" si="8"/>
        <v/>
      </c>
      <c r="AJ13" s="241" t="s">
        <v>45</v>
      </c>
      <c r="AK13" s="209">
        <v>7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-147</v>
      </c>
      <c r="AY13" s="4">
        <f t="shared" si="22"/>
        <v>147</v>
      </c>
      <c r="AZ13" s="4">
        <f t="shared" si="15"/>
        <v>147</v>
      </c>
      <c r="BA13" s="4">
        <f t="shared" ca="1" si="16"/>
        <v>147</v>
      </c>
      <c r="BB13" s="4">
        <v>10</v>
      </c>
      <c r="BC13" s="4">
        <f ca="1">COUNTIF($AY$4:OFFSET($AY$4,0,0,BB13,1),AY13)</f>
        <v>1</v>
      </c>
      <c r="BE13" s="345">
        <f ca="1">$AK$21</f>
        <v>10</v>
      </c>
      <c r="BF13" s="100" t="str">
        <f>$AJ$2</f>
        <v>MB</v>
      </c>
      <c r="BG13" s="101">
        <f ca="1">$AL$21</f>
        <v>92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94.333333333333329</v>
      </c>
      <c r="BL13" s="95">
        <f ca="1">$T$23</f>
        <v>283</v>
      </c>
      <c r="BM13" s="174"/>
      <c r="BN13" s="346">
        <f t="shared" ca="1" si="18"/>
        <v>6</v>
      </c>
      <c r="BO13" s="85" t="str">
        <f>$AA$2</f>
        <v>JL</v>
      </c>
      <c r="BP13" s="347">
        <f t="shared" ca="1" si="19"/>
        <v>-12</v>
      </c>
      <c r="BQ13" s="348">
        <f ca="1">-$AR$3*'Season Summary'!$AO$3</f>
        <v>-12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["V","V","V","V","H","V","H","V","H","V","H","H","V","H","H"];</v>
      </c>
    </row>
    <row r="14" spans="1:77" ht="18" customHeight="1" x14ac:dyDescent="0.2">
      <c r="B14" s="200" t="str">
        <f>IF('NFL Schedule'!A72="","",'NFL Schedule'!A72)</f>
        <v>Giants</v>
      </c>
      <c r="C14" s="201" t="str">
        <f>IF('NFL Schedule'!B72="","",'NFL Schedule'!B72)</f>
        <v>at</v>
      </c>
      <c r="D14" s="201" t="str">
        <f>IF('NFL Schedule'!C72="","",'NFL Schedule'!C72)</f>
        <v>Rams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16</v>
      </c>
      <c r="K14" s="205" t="str">
        <f t="shared" si="0"/>
        <v/>
      </c>
      <c r="L14" s="241" t="s">
        <v>44</v>
      </c>
      <c r="M14" s="209">
        <v>16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/>
      <c r="V14" s="209"/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16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16</v>
      </c>
      <c r="AL14" s="205" t="str">
        <f t="shared" si="9"/>
        <v/>
      </c>
      <c r="AM14" s="241" t="s">
        <v>44</v>
      </c>
      <c r="AN14" s="209">
        <v>16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171</v>
      </c>
      <c r="AY14" s="4">
        <f t="shared" si="22"/>
        <v>171</v>
      </c>
      <c r="AZ14" s="4">
        <f t="shared" ca="1" si="15"/>
        <v>171</v>
      </c>
      <c r="BA14" s="4">
        <f t="shared" ca="1" si="16"/>
        <v>171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87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91.333333333333329</v>
      </c>
      <c r="BL14" s="95">
        <f ca="1">$W$23</f>
        <v>274</v>
      </c>
      <c r="BM14" s="174"/>
      <c r="BN14" s="346">
        <f t="shared" ca="1" si="18"/>
        <v>6</v>
      </c>
      <c r="BO14" s="85" t="str">
        <f>$AG$2</f>
        <v>KK</v>
      </c>
      <c r="BP14" s="347">
        <f t="shared" ca="1" si="19"/>
        <v>-12</v>
      </c>
      <c r="BQ14" s="348">
        <f ca="1">-$AR$3*'Season Summary'!$AO$3</f>
        <v>-12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["V","V","V","H","H","V","H","V","H","V","H","H","H","H","H"];</v>
      </c>
    </row>
    <row r="15" spans="1:77" ht="18" customHeight="1" thickBot="1" x14ac:dyDescent="0.25">
      <c r="B15" s="200" t="str">
        <f>IF('NFL Schedule'!A73="","",'NFL Schedule'!A73)</f>
        <v>Patriots</v>
      </c>
      <c r="C15" s="201" t="str">
        <f>IF('NFL Schedule'!B73="","",'NFL Schedule'!B73)</f>
        <v>at</v>
      </c>
      <c r="D15" s="201" t="str">
        <f>IF('NFL Schedule'!C73="","",'NFL Schedule'!C73)</f>
        <v>Chiefs</v>
      </c>
      <c r="E15" s="365" t="s">
        <v>44</v>
      </c>
      <c r="F15" s="238" t="s">
        <v>44</v>
      </c>
      <c r="G15" s="209">
        <v>5</v>
      </c>
      <c r="H15" s="205" t="str">
        <f t="shared" si="23"/>
        <v/>
      </c>
      <c r="I15" s="241" t="s">
        <v>44</v>
      </c>
      <c r="J15" s="209">
        <v>15</v>
      </c>
      <c r="K15" s="205" t="str">
        <f t="shared" si="0"/>
        <v/>
      </c>
      <c r="L15" s="241" t="s">
        <v>44</v>
      </c>
      <c r="M15" s="209">
        <v>10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2</v>
      </c>
      <c r="T15" s="205" t="str">
        <f t="shared" si="3"/>
        <v/>
      </c>
      <c r="U15" s="241"/>
      <c r="V15" s="209"/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10</v>
      </c>
      <c r="AF15" s="205" t="str">
        <f t="shared" si="7"/>
        <v/>
      </c>
      <c r="AG15" s="241" t="s">
        <v>44</v>
      </c>
      <c r="AH15" s="209">
        <v>16</v>
      </c>
      <c r="AI15" s="205" t="str">
        <f t="shared" si="8"/>
        <v/>
      </c>
      <c r="AJ15" s="241" t="s">
        <v>44</v>
      </c>
      <c r="AK15" s="209">
        <v>2</v>
      </c>
      <c r="AL15" s="205" t="str">
        <f t="shared" si="9"/>
        <v/>
      </c>
      <c r="AM15" s="241" t="s">
        <v>44</v>
      </c>
      <c r="AN15" s="209">
        <v>11</v>
      </c>
      <c r="AO15" s="207" t="str">
        <f t="shared" si="10"/>
        <v/>
      </c>
      <c r="AT15" s="208" t="str">
        <f t="shared" si="11"/>
        <v>H</v>
      </c>
      <c r="AU15" s="209">
        <f t="shared" ca="1" si="12"/>
        <v>9</v>
      </c>
      <c r="AV15" s="207" t="str">
        <f t="shared" ca="1" si="13"/>
        <v/>
      </c>
      <c r="AX15" s="4">
        <f t="shared" si="14"/>
        <v>100</v>
      </c>
      <c r="AY15" s="4">
        <f t="shared" si="22"/>
        <v>100</v>
      </c>
      <c r="AZ15" s="4">
        <f t="shared" ca="1" si="15"/>
        <v>100</v>
      </c>
      <c r="BA15" s="4">
        <f t="shared" ca="1" si="16"/>
        <v>100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>$W$21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90</v>
      </c>
      <c r="BL15" s="97">
        <f ca="1">$K$23</f>
        <v>270</v>
      </c>
      <c r="BM15" s="174"/>
      <c r="BN15" s="354">
        <f t="shared" ca="1" si="18"/>
        <v>6</v>
      </c>
      <c r="BO15" s="86" t="str">
        <f>$AJ$2</f>
        <v>MB</v>
      </c>
      <c r="BP15" s="355">
        <f t="shared" ca="1" si="19"/>
        <v>-12</v>
      </c>
      <c r="BQ15" s="356">
        <f ca="1">-$AR$3*'Season Summary'!$AO$3</f>
        <v>-12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["H","V","V","H","H","V","V","V","H","V","H","H","V","H","H"];</v>
      </c>
    </row>
    <row r="16" spans="1:77" ht="18" customHeight="1" thickTop="1" x14ac:dyDescent="0.2">
      <c r="B16" s="200" t="str">
        <f>IF('NFL Schedule'!A74="","",'NFL Schedule'!A74)</f>
        <v>Bills</v>
      </c>
      <c r="C16" s="201" t="str">
        <f>IF('NFL Schedule'!B74="","",'NFL Schedule'!B74)</f>
        <v>at</v>
      </c>
      <c r="D16" s="201" t="str">
        <f>IF('NFL Schedule'!C74="","",'NFL Schedule'!C74)</f>
        <v>Raiders</v>
      </c>
      <c r="E16" s="365" t="s">
        <v>45</v>
      </c>
      <c r="F16" s="238" t="s">
        <v>45</v>
      </c>
      <c r="G16" s="209">
        <v>12</v>
      </c>
      <c r="H16" s="205" t="str">
        <f t="shared" si="23"/>
        <v/>
      </c>
      <c r="I16" s="241" t="s">
        <v>45</v>
      </c>
      <c r="J16" s="209">
        <v>4</v>
      </c>
      <c r="K16" s="205" t="str">
        <f t="shared" si="0"/>
        <v/>
      </c>
      <c r="L16" s="241" t="s">
        <v>45</v>
      </c>
      <c r="M16" s="209">
        <v>4</v>
      </c>
      <c r="N16" s="205" t="str">
        <f t="shared" si="1"/>
        <v/>
      </c>
      <c r="O16" s="241" t="s">
        <v>45</v>
      </c>
      <c r="P16" s="209">
        <v>5</v>
      </c>
      <c r="Q16" s="205" t="str">
        <f t="shared" si="2"/>
        <v/>
      </c>
      <c r="R16" s="241" t="s">
        <v>45</v>
      </c>
      <c r="S16" s="209">
        <v>6</v>
      </c>
      <c r="T16" s="205" t="str">
        <f t="shared" si="3"/>
        <v/>
      </c>
      <c r="U16" s="241"/>
      <c r="V16" s="209"/>
      <c r="W16" s="205" t="str">
        <f t="shared" si="4"/>
        <v/>
      </c>
      <c r="X16" s="241" t="s">
        <v>44</v>
      </c>
      <c r="Y16" s="209">
        <v>6</v>
      </c>
      <c r="Z16" s="205">
        <f t="shared" si="5"/>
        <v>-6</v>
      </c>
      <c r="AA16" s="241" t="s">
        <v>44</v>
      </c>
      <c r="AB16" s="209">
        <v>2</v>
      </c>
      <c r="AC16" s="205">
        <f t="shared" si="6"/>
        <v>-2</v>
      </c>
      <c r="AD16" s="241" t="s">
        <v>45</v>
      </c>
      <c r="AE16" s="209">
        <v>5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44</v>
      </c>
      <c r="AK16" s="209">
        <v>3</v>
      </c>
      <c r="AL16" s="205">
        <f t="shared" si="9"/>
        <v>-3</v>
      </c>
      <c r="AM16" s="241" t="s">
        <v>45</v>
      </c>
      <c r="AN16" s="209">
        <v>5</v>
      </c>
      <c r="AO16" s="207" t="str">
        <f t="shared" si="10"/>
        <v/>
      </c>
      <c r="AT16" s="208" t="str">
        <f t="shared" si="11"/>
        <v>V</v>
      </c>
      <c r="AU16" s="209">
        <f t="shared" ca="1" si="12"/>
        <v>4</v>
      </c>
      <c r="AV16" s="207" t="str">
        <f t="shared" ca="1" si="13"/>
        <v/>
      </c>
      <c r="AX16" s="4">
        <f t="shared" si="14"/>
        <v>-33</v>
      </c>
      <c r="AY16" s="4">
        <f t="shared" si="22"/>
        <v>33</v>
      </c>
      <c r="AZ16" s="4">
        <f t="shared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["6","7","4","3","9","10","2","11","13","16","15","5","12","8","14"];</v>
      </c>
    </row>
    <row r="17" spans="1:77" ht="18" customHeight="1" x14ac:dyDescent="0.2">
      <c r="B17" s="200" t="str">
        <f>IF('NFL Schedule'!A75="","",'NFL Schedule'!A75)</f>
        <v>Eagles</v>
      </c>
      <c r="C17" s="201" t="str">
        <f>IF('NFL Schedule'!B75="","",'NFL Schedule'!B75)</f>
        <v>at</v>
      </c>
      <c r="D17" s="201" t="str">
        <f>IF('NFL Schedule'!C75="","",'NFL Schedule'!C75)</f>
        <v>49ers</v>
      </c>
      <c r="E17" s="365" t="s">
        <v>45</v>
      </c>
      <c r="F17" s="238" t="s">
        <v>44</v>
      </c>
      <c r="G17" s="209">
        <v>8</v>
      </c>
      <c r="H17" s="205">
        <f t="shared" si="23"/>
        <v>-8</v>
      </c>
      <c r="I17" s="241" t="s">
        <v>44</v>
      </c>
      <c r="J17" s="209">
        <v>3</v>
      </c>
      <c r="K17" s="205">
        <f t="shared" si="0"/>
        <v>-3</v>
      </c>
      <c r="L17" s="241" t="s">
        <v>44</v>
      </c>
      <c r="M17" s="209">
        <v>11</v>
      </c>
      <c r="N17" s="205">
        <f t="shared" si="1"/>
        <v>-11</v>
      </c>
      <c r="O17" s="241" t="s">
        <v>44</v>
      </c>
      <c r="P17" s="209">
        <v>11</v>
      </c>
      <c r="Q17" s="205">
        <f t="shared" si="2"/>
        <v>-11</v>
      </c>
      <c r="R17" s="241" t="s">
        <v>44</v>
      </c>
      <c r="S17" s="209">
        <v>10</v>
      </c>
      <c r="T17" s="205">
        <f t="shared" si="3"/>
        <v>-10</v>
      </c>
      <c r="U17" s="241"/>
      <c r="V17" s="209"/>
      <c r="W17" s="205" t="str">
        <f t="shared" si="4"/>
        <v/>
      </c>
      <c r="X17" s="241" t="s">
        <v>44</v>
      </c>
      <c r="Y17" s="209">
        <v>13</v>
      </c>
      <c r="Z17" s="205">
        <f t="shared" si="5"/>
        <v>-13</v>
      </c>
      <c r="AA17" s="241" t="s">
        <v>44</v>
      </c>
      <c r="AB17" s="209">
        <v>15</v>
      </c>
      <c r="AC17" s="205">
        <f t="shared" si="6"/>
        <v>-15</v>
      </c>
      <c r="AD17" s="241" t="s">
        <v>44</v>
      </c>
      <c r="AE17" s="209">
        <v>11</v>
      </c>
      <c r="AF17" s="205">
        <f t="shared" si="7"/>
        <v>-11</v>
      </c>
      <c r="AG17" s="241" t="s">
        <v>44</v>
      </c>
      <c r="AH17" s="209">
        <v>11</v>
      </c>
      <c r="AI17" s="205">
        <f t="shared" si="8"/>
        <v>-11</v>
      </c>
      <c r="AJ17" s="241" t="s">
        <v>44</v>
      </c>
      <c r="AK17" s="209">
        <v>10</v>
      </c>
      <c r="AL17" s="205">
        <f t="shared" si="9"/>
        <v>-10</v>
      </c>
      <c r="AM17" s="241" t="s">
        <v>44</v>
      </c>
      <c r="AN17" s="209">
        <v>3</v>
      </c>
      <c r="AO17" s="207">
        <f t="shared" si="10"/>
        <v>-3</v>
      </c>
      <c r="AT17" s="208" t="str">
        <f t="shared" si="11"/>
        <v>H</v>
      </c>
      <c r="AU17" s="209">
        <f t="shared" ca="1" si="12"/>
        <v>11</v>
      </c>
      <c r="AV17" s="207">
        <f t="shared" ca="1" si="13"/>
        <v>-11</v>
      </c>
      <c r="AX17" s="4">
        <f t="shared" si="14"/>
        <v>106</v>
      </c>
      <c r="AY17" s="4">
        <f t="shared" si="22"/>
        <v>106</v>
      </c>
      <c r="AZ17" s="4">
        <f t="shared" ca="1" si="15"/>
        <v>106</v>
      </c>
      <c r="BA17" s="4">
        <f t="shared" ca="1" si="16"/>
        <v>106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["5","11","12","13","9","10","8","7","14","6","16","15","4","3","2"];</v>
      </c>
    </row>
    <row r="18" spans="1:77" ht="18" customHeight="1" x14ac:dyDescent="0.2">
      <c r="B18" s="200" t="str">
        <f>IF('NFL Schedule'!A76="","",'NFL Schedule'!A76)</f>
        <v/>
      </c>
      <c r="C18" s="201" t="str">
        <f>IF('NFL Schedule'!B76="","",'NFL Schedule'!B76)</f>
        <v/>
      </c>
      <c r="D18" s="201" t="str">
        <f>IF('NFL Schedule'!C76="","",'NFL Schedule'!C76)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["3","7","6","5","9","8","2","13","12","15","16","10","4","11","14"];</v>
      </c>
    </row>
    <row r="19" spans="1:77" ht="18" customHeight="1" x14ac:dyDescent="0.2">
      <c r="B19" s="200" t="str">
        <f>IF('NFL Schedule'!A77="","",'NFL Schedule'!A77)</f>
        <v>Falcons</v>
      </c>
      <c r="C19" s="201" t="str">
        <f>IF('NFL Schedule'!B77="","",'NFL Schedule'!B77)</f>
        <v>at</v>
      </c>
      <c r="D19" s="201" t="str">
        <f>IF('NFL Schedule'!C77="","",'NFL Schedule'!C77)</f>
        <v>Packers</v>
      </c>
      <c r="E19" s="365" t="s">
        <v>44</v>
      </c>
      <c r="F19" s="238" t="s">
        <v>44</v>
      </c>
      <c r="G19" s="209">
        <v>14</v>
      </c>
      <c r="H19" s="205" t="str">
        <f t="shared" si="23"/>
        <v/>
      </c>
      <c r="I19" s="241" t="s">
        <v>44</v>
      </c>
      <c r="J19" s="209">
        <v>2</v>
      </c>
      <c r="K19" s="205" t="str">
        <f t="shared" si="0"/>
        <v/>
      </c>
      <c r="L19" s="241" t="s">
        <v>44</v>
      </c>
      <c r="M19" s="209">
        <v>14</v>
      </c>
      <c r="N19" s="205" t="str">
        <f t="shared" si="1"/>
        <v/>
      </c>
      <c r="O19" s="241" t="s">
        <v>44</v>
      </c>
      <c r="P19" s="209">
        <v>14</v>
      </c>
      <c r="Q19" s="205" t="str">
        <f t="shared" si="2"/>
        <v/>
      </c>
      <c r="R19" s="241" t="s">
        <v>44</v>
      </c>
      <c r="S19" s="209">
        <v>14</v>
      </c>
      <c r="T19" s="205" t="str">
        <f t="shared" si="3"/>
        <v/>
      </c>
      <c r="U19" s="241"/>
      <c r="V19" s="209"/>
      <c r="W19" s="205" t="str">
        <f t="shared" si="4"/>
        <v/>
      </c>
      <c r="X19" s="241" t="s">
        <v>44</v>
      </c>
      <c r="Y19" s="209">
        <v>14</v>
      </c>
      <c r="Z19" s="205" t="str">
        <f t="shared" si="5"/>
        <v/>
      </c>
      <c r="AA19" s="241" t="s">
        <v>44</v>
      </c>
      <c r="AB19" s="209">
        <v>12</v>
      </c>
      <c r="AC19" s="205" t="str">
        <f t="shared" si="6"/>
        <v/>
      </c>
      <c r="AD19" s="241" t="s">
        <v>44</v>
      </c>
      <c r="AE19" s="209">
        <v>14</v>
      </c>
      <c r="AF19" s="205" t="str">
        <f t="shared" si="7"/>
        <v/>
      </c>
      <c r="AG19" s="241" t="s">
        <v>44</v>
      </c>
      <c r="AH19" s="209">
        <v>13</v>
      </c>
      <c r="AI19" s="205" t="str">
        <f t="shared" si="8"/>
        <v/>
      </c>
      <c r="AJ19" s="241" t="s">
        <v>44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136</v>
      </c>
      <c r="AY19" s="4">
        <f t="shared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["2","6","4","3","9","8","7","10","12","15","16","13","5","11","14"];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56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57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3</v>
      </c>
      <c r="V20" s="110"/>
      <c r="W20" s="147"/>
      <c r="X20" s="362" t="s">
        <v>741</v>
      </c>
      <c r="Y20" s="110">
        <v>50</v>
      </c>
      <c r="Z20" s="147"/>
      <c r="AA20" s="362" t="s">
        <v>741</v>
      </c>
      <c r="AB20" s="110">
        <v>59</v>
      </c>
      <c r="AC20" s="147"/>
      <c r="AD20" s="362" t="s">
        <v>741</v>
      </c>
      <c r="AE20" s="110">
        <v>57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60</v>
      </c>
      <c r="AL20" s="147"/>
      <c r="AM20" s="362" t="s">
        <v>741</v>
      </c>
      <c r="AN20" s="110">
        <v>57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["3","4","8","12","13","5","9","11","7","15","16","2","6","10","14"];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2</v>
      </c>
      <c r="H21" s="218">
        <f ca="1">IF(SUM(G4:G19)&gt;0,SUM(H4:H19)+$F$31,0)</f>
        <v>105</v>
      </c>
      <c r="I21" s="219"/>
      <c r="J21" s="217">
        <f ca="1">RANK(K21,$H34:$AO34,0)+J52</f>
        <v>6</v>
      </c>
      <c r="K21" s="218">
        <f ca="1">IF(SUM(J4:J19)&gt;0,SUM(K4:K19)+$F$31,0)</f>
        <v>98</v>
      </c>
      <c r="L21" s="219"/>
      <c r="M21" s="217">
        <f ca="1">RANK(N21,$H34:$AO34,0)+M52</f>
        <v>3</v>
      </c>
      <c r="N21" s="218">
        <f ca="1">IF(SUM(M4:M19)&gt;0,SUM(N4:N19)+$F$31,0)</f>
        <v>103</v>
      </c>
      <c r="O21" s="219"/>
      <c r="P21" s="217">
        <f ca="1">RANK(Q21,$H34:$AO34,0)+P52</f>
        <v>5</v>
      </c>
      <c r="Q21" s="218">
        <f ca="1">IF(SUM(P4:P19)&gt;0,SUM(Q4:Q19)+$F$31,0)</f>
        <v>100</v>
      </c>
      <c r="R21" s="219"/>
      <c r="S21" s="217">
        <f ca="1">RANK(T21,$H34:$AO34,0)+S52</f>
        <v>11</v>
      </c>
      <c r="T21" s="218">
        <f ca="1">IF(SUM(S4:S19)&gt;0,SUM(T4:T19)+$F$31,0)</f>
        <v>87</v>
      </c>
      <c r="U21" s="219"/>
      <c r="V21" s="217">
        <f ca="1">RANK(W21,$H34:$AO34,0)+V52</f>
        <v>12</v>
      </c>
      <c r="W21" s="218">
        <f>IF(SUM(V4:V19)&gt;0,SUM(W4:W19)+$F$31,0)</f>
        <v>0</v>
      </c>
      <c r="X21" s="219"/>
      <c r="Y21" s="217">
        <f ca="1">RANK(Z21,$H34:$AO34,0)+Y52</f>
        <v>9</v>
      </c>
      <c r="Z21" s="218">
        <f ca="1">IF(SUM(Y4:Y19)&gt;0,SUM(Z4:Z19)+$F$31,0)</f>
        <v>94</v>
      </c>
      <c r="AA21" s="219"/>
      <c r="AB21" s="217">
        <f ca="1">RANK(AC21,$H34:$AO34,0)+AB52</f>
        <v>8</v>
      </c>
      <c r="AC21" s="218">
        <f ca="1">IF(SUM(AB4:AB19)&gt;0,SUM(AC4:AC19)+$F$31,0)</f>
        <v>96</v>
      </c>
      <c r="AD21" s="219"/>
      <c r="AE21" s="217">
        <f ca="1">RANK(AF21,$H34:$AO34,0)+AE52</f>
        <v>3</v>
      </c>
      <c r="AF21" s="218">
        <f ca="1">IF(SUM(AE4:AE19)&gt;0,SUM(AF4:AF19)+$F$31,0)</f>
        <v>103</v>
      </c>
      <c r="AG21" s="219"/>
      <c r="AH21" s="217">
        <f ca="1">RANK(AI21,$H34:$AO34,0)+AH52</f>
        <v>7</v>
      </c>
      <c r="AI21" s="218">
        <f ca="1">IF(SUM(AH4:AH19)&gt;0,SUM(AI4:AI19)+$F$31,0)</f>
        <v>97</v>
      </c>
      <c r="AJ21" s="219"/>
      <c r="AK21" s="217">
        <f ca="1">RANK(AL21,$H34:$AO34,0)+AK52</f>
        <v>10</v>
      </c>
      <c r="AL21" s="218">
        <f ca="1">IF(SUM(AK4:AK19)&gt;0,SUM(AL4:AL19)+$F$31,0)</f>
        <v>92</v>
      </c>
      <c r="AM21" s="219"/>
      <c r="AN21" s="217">
        <f ca="1">RANK(AO21,$H34:$AO34,0)+AN52</f>
        <v>1</v>
      </c>
      <c r="AO21" s="220">
        <f ca="1">IF(SUM(AN4:AN19)&gt;0,SUM(AO4:AO19)+$F$31,0)</f>
        <v>110</v>
      </c>
      <c r="AP21" s="3"/>
      <c r="AT21" s="221"/>
      <c r="AU21" s="222">
        <f ca="1">RANK(AV34,$H34:$AV34,0)</f>
        <v>5</v>
      </c>
      <c r="AV21" s="223">
        <f ca="1">IF(SUM(AU4:AU19)&gt;0,SUM(AV4:AV19)+$F$31,0)</f>
        <v>100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105.33333333333333</v>
      </c>
      <c r="I22" s="155"/>
      <c r="J22" s="153">
        <f ca="1">RANK(K35,($H35:$AO35),0)</f>
        <v>12</v>
      </c>
      <c r="K22" s="154">
        <f ca="1">IF($AR$3&lt;3,K23,K23/($AR$3-1))</f>
        <v>90</v>
      </c>
      <c r="L22" s="155"/>
      <c r="M22" s="153">
        <f ca="1">RANK(N35,($H35:$AO35),0)</f>
        <v>4</v>
      </c>
      <c r="N22" s="154">
        <f ca="1">IF($AR$3&lt;3,N23,N23/($AR$3-1))</f>
        <v>105.66666666666667</v>
      </c>
      <c r="O22" s="155"/>
      <c r="P22" s="153">
        <f ca="1">RANK(Q35,($H35:$AO35),0)</f>
        <v>7</v>
      </c>
      <c r="Q22" s="154">
        <f ca="1">IF($AR$3&lt;3,Q23,Q23/($AR$3-1))</f>
        <v>102.33333333333333</v>
      </c>
      <c r="R22" s="155"/>
      <c r="S22" s="153">
        <f ca="1">RANK(T35,($H35:$AO35),0)</f>
        <v>10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91.333333333333329</v>
      </c>
      <c r="X22" s="155"/>
      <c r="Y22" s="153">
        <f ca="1">RANK(Z35,($H35:$AO35),0)</f>
        <v>8</v>
      </c>
      <c r="Z22" s="154">
        <f ca="1">IF($AR$3&lt;3,Z23,Z23/($AR$3-1))</f>
        <v>100</v>
      </c>
      <c r="AA22" s="155"/>
      <c r="AB22" s="153">
        <f ca="1">RANK(AC35,($H35:$AO35),0)</f>
        <v>9</v>
      </c>
      <c r="AC22" s="154">
        <f ca="1">IF($AR$3&lt;3,AC23,AC23/($AR$3-1))</f>
        <v>97.666666666666671</v>
      </c>
      <c r="AD22" s="155"/>
      <c r="AE22" s="153">
        <f ca="1">RANK(AF35,($H35:$AO35),0)</f>
        <v>2</v>
      </c>
      <c r="AF22" s="154">
        <f ca="1">IF($AR$3&lt;3,AF23,AF23/($AR$3-1))</f>
        <v>106.66666666666667</v>
      </c>
      <c r="AG22" s="155"/>
      <c r="AH22" s="153">
        <f ca="1">RANK(AI35,($H35:$AO35),0)</f>
        <v>3</v>
      </c>
      <c r="AI22" s="154">
        <f ca="1">IF($AR$3&lt;3,AI23,AI23/($AR$3-1))</f>
        <v>106</v>
      </c>
      <c r="AJ22" s="155"/>
      <c r="AK22" s="153">
        <f ca="1">RANK(AL35,($H35:$AO35),0)</f>
        <v>4</v>
      </c>
      <c r="AL22" s="154">
        <f ca="1">IF($AR$3&lt;3,AL23,AL23/($AR$3-1))</f>
        <v>105.66666666666667</v>
      </c>
      <c r="AM22" s="155"/>
      <c r="AN22" s="153">
        <f ca="1">RANK(AO35,($H35:$AO35),0)</f>
        <v>1</v>
      </c>
      <c r="AO22" s="156">
        <f ca="1">IF($AR$3&lt;3,AO23,AO23/($AR$3-1))</f>
        <v>110.33333333333333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["3","8","2","4","9","10","5","11","12","16","15","7","6","13","14"];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316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270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317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283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274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300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293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320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318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317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331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["8","4","11","6","7","3","5","16","10","13","14","9","2","15","12"];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["3","7","4","6","9","8","2","13","12","15","16","10","5","11","14"];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0.73333333333333328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0.66666666666666663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0.66666666666666663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0.66666666666666663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0.6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0.6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0.6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0.66666666666666663</v>
      </c>
      <c r="AF25" s="162">
        <f>IF(SUM(AE4:AE19)&gt;0,COUNTBLANK(AF4:AF19)-COUNTBLANK($E4:$E19),0)</f>
        <v>10</v>
      </c>
      <c r="AG25" s="163"/>
      <c r="AH25" s="165">
        <f ca="1">IF($AR$2=0,AI25/OFFSET('Season Summary'!$D$3,$C$2,0),0)</f>
        <v>0.66666666666666663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0.66666666666666663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0.73333333333333328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["2","6","5","4","8","7","9","10","12","14","15","16","3","11","13"];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0.65079365079365081</v>
      </c>
      <c r="H26" s="171">
        <f ca="1">SUM('Season Summary'!F3:OFFSET('Season Summary'!F3,$C$2+$AR$2,0))</f>
        <v>41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27</v>
      </c>
      <c r="L26" s="172"/>
      <c r="M26" s="170">
        <f ca="1">IF($AR$3=0,0,N26/SUM('Season Summary'!$D3:OFFSET('Season Summary'!$D3,$C$2+$AR$2,0)))</f>
        <v>0.68253968253968256</v>
      </c>
      <c r="N26" s="171">
        <f ca="1">SUM('Season Summary'!L3:OFFSET('Season Summary'!L3,$C$2+$AR$2,0))</f>
        <v>43</v>
      </c>
      <c r="O26" s="172"/>
      <c r="P26" s="170">
        <f ca="1">IF($AR$3=0,0,Q26/SUM('Season Summary'!$D3:OFFSET('Season Summary'!$D3,$C$2+$AR$2,0)))</f>
        <v>0.60317460317460314</v>
      </c>
      <c r="Q26" s="171">
        <f ca="1">SUM('Season Summary'!O3:OFFSET('Season Summary'!O3,$C$2+$AR$2,0))</f>
        <v>38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39</v>
      </c>
      <c r="U26" s="172"/>
      <c r="V26" s="170">
        <f ca="1">IF($AR$3=0,0,W26/SUM('Season Summary'!$D3:OFFSET('Season Summary'!$D3,$C$2+$AR$2,0)))</f>
        <v>0.47619047619047616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0.68253968253968256</v>
      </c>
      <c r="Z26" s="171">
        <f ca="1">SUM('Season Summary'!X3:OFFSET('Season Summary'!X3,$C$2+$AR$2,0))</f>
        <v>43</v>
      </c>
      <c r="AA26" s="172"/>
      <c r="AB26" s="170">
        <f ca="1">IF($AR$3=0,0,AC26/SUM('Season Summary'!$D3:OFFSET('Season Summary'!$D3,$C$2+$AR$2,0)))</f>
        <v>0.63492063492063489</v>
      </c>
      <c r="AC26" s="171">
        <f ca="1">SUM('Season Summary'!AA3:OFFSET('Season Summary'!AA3,$C$2+$AR$2,0))</f>
        <v>40</v>
      </c>
      <c r="AD26" s="172"/>
      <c r="AE26" s="170">
        <f ca="1">IF($AR$3=0,0,AF26/SUM('Season Summary'!$D3:OFFSET('Season Summary'!$D3,$C$2+$AR$2,0)))</f>
        <v>0.68253968253968256</v>
      </c>
      <c r="AF26" s="171">
        <f ca="1">SUM('Season Summary'!AD3:OFFSET('Season Summary'!AD3,$C$2+$AR$2,0))</f>
        <v>43</v>
      </c>
      <c r="AG26" s="172"/>
      <c r="AH26" s="170">
        <f ca="1">IF($AR$3=0,0,AI26/SUM('Season Summary'!$D3:OFFSET('Season Summary'!$D3,$C$2+$AR$2,0)))</f>
        <v>0.73015873015873012</v>
      </c>
      <c r="AI26" s="171">
        <f ca="1">SUM('Season Summary'!AG3:OFFSET('Season Summary'!AG3,$C$2+$AR$2,0))</f>
        <v>46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42</v>
      </c>
      <c r="AM26" s="172"/>
      <c r="AN26" s="170">
        <f ca="1">IF($AR$3=0,0,AO26/SUM('Season Summary'!$D3:OFFSET('Season Summary'!$D3,$C$2+$AR$2,0)))</f>
        <v>0.65079365079365081</v>
      </c>
      <c r="AO26" s="173">
        <f ca="1">SUM('Season Summary'!AM3:OFFSET('Season Summary'!AM3,$C$2+$AR$2,0))</f>
        <v>41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["8","12","6","4","13","9","5","14","15","7","16","2","3","10","11"];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63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12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["4","8","7","6","10","9","2","12","13","15","16","11","5","3","14"];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["V","H","V","H","V","V","V","V","H","V","H","H","V","V","H"];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Schedule'!B79="","",'NFL Schedule'!B79)</f>
        <v>Steelers, Titans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["56","51","57","42","63","","50","59","57","60","60","57"];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135</v>
      </c>
      <c r="H32" s="26"/>
      <c r="I32" s="26"/>
      <c r="J32" s="25">
        <f>SUM(J4:J19)</f>
        <v>135</v>
      </c>
      <c r="K32" s="26"/>
      <c r="L32" s="26"/>
      <c r="M32" s="25">
        <f>SUM(M4:M19)</f>
        <v>135</v>
      </c>
      <c r="P32" s="25">
        <f>SUM(P4:P19)</f>
        <v>135</v>
      </c>
      <c r="S32" s="25">
        <f>SUM(S4:S19)</f>
        <v>135</v>
      </c>
      <c r="V32" s="25">
        <f>SUM(V4:V19)</f>
        <v>0</v>
      </c>
      <c r="Y32" s="25">
        <f>SUM(Y4:Y19)</f>
        <v>135</v>
      </c>
      <c r="AB32" s="25">
        <f>SUM(AB4:AB19)</f>
        <v>135</v>
      </c>
      <c r="AE32" s="25">
        <f>SUM(AE4:AE19)</f>
        <v>135</v>
      </c>
      <c r="AH32" s="25">
        <f>SUM(AH4:AH19)</f>
        <v>135</v>
      </c>
      <c r="AK32" s="25">
        <f>SUM(AK4:AK19)</f>
        <v>135</v>
      </c>
      <c r="AN32" s="25">
        <f>SUM(AN4:AN19)</f>
        <v>135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103</v>
      </c>
      <c r="Q34" s="26">
        <f t="shared" ref="Q34:Q39" ca="1" si="27">Q21</f>
        <v>100</v>
      </c>
      <c r="T34" s="26">
        <f t="shared" ref="T34:T39" ca="1" si="28">T21</f>
        <v>87</v>
      </c>
      <c r="W34" s="26">
        <f t="shared" ref="W34:W39" si="29">W21</f>
        <v>0</v>
      </c>
      <c r="Z34" s="26">
        <f t="shared" ref="Z34:Z39" ca="1" si="30">Z21</f>
        <v>94</v>
      </c>
      <c r="AC34" s="26">
        <f t="shared" ref="AC34:AC39" ca="1" si="31">AC21</f>
        <v>96</v>
      </c>
      <c r="AF34" s="26">
        <f t="shared" ref="AF34:AF39" ca="1" si="32">AF21</f>
        <v>103</v>
      </c>
      <c r="AI34" s="26">
        <f t="shared" ref="AI34:AI39" ca="1" si="33">AI21</f>
        <v>97</v>
      </c>
      <c r="AL34" s="26">
        <f t="shared" ref="AL34:AL39" ca="1" si="34">AL21</f>
        <v>92</v>
      </c>
      <c r="AO34" s="26">
        <f t="shared" ref="AO34:AO39" ca="1" si="35">AO21</f>
        <v>110</v>
      </c>
      <c r="AV34" s="26">
        <f ca="1">AV21</f>
        <v>100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105.33333333333333</v>
      </c>
      <c r="I35" s="3"/>
      <c r="J35" s="3"/>
      <c r="K35" s="28">
        <f t="shared" ca="1" si="25"/>
        <v>90</v>
      </c>
      <c r="L35" s="3"/>
      <c r="M35" s="3"/>
      <c r="N35" s="28">
        <f t="shared" ca="1" si="26"/>
        <v>105.66666666666667</v>
      </c>
      <c r="Q35" s="28">
        <f t="shared" ca="1" si="27"/>
        <v>102.33333333333333</v>
      </c>
      <c r="T35" s="28">
        <f t="shared" ca="1" si="28"/>
        <v>94.333333333333329</v>
      </c>
      <c r="W35" s="28">
        <f t="shared" ca="1" si="29"/>
        <v>91.333333333333329</v>
      </c>
      <c r="Z35" s="28">
        <f t="shared" ca="1" si="30"/>
        <v>100</v>
      </c>
      <c r="AC35" s="28">
        <f t="shared" ca="1" si="31"/>
        <v>97.666666666666671</v>
      </c>
      <c r="AF35" s="28">
        <f t="shared" ca="1" si="32"/>
        <v>106.66666666666667</v>
      </c>
      <c r="AI35" s="28">
        <f t="shared" ca="1" si="33"/>
        <v>106</v>
      </c>
      <c r="AL35" s="28">
        <f t="shared" ca="1" si="34"/>
        <v>105.66666666666667</v>
      </c>
      <c r="AO35" s="28">
        <f t="shared" ca="1" si="35"/>
        <v>110.33333333333333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316</v>
      </c>
      <c r="I36" s="3"/>
      <c r="J36" s="3"/>
      <c r="K36" s="28">
        <f t="shared" ca="1" si="25"/>
        <v>270</v>
      </c>
      <c r="L36" s="3"/>
      <c r="M36" s="3"/>
      <c r="N36" s="28">
        <f t="shared" ca="1" si="26"/>
        <v>317</v>
      </c>
      <c r="Q36" s="28">
        <f t="shared" ca="1" si="27"/>
        <v>307</v>
      </c>
      <c r="T36" s="28">
        <f t="shared" ca="1" si="28"/>
        <v>283</v>
      </c>
      <c r="W36" s="28">
        <f t="shared" ca="1" si="29"/>
        <v>274</v>
      </c>
      <c r="Z36" s="28">
        <f t="shared" ca="1" si="30"/>
        <v>300</v>
      </c>
      <c r="AC36" s="28">
        <f t="shared" ca="1" si="31"/>
        <v>293</v>
      </c>
      <c r="AF36" s="28">
        <f t="shared" ca="1" si="32"/>
        <v>320</v>
      </c>
      <c r="AI36" s="28">
        <f t="shared" ca="1" si="33"/>
        <v>318</v>
      </c>
      <c r="AL36" s="28">
        <f t="shared" ca="1" si="34"/>
        <v>317</v>
      </c>
      <c r="AO36" s="28">
        <f t="shared" ca="1" si="35"/>
        <v>331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10</v>
      </c>
      <c r="L38" s="3"/>
      <c r="M38" s="3"/>
      <c r="N38" s="28">
        <f t="shared" si="26"/>
        <v>10</v>
      </c>
      <c r="Q38" s="28">
        <f t="shared" si="27"/>
        <v>10</v>
      </c>
      <c r="T38" s="28">
        <f t="shared" si="28"/>
        <v>9</v>
      </c>
      <c r="W38" s="28">
        <f t="shared" si="29"/>
        <v>0</v>
      </c>
      <c r="Z38" s="28">
        <f t="shared" si="30"/>
        <v>9</v>
      </c>
      <c r="AC38" s="28">
        <f t="shared" si="31"/>
        <v>9</v>
      </c>
      <c r="AF38" s="28">
        <f t="shared" si="32"/>
        <v>10</v>
      </c>
      <c r="AI38" s="28">
        <f t="shared" si="33"/>
        <v>10</v>
      </c>
      <c r="AL38" s="28">
        <f t="shared" si="34"/>
        <v>10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41</v>
      </c>
      <c r="I39" s="3"/>
      <c r="J39" s="3"/>
      <c r="K39" s="28">
        <f t="shared" ca="1" si="25"/>
        <v>27</v>
      </c>
      <c r="L39" s="3"/>
      <c r="M39" s="3"/>
      <c r="N39" s="28">
        <f t="shared" ca="1" si="26"/>
        <v>43</v>
      </c>
      <c r="Q39" s="28">
        <f t="shared" ca="1" si="27"/>
        <v>38</v>
      </c>
      <c r="T39" s="28">
        <f t="shared" ca="1" si="28"/>
        <v>39</v>
      </c>
      <c r="W39" s="28">
        <f t="shared" ca="1" si="29"/>
        <v>30</v>
      </c>
      <c r="Z39" s="28">
        <f t="shared" ca="1" si="30"/>
        <v>43</v>
      </c>
      <c r="AC39" s="28">
        <f t="shared" ca="1" si="31"/>
        <v>40</v>
      </c>
      <c r="AF39" s="28">
        <f t="shared" ca="1" si="32"/>
        <v>43</v>
      </c>
      <c r="AI39" s="28">
        <f t="shared" ca="1" si="33"/>
        <v>46</v>
      </c>
      <c r="AL39" s="28">
        <f t="shared" ca="1" si="34"/>
        <v>42</v>
      </c>
      <c r="AO39" s="28">
        <f t="shared" ca="1" si="35"/>
        <v>41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11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4</v>
      </c>
      <c r="AL40" s="28"/>
      <c r="AN40" s="27">
        <f ca="1">AN22</f>
        <v>1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0.73333333333333328</v>
      </c>
      <c r="H41" s="3"/>
      <c r="I41" s="3"/>
      <c r="J41" s="27">
        <f ca="1">J25</f>
        <v>0.66666666666666663</v>
      </c>
      <c r="K41" s="3"/>
      <c r="L41" s="3"/>
      <c r="M41" s="27">
        <f ca="1">M25</f>
        <v>0.66666666666666663</v>
      </c>
      <c r="P41" s="27">
        <f ca="1">P25</f>
        <v>0.66666666666666663</v>
      </c>
      <c r="S41" s="27">
        <f ca="1">S25</f>
        <v>0.6</v>
      </c>
      <c r="V41" s="27">
        <f ca="1">V25</f>
        <v>0</v>
      </c>
      <c r="Y41" s="27">
        <f ca="1">Y25</f>
        <v>0.6</v>
      </c>
      <c r="AB41" s="27">
        <f ca="1">AB25</f>
        <v>0.6</v>
      </c>
      <c r="AE41" s="27">
        <f ca="1">AE25</f>
        <v>0.66666666666666663</v>
      </c>
      <c r="AH41" s="27">
        <f ca="1">AH25</f>
        <v>0.66666666666666663</v>
      </c>
      <c r="AK41" s="27">
        <f ca="1">AK25</f>
        <v>0.66666666666666663</v>
      </c>
      <c r="AN41" s="27">
        <f ca="1">AN25</f>
        <v>0.73333333333333328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0.65079365079365081</v>
      </c>
      <c r="H42" s="3"/>
      <c r="I42" s="3"/>
      <c r="J42" s="27">
        <f ca="1">J26</f>
        <v>0.42857142857142855</v>
      </c>
      <c r="K42" s="3"/>
      <c r="L42" s="3"/>
      <c r="M42" s="27">
        <f ca="1">M26</f>
        <v>0.68253968253968256</v>
      </c>
      <c r="P42" s="27">
        <f ca="1">P26</f>
        <v>0.60317460317460314</v>
      </c>
      <c r="S42" s="27">
        <f ca="1">S26</f>
        <v>0.61904761904761907</v>
      </c>
      <c r="V42" s="27">
        <f ca="1">V26</f>
        <v>0.47619047619047616</v>
      </c>
      <c r="Y42" s="27">
        <f ca="1">Y26</f>
        <v>0.68253968253968256</v>
      </c>
      <c r="AB42" s="27">
        <f ca="1">AB26</f>
        <v>0.63492063492063489</v>
      </c>
      <c r="AE42" s="27">
        <f ca="1">AE26</f>
        <v>0.68253968253968256</v>
      </c>
      <c r="AH42" s="27">
        <f ca="1">AH26</f>
        <v>0.73015873015873012</v>
      </c>
      <c r="AK42" s="27">
        <f ca="1">AK26</f>
        <v>0.66666666666666663</v>
      </c>
      <c r="AN42" s="27">
        <f ca="1">AN26</f>
        <v>0.65079365079365081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7" priority="4" stopIfTrue="1">
      <formula>H24=MIN($H24:$AO24)</formula>
    </cfRule>
  </conditionalFormatting>
  <conditionalFormatting sqref="AO21 H21 AC21 Z21 W21 T21 Q21 N21 K21 AF21 AI21 AL21 AV21">
    <cfRule type="expression" dxfId="19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95" priority="6" stopIfTrue="1">
      <formula>H22=MAX($H35:$AO35)</formula>
    </cfRule>
  </conditionalFormatting>
  <conditionalFormatting sqref="H23 K23 N23 Q23 T23 W23 Z23 AC23 AF23 AI23 AL23 AO23">
    <cfRule type="expression" dxfId="19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3" priority="8" stopIfTrue="1">
      <formula>G25=MAX($G41:$AN41)</formula>
    </cfRule>
  </conditionalFormatting>
  <conditionalFormatting sqref="B4:B19">
    <cfRule type="expression" dxfId="192" priority="9" stopIfTrue="1">
      <formula>$E4="V"</formula>
    </cfRule>
  </conditionalFormatting>
  <conditionalFormatting sqref="D4:D19">
    <cfRule type="expression" dxfId="191" priority="10" stopIfTrue="1">
      <formula>$E4="H"</formula>
    </cfRule>
  </conditionalFormatting>
  <conditionalFormatting sqref="G22 J22 M22 P22 S22 V22 Y22 AB22 AE22 AH22 AK22 AN22">
    <cfRule type="cellIs" dxfId="190" priority="11" stopIfTrue="1" operator="equal">
      <formula>1</formula>
    </cfRule>
  </conditionalFormatting>
  <conditionalFormatting sqref="G49 F50">
    <cfRule type="cellIs" dxfId="189" priority="12" stopIfTrue="1" operator="equal">
      <formula>"Yes"</formula>
    </cfRule>
    <cfRule type="cellIs" dxfId="188" priority="13" stopIfTrue="1" operator="equal">
      <formula>"No"</formula>
    </cfRule>
  </conditionalFormatting>
  <conditionalFormatting sqref="F2 I2 L2 O2 R2 U2 X2 AA2 AD2 AG2 AJ2 AM2">
    <cfRule type="expression" dxfId="187" priority="2" stopIfTrue="1">
      <formula>AND(G32&lt;&gt;0,G32&lt;&gt;$F$31)</formula>
    </cfRule>
  </conditionalFormatting>
  <conditionalFormatting sqref="G2 J2 M2 P2 S2 V2 Y2 AB2 AE2 AH2 AK2 AN2">
    <cfRule type="expression" dxfId="186" priority="1">
      <formula>SUM($F$2:$AO$2)&lt;&gt;0</formula>
    </cfRule>
  </conditionalFormatting>
  <conditionalFormatting sqref="G2 J2 M2 P2 S2 V2 Y2 AB2 AE2 AH2 AK2 AN2 BP4:BQ15 BS4:BS15 BU4:BU15 BW4:BW15">
    <cfRule type="expression" dxfId="18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3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3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5" t="str">
        <f ca="1">TRIM(RIGHT(CELL("filename",$A$1),2))</f>
        <v>5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5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Schedule'!A82="","",'NFL Schedule'!A82)</f>
        <v>Buccaneers</v>
      </c>
      <c r="C4" s="190" t="str">
        <f>IF('NFL Schedule'!B82="","",'NFL Schedule'!B82)</f>
        <v>at</v>
      </c>
      <c r="D4" s="190" t="str">
        <f>IF('NFL Schedule'!C82="","",'NFL Schedule'!C82)</f>
        <v>Bears</v>
      </c>
      <c r="E4" s="364" t="s">
        <v>44</v>
      </c>
      <c r="F4" s="229" t="s">
        <v>45</v>
      </c>
      <c r="G4" s="198">
        <v>14</v>
      </c>
      <c r="H4" s="194">
        <f>IF(G4&gt;0,IF(ISTEXT($E4),IF($E4&lt;&gt;F4,G4-2*G4,""),""),"")</f>
        <v>-14</v>
      </c>
      <c r="I4" s="232" t="s">
        <v>44</v>
      </c>
      <c r="J4" s="198">
        <v>5</v>
      </c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>
        <f t="shared" ref="N4:N19" si="1">IF(M4&gt;0,IF(ISTEXT($E4),IF($E4&lt;&gt;L4,M4-2*M4,""),""),"")</f>
        <v>-10</v>
      </c>
      <c r="O4" s="232" t="s">
        <v>45</v>
      </c>
      <c r="P4" s="198">
        <v>7</v>
      </c>
      <c r="Q4" s="194">
        <f t="shared" ref="Q4:Q19" si="2">IF(P4&gt;0,IF(ISTEXT($E4),IF($E4&lt;&gt;O4,P4-2*P4,""),""),"")</f>
        <v>-7</v>
      </c>
      <c r="R4" s="232" t="s">
        <v>45</v>
      </c>
      <c r="S4" s="198">
        <v>7</v>
      </c>
      <c r="T4" s="194">
        <f t="shared" ref="T4:T19" si="3">IF(S4&gt;0,IF(ISTEXT($E4),IF($E4&lt;&gt;R4,S4-2*S4,""),""),"")</f>
        <v>-7</v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45</v>
      </c>
      <c r="Y4" s="198">
        <v>7</v>
      </c>
      <c r="Z4" s="194">
        <f t="shared" ref="Z4:Z19" si="5">IF(Y4&gt;0,IF(ISTEXT($E4),IF($E4&lt;&gt;X4,Y4-2*Y4,""),""),"")</f>
        <v>-7</v>
      </c>
      <c r="AA4" s="232" t="s">
        <v>45</v>
      </c>
      <c r="AB4" s="198">
        <v>14</v>
      </c>
      <c r="AC4" s="194">
        <f t="shared" ref="AC4:AC19" si="6">IF(AB4&gt;0,IF(ISTEXT($E4),IF($E4&lt;&gt;AA4,AB4-2*AB4,""),""),"")</f>
        <v>-14</v>
      </c>
      <c r="AD4" s="232" t="s">
        <v>44</v>
      </c>
      <c r="AE4" s="198">
        <v>5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8</v>
      </c>
      <c r="AI4" s="194">
        <f t="shared" ref="AI4:AI19" si="8">IF(AH4&gt;0,IF(ISTEXT($E4),IF($E4&lt;&gt;AG4,AH4-2*AH4,""),""),"")</f>
        <v>-8</v>
      </c>
      <c r="AJ4" s="232" t="s">
        <v>45</v>
      </c>
      <c r="AK4" s="198">
        <v>13</v>
      </c>
      <c r="AL4" s="194">
        <f t="shared" ref="AL4:AL19" si="9">IF(AK4&gt;0,IF(ISTEXT($E4),IF($E4&lt;&gt;AJ4,AK4-2*AK4,""),""),"")</f>
        <v>-13</v>
      </c>
      <c r="AM4" s="232" t="s">
        <v>45</v>
      </c>
      <c r="AN4" s="198">
        <v>16</v>
      </c>
      <c r="AO4" s="196">
        <f t="shared" ref="AO4:AO19" si="10">IF(AN4&gt;0,IF(ISTEXT($E4),IF($E4&lt;&gt;AM4,AN4-2*AN4,""),""),"")</f>
        <v>-16</v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10</v>
      </c>
      <c r="AV4" s="196">
        <f t="shared" ref="AV4:AV19" ca="1" si="13">IF(AU4&gt;0,IF(ISTEXT($E4),IF($E4&lt;&gt;AT4,AU4-2*AU4,""),""),"")</f>
        <v>-10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-98</v>
      </c>
      <c r="AY4" s="4">
        <f>ABS(AX4)+IF($B4="",-0.1,0)</f>
        <v>98</v>
      </c>
      <c r="AZ4" s="4">
        <f t="shared" ref="AZ4:AZ19" si="15">AY4+IF(AT4="H",IF(BC4&gt;1,0.1*BC4-0.1,0),0)</f>
        <v>98</v>
      </c>
      <c r="BA4" s="4">
        <f t="shared" ref="BA4:BA19" ca="1" si="16">AZ4+IF(AT4="V",IF(BC4&gt;1,0.1*BC4-0.1,0),0)</f>
        <v>98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107</v>
      </c>
      <c r="BH4" s="177"/>
      <c r="BI4" s="337">
        <f t="shared" ref="BI4:BI15" ca="1" si="17">RANK(BK4,BK$4:BK$15,0)</f>
        <v>1</v>
      </c>
      <c r="BJ4" s="91" t="str">
        <f>$AG$2</f>
        <v>KK</v>
      </c>
      <c r="BK4" s="92">
        <f ca="1">$AI$22</f>
        <v>104.5</v>
      </c>
      <c r="BL4" s="93">
        <f ca="1">$AI$23</f>
        <v>418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47</v>
      </c>
      <c r="BQ4" s="340">
        <f ca="1">-$AR$3*'Season Summary'!$AO$3</f>
        <v>-15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["V","H","H","H","H","V","H","V","V","H","H","H","H","H"];</v>
      </c>
    </row>
    <row r="5" spans="1:77" ht="18" customHeight="1" x14ac:dyDescent="0.2">
      <c r="B5" s="200" t="str">
        <f>IF('NFL Schedule'!A83="","",'NFL Schedule'!A83)</f>
        <v>Panthers</v>
      </c>
      <c r="C5" s="201" t="str">
        <f>IF('NFL Schedule'!B83="","",'NFL Schedule'!B83)</f>
        <v>at</v>
      </c>
      <c r="D5" s="201" t="str">
        <f>IF('NFL Schedule'!C83="","",'NFL Schedule'!C83)</f>
        <v>Falcons</v>
      </c>
      <c r="E5" s="365" t="s">
        <v>45</v>
      </c>
      <c r="F5" s="238" t="s">
        <v>44</v>
      </c>
      <c r="G5" s="209">
        <v>8</v>
      </c>
      <c r="H5" s="205">
        <f>IF(G5&gt;0,IF(ISTEXT($E5),IF($E5&lt;&gt;F5,G5-2*G5,""),""),"")</f>
        <v>-8</v>
      </c>
      <c r="I5" s="241" t="s">
        <v>44</v>
      </c>
      <c r="J5" s="209">
        <v>6</v>
      </c>
      <c r="K5" s="205">
        <f>IF(J5&gt;0,IF(ISTEXT($E5),IF($E5&lt;&gt;I5,J5-2*J5,""),""),"")</f>
        <v>-6</v>
      </c>
      <c r="L5" s="241" t="s">
        <v>44</v>
      </c>
      <c r="M5" s="209">
        <v>8</v>
      </c>
      <c r="N5" s="205">
        <f>IF(M5&gt;0,IF(ISTEXT($E5),IF($E5&lt;&gt;L5,M5-2*M5,""),""),"")</f>
        <v>-8</v>
      </c>
      <c r="O5" s="241" t="s">
        <v>44</v>
      </c>
      <c r="P5" s="209">
        <v>5</v>
      </c>
      <c r="Q5" s="205">
        <f>IF(P5&gt;0,IF(ISTEXT($E5),IF($E5&lt;&gt;O5,P5-2*P5,""),""),"")</f>
        <v>-5</v>
      </c>
      <c r="R5" s="241" t="s">
        <v>44</v>
      </c>
      <c r="S5" s="209">
        <v>6</v>
      </c>
      <c r="T5" s="205">
        <f>IF(S5&gt;0,IF(ISTEXT($E5),IF($E5&lt;&gt;R5,S5-2*S5,""),""),"")</f>
        <v>-6</v>
      </c>
      <c r="U5" s="241" t="s">
        <v>44</v>
      </c>
      <c r="V5" s="209">
        <v>7</v>
      </c>
      <c r="W5" s="205">
        <f>IF(V5&gt;0,IF(ISTEXT($E5),IF($E5&lt;&gt;U5,V5-2*V5,""),""),"")</f>
        <v>-7</v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44</v>
      </c>
      <c r="AB5" s="209">
        <v>6</v>
      </c>
      <c r="AC5" s="205">
        <f>IF(AB5&gt;0,IF(ISTEXT($E5),IF($E5&lt;&gt;AA5,AB5-2*AB5,""),""),"")</f>
        <v>-6</v>
      </c>
      <c r="AD5" s="241" t="s">
        <v>44</v>
      </c>
      <c r="AE5" s="209">
        <v>9</v>
      </c>
      <c r="AF5" s="205">
        <f>IF(AE5&gt;0,IF(ISTEXT($E5),IF($E5&lt;&gt;AD5,AE5-2*AE5,""),""),"")</f>
        <v>-9</v>
      </c>
      <c r="AG5" s="241" t="s">
        <v>45</v>
      </c>
      <c r="AH5" s="209">
        <v>6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44</v>
      </c>
      <c r="AN5" s="209">
        <v>5</v>
      </c>
      <c r="AO5" s="207">
        <f>IF(AN5&gt;0,IF(ISTEXT($E5),IF($E5&lt;&gt;AM5,AN5-2*AN5,""),""),"")</f>
        <v>-5</v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>
        <f ca="1">IF(AU5&gt;0,IF(ISTEXT($E5),IF($E5&lt;&gt;AT5,AU5-2*AU5,""),""),"")</f>
        <v>-5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37</v>
      </c>
      <c r="AY5" s="4">
        <f t="shared" ref="AY5:AY19" si="22">ABS(AX5)+IF($B5="",-0.1,0)</f>
        <v>37</v>
      </c>
      <c r="AZ5" s="4">
        <f ca="1">AY5+IF(AT5="H",IF(BC5&gt;1,0.1*BC5-0.1,0),0)</f>
        <v>37</v>
      </c>
      <c r="BA5" s="4">
        <f ca="1">AZ5+IF(AT5="V",IF(BC5&gt;1,0.1*BC5-0.1,0),0)</f>
        <v>37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102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103.75</v>
      </c>
      <c r="BL5" s="95">
        <f ca="1">$AF$23</f>
        <v>415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16</v>
      </c>
      <c r="BQ5" s="348">
        <f ca="1">-$AR$3*'Season Summary'!$AO$3</f>
        <v>-15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["H","H","H","V","H","V","H","V","V","H","H","H","H","H"];</v>
      </c>
    </row>
    <row r="6" spans="1:77" ht="18" customHeight="1" x14ac:dyDescent="0.2">
      <c r="B6" s="200" t="str">
        <f>IF('NFL Schedule'!A84="","",'NFL Schedule'!A84)</f>
        <v>Bengals</v>
      </c>
      <c r="C6" s="201" t="str">
        <f>IF('NFL Schedule'!B84="","",'NFL Schedule'!B84)</f>
        <v>at</v>
      </c>
      <c r="D6" s="201" t="str">
        <f>IF('NFL Schedule'!C84="","",'NFL Schedule'!C84)</f>
        <v>Ravens</v>
      </c>
      <c r="E6" s="365" t="s">
        <v>44</v>
      </c>
      <c r="F6" s="238" t="s">
        <v>44</v>
      </c>
      <c r="G6" s="209">
        <v>16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13</v>
      </c>
      <c r="K6" s="205" t="str">
        <f t="shared" si="0"/>
        <v/>
      </c>
      <c r="L6" s="241" t="s">
        <v>44</v>
      </c>
      <c r="M6" s="209">
        <v>7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10</v>
      </c>
      <c r="T6" s="205" t="str">
        <f t="shared" si="3"/>
        <v/>
      </c>
      <c r="U6" s="241" t="s">
        <v>44</v>
      </c>
      <c r="V6" s="209">
        <v>11</v>
      </c>
      <c r="W6" s="205" t="str">
        <f t="shared" si="4"/>
        <v/>
      </c>
      <c r="X6" s="241" t="s">
        <v>44</v>
      </c>
      <c r="Y6" s="209">
        <v>16</v>
      </c>
      <c r="Z6" s="205" t="str">
        <f t="shared" si="5"/>
        <v/>
      </c>
      <c r="AA6" s="241" t="s">
        <v>44</v>
      </c>
      <c r="AB6" s="209">
        <v>16</v>
      </c>
      <c r="AC6" s="205" t="str">
        <f t="shared" si="6"/>
        <v/>
      </c>
      <c r="AD6" s="241" t="s">
        <v>44</v>
      </c>
      <c r="AE6" s="209">
        <v>16</v>
      </c>
      <c r="AF6" s="205" t="str">
        <f t="shared" si="7"/>
        <v/>
      </c>
      <c r="AG6" s="241" t="s">
        <v>44</v>
      </c>
      <c r="AH6" s="209">
        <v>15</v>
      </c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8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14</v>
      </c>
      <c r="AV6" s="207" t="str">
        <f t="shared" ca="1" si="13"/>
        <v/>
      </c>
      <c r="AX6" s="4">
        <f t="shared" si="14"/>
        <v>139</v>
      </c>
      <c r="AY6" s="4">
        <f t="shared" si="22"/>
        <v>139</v>
      </c>
      <c r="AZ6" s="4">
        <f t="shared" ca="1" si="15"/>
        <v>139</v>
      </c>
      <c r="BA6" s="4">
        <f t="shared" ca="1" si="16"/>
        <v>139</v>
      </c>
      <c r="BB6" s="4">
        <v>3</v>
      </c>
      <c r="BC6" s="4">
        <f ca="1">COUNTIF($AY$4:OFFSET($AY$4,0,0,BB6,1),AY6)</f>
        <v>1</v>
      </c>
      <c r="BE6" s="345">
        <f ca="1">$AH$21</f>
        <v>3</v>
      </c>
      <c r="BF6" s="100" t="str">
        <f>$AG$2</f>
        <v>KK</v>
      </c>
      <c r="BG6" s="101">
        <f ca="1">$AI$21</f>
        <v>100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16</v>
      </c>
      <c r="BQ6" s="348">
        <f ca="1">-$AR$3*'Season Summary'!$AO$3</f>
        <v>-15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["V","H","H","H","H","V","H","H","V","H","V","H","H","H"];</v>
      </c>
    </row>
    <row r="7" spans="1:77" ht="18" customHeight="1" x14ac:dyDescent="0.2">
      <c r="B7" s="200" t="str">
        <f>IF('NFL Schedule'!A85="","",'NFL Schedule'!A85)</f>
        <v>Jaguars</v>
      </c>
      <c r="C7" s="201" t="str">
        <f>IF('NFL Schedule'!B85="","",'NFL Schedule'!B85)</f>
        <v>at</v>
      </c>
      <c r="D7" s="201" t="str">
        <f>IF('NFL Schedule'!C85="","",'NFL Schedule'!C85)</f>
        <v>Texans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45</v>
      </c>
      <c r="J7" s="209">
        <v>4</v>
      </c>
      <c r="K7" s="205">
        <f t="shared" si="0"/>
        <v>-4</v>
      </c>
      <c r="L7" s="241" t="s">
        <v>44</v>
      </c>
      <c r="M7" s="209">
        <v>11</v>
      </c>
      <c r="N7" s="205" t="str">
        <f t="shared" si="1"/>
        <v/>
      </c>
      <c r="O7" s="241" t="s">
        <v>44</v>
      </c>
      <c r="P7" s="209">
        <v>6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8</v>
      </c>
      <c r="Z7" s="205" t="str">
        <f t="shared" si="5"/>
        <v/>
      </c>
      <c r="AA7" s="241" t="s">
        <v>44</v>
      </c>
      <c r="AB7" s="209">
        <v>11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7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11</v>
      </c>
      <c r="AO7" s="207" t="str">
        <f t="shared" si="10"/>
        <v/>
      </c>
      <c r="AT7" s="208" t="str">
        <f t="shared" si="11"/>
        <v>H</v>
      </c>
      <c r="AU7" s="209">
        <f t="shared" ca="1" si="12"/>
        <v>9</v>
      </c>
      <c r="AV7" s="207" t="str">
        <f t="shared" ca="1" si="13"/>
        <v/>
      </c>
      <c r="AX7" s="4">
        <f t="shared" si="14"/>
        <v>93</v>
      </c>
      <c r="AY7" s="4">
        <f t="shared" si="22"/>
        <v>93</v>
      </c>
      <c r="AZ7" s="4">
        <f t="shared" ca="1" si="15"/>
        <v>93</v>
      </c>
      <c r="BA7" s="4">
        <f t="shared" ca="1" si="16"/>
        <v>93</v>
      </c>
      <c r="BB7" s="4">
        <v>4</v>
      </c>
      <c r="BC7" s="4">
        <f ca="1">COUNTIF($AY$4:OFFSET($AY$4,0,0,BB7,1),AY7)</f>
        <v>1</v>
      </c>
      <c r="BE7" s="345">
        <f ca="1">$J$21</f>
        <v>4</v>
      </c>
      <c r="BF7" s="100" t="str">
        <f>$I$2</f>
        <v>CK</v>
      </c>
      <c r="BG7" s="101">
        <f ca="1">$K$21</f>
        <v>97</v>
      </c>
      <c r="BH7" s="177"/>
      <c r="BI7" s="346">
        <f t="shared" ca="1" si="17"/>
        <v>4</v>
      </c>
      <c r="BJ7" s="85" t="str">
        <f>$AM$2</f>
        <v>RR</v>
      </c>
      <c r="BK7" s="94">
        <f ca="1">$AO$22</f>
        <v>102.5</v>
      </c>
      <c r="BL7" s="95">
        <f ca="1">$AO$23</f>
        <v>410</v>
      </c>
      <c r="BM7" s="174"/>
      <c r="BN7" s="346">
        <f t="shared" ca="1" si="18"/>
        <v>2</v>
      </c>
      <c r="BO7" s="85" t="str">
        <f>$AM$2</f>
        <v>RR</v>
      </c>
      <c r="BP7" s="347">
        <f t="shared" ca="1" si="19"/>
        <v>16</v>
      </c>
      <c r="BQ7" s="348">
        <f ca="1">-$AR$3*'Season Summary'!$AO$3</f>
        <v>-15</v>
      </c>
      <c r="BR7" s="349">
        <f ca="1">IF(COUNTIF('Season Summary'!AL$3:OFFSET('Season Summary'!AL$3,$C$2+$AR$2,0),"=1")&gt;0,COUNTIF('Season Summary'!AL$3:OFFSET('Season Summary'!AL$3,$C$2+$AR$2,0),"=1"),"")</f>
        <v>1</v>
      </c>
      <c r="BS7" s="350">
        <f ca="1">IF(BR7="","",BR7*'Season Summary'!$AO$6)</f>
        <v>31</v>
      </c>
      <c r="BT7" s="351" t="str">
        <f ca="1">IF($AN$22=1,"✓","")</f>
        <v/>
      </c>
      <c r="BU7" s="350" t="str">
        <f t="shared" ca="1" si="20"/>
        <v/>
      </c>
      <c r="BV7" s="351" t="str">
        <f ca="1">IF($AN$22=2,"✓","")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["V","H","H","H","H","V","H","H","V","H","V","H","H","H"];</v>
      </c>
    </row>
    <row r="8" spans="1:77" ht="18" customHeight="1" x14ac:dyDescent="0.2">
      <c r="B8" s="200" t="str">
        <f>IF('NFL Schedule'!A86="","",'NFL Schedule'!A86)</f>
        <v>Raiders</v>
      </c>
      <c r="C8" s="201" t="str">
        <f>IF('NFL Schedule'!B86="","",'NFL Schedule'!B86)</f>
        <v>at</v>
      </c>
      <c r="D8" s="201" t="str">
        <f>IF('NFL Schedule'!C86="","",'NFL Schedule'!C86)</f>
        <v>Chiefs</v>
      </c>
      <c r="E8" s="365" t="s">
        <v>45</v>
      </c>
      <c r="F8" s="238" t="s">
        <v>44</v>
      </c>
      <c r="G8" s="209">
        <v>12</v>
      </c>
      <c r="H8" s="205">
        <f t="shared" si="23"/>
        <v>-12</v>
      </c>
      <c r="I8" s="241" t="s">
        <v>44</v>
      </c>
      <c r="J8" s="209">
        <v>16</v>
      </c>
      <c r="K8" s="205">
        <f t="shared" si="0"/>
        <v>-16</v>
      </c>
      <c r="L8" s="241" t="s">
        <v>44</v>
      </c>
      <c r="M8" s="209">
        <v>6</v>
      </c>
      <c r="N8" s="205">
        <f t="shared" si="1"/>
        <v>-6</v>
      </c>
      <c r="O8" s="241" t="s">
        <v>44</v>
      </c>
      <c r="P8" s="209">
        <v>14</v>
      </c>
      <c r="Q8" s="205">
        <f t="shared" si="2"/>
        <v>-14</v>
      </c>
      <c r="R8" s="241" t="s">
        <v>44</v>
      </c>
      <c r="S8" s="209">
        <v>12</v>
      </c>
      <c r="T8" s="205">
        <f t="shared" si="3"/>
        <v>-12</v>
      </c>
      <c r="U8" s="241" t="s">
        <v>44</v>
      </c>
      <c r="V8" s="209">
        <v>6</v>
      </c>
      <c r="W8" s="205">
        <f t="shared" si="4"/>
        <v>-6</v>
      </c>
      <c r="X8" s="241" t="s">
        <v>44</v>
      </c>
      <c r="Y8" s="209">
        <v>15</v>
      </c>
      <c r="Z8" s="205">
        <f t="shared" si="5"/>
        <v>-15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15</v>
      </c>
      <c r="AF8" s="205">
        <f t="shared" si="7"/>
        <v>-15</v>
      </c>
      <c r="AG8" s="241" t="s">
        <v>44</v>
      </c>
      <c r="AH8" s="209">
        <v>16</v>
      </c>
      <c r="AI8" s="205">
        <f t="shared" si="8"/>
        <v>-16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11</v>
      </c>
      <c r="AV8" s="207">
        <f t="shared" ca="1" si="13"/>
        <v>-11</v>
      </c>
      <c r="AX8" s="4">
        <f t="shared" si="14"/>
        <v>119</v>
      </c>
      <c r="AY8" s="4">
        <f t="shared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5">
        <f ca="1">$M$21</f>
        <v>5</v>
      </c>
      <c r="BF8" s="100" t="str">
        <f>$L$2</f>
        <v>CP</v>
      </c>
      <c r="BG8" s="101">
        <f ca="1">$N$21</f>
        <v>96</v>
      </c>
      <c r="BH8" s="177"/>
      <c r="BI8" s="346">
        <f t="shared" ca="1" si="17"/>
        <v>5</v>
      </c>
      <c r="BJ8" s="85" t="str">
        <f>$X$2</f>
        <v>JH</v>
      </c>
      <c r="BK8" s="94">
        <f ca="1">$Z$22</f>
        <v>101.75</v>
      </c>
      <c r="BL8" s="95">
        <f ca="1">$Z$23</f>
        <v>407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0</v>
      </c>
      <c r="BQ8" s="348">
        <f ca="1">-$AR$3*'Season Summary'!$AO$3</f>
        <v>-15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>✓</v>
      </c>
      <c r="BU8" s="350">
        <f t="shared" ca="1" si="20"/>
        <v>15</v>
      </c>
      <c r="BV8" s="351" t="str">
        <f ca="1">IF($AH$22=2,"✓","")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["V","H","H","H","H","V","H","V","V","H","H","H","H","V"];</v>
      </c>
    </row>
    <row r="9" spans="1:77" ht="18" customHeight="1" x14ac:dyDescent="0.2">
      <c r="B9" s="200" t="str">
        <f>IF('NFL Schedule'!A87="","",'NFL Schedule'!A87)</f>
        <v>Cardinals</v>
      </c>
      <c r="C9" s="201" t="str">
        <f>IF('NFL Schedule'!B87="","",'NFL Schedule'!B87)</f>
        <v>at</v>
      </c>
      <c r="D9" s="201" t="str">
        <f>IF('NFL Schedule'!C87="","",'NFL Schedule'!C87)</f>
        <v>Jets</v>
      </c>
      <c r="E9" s="237" t="s">
        <v>45</v>
      </c>
      <c r="F9" s="371" t="s">
        <v>45</v>
      </c>
      <c r="G9" s="372">
        <v>4</v>
      </c>
      <c r="H9" s="373" t="str">
        <f t="shared" si="23"/>
        <v/>
      </c>
      <c r="I9" s="374" t="s">
        <v>45</v>
      </c>
      <c r="J9" s="372">
        <v>9</v>
      </c>
      <c r="K9" s="373" t="str">
        <f t="shared" si="0"/>
        <v/>
      </c>
      <c r="L9" s="374" t="s">
        <v>45</v>
      </c>
      <c r="M9" s="372">
        <v>5</v>
      </c>
      <c r="N9" s="373" t="str">
        <f t="shared" si="1"/>
        <v/>
      </c>
      <c r="O9" s="374" t="s">
        <v>45</v>
      </c>
      <c r="P9" s="372">
        <v>8</v>
      </c>
      <c r="Q9" s="373" t="str">
        <f t="shared" si="2"/>
        <v/>
      </c>
      <c r="R9" s="374" t="s">
        <v>45</v>
      </c>
      <c r="S9" s="372">
        <v>16</v>
      </c>
      <c r="T9" s="373" t="str">
        <f t="shared" si="3"/>
        <v/>
      </c>
      <c r="U9" s="374" t="s">
        <v>45</v>
      </c>
      <c r="V9" s="372">
        <v>13</v>
      </c>
      <c r="W9" s="373" t="str">
        <f t="shared" si="4"/>
        <v/>
      </c>
      <c r="X9" s="374" t="s">
        <v>45</v>
      </c>
      <c r="Y9" s="372">
        <v>9</v>
      </c>
      <c r="Z9" s="373" t="str">
        <f t="shared" si="5"/>
        <v/>
      </c>
      <c r="AA9" s="374" t="s">
        <v>45</v>
      </c>
      <c r="AB9" s="372">
        <v>9</v>
      </c>
      <c r="AC9" s="373" t="str">
        <f t="shared" si="6"/>
        <v/>
      </c>
      <c r="AD9" s="374" t="s">
        <v>44</v>
      </c>
      <c r="AE9" s="372">
        <v>4</v>
      </c>
      <c r="AF9" s="373">
        <f t="shared" si="7"/>
        <v>-4</v>
      </c>
      <c r="AG9" s="374" t="s">
        <v>45</v>
      </c>
      <c r="AH9" s="372">
        <v>9</v>
      </c>
      <c r="AI9" s="373" t="str">
        <f t="shared" si="8"/>
        <v/>
      </c>
      <c r="AJ9" s="374" t="s">
        <v>44</v>
      </c>
      <c r="AK9" s="372">
        <v>16</v>
      </c>
      <c r="AL9" s="373">
        <f t="shared" si="9"/>
        <v>-16</v>
      </c>
      <c r="AM9" s="374" t="s">
        <v>45</v>
      </c>
      <c r="AN9" s="372">
        <v>4</v>
      </c>
      <c r="AO9" s="207" t="str">
        <f t="shared" si="10"/>
        <v/>
      </c>
      <c r="AT9" s="208" t="str">
        <f t="shared" si="11"/>
        <v>V</v>
      </c>
      <c r="AU9" s="209">
        <f t="shared" ca="1" si="12"/>
        <v>6</v>
      </c>
      <c r="AV9" s="207" t="str">
        <f t="shared" ca="1" si="13"/>
        <v/>
      </c>
      <c r="AX9" s="4">
        <f t="shared" si="14"/>
        <v>-66</v>
      </c>
      <c r="AY9" s="4">
        <f t="shared" si="22"/>
        <v>66</v>
      </c>
      <c r="AZ9" s="4">
        <f t="shared" si="15"/>
        <v>66</v>
      </c>
      <c r="BA9" s="4">
        <f t="shared" ca="1" si="16"/>
        <v>66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95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100.75</v>
      </c>
      <c r="BL9" s="95">
        <f ca="1">$H$23</f>
        <v>403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-5</v>
      </c>
      <c r="BQ9" s="348">
        <f ca="1">-$AR$3*'Season Summary'!$AO$3</f>
        <v>-15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10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["V","H","H","H","H","V","H","V","V","H","V","H","H","V"];</v>
      </c>
    </row>
    <row r="10" spans="1:77" ht="18" customHeight="1" x14ac:dyDescent="0.2">
      <c r="B10" s="200" t="str">
        <f>IF('NFL Schedule'!A88="","",'NFL Schedule'!A88)</f>
        <v>Eagles</v>
      </c>
      <c r="C10" s="201" t="str">
        <f>IF('NFL Schedule'!B88="","",'NFL Schedule'!B88)</f>
        <v>at</v>
      </c>
      <c r="D10" s="201" t="str">
        <f>IF('NFL Schedule'!C88="","",'NFL Schedule'!C88)</f>
        <v>Steelers</v>
      </c>
      <c r="E10" s="365" t="s">
        <v>44</v>
      </c>
      <c r="F10" s="238" t="s">
        <v>44</v>
      </c>
      <c r="G10" s="209">
        <v>11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13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14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11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6</v>
      </c>
      <c r="AL10" s="205" t="str">
        <f t="shared" si="9"/>
        <v/>
      </c>
      <c r="AM10" s="241" t="s">
        <v>44</v>
      </c>
      <c r="AN10" s="209">
        <v>13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16</v>
      </c>
      <c r="AV10" s="207" t="str">
        <f t="shared" ca="1" si="13"/>
        <v/>
      </c>
      <c r="AX10" s="4">
        <f t="shared" si="14"/>
        <v>145</v>
      </c>
      <c r="AY10" s="4">
        <f t="shared" si="22"/>
        <v>145</v>
      </c>
      <c r="AZ10" s="4">
        <f t="shared" ca="1" si="15"/>
        <v>145</v>
      </c>
      <c r="BA10" s="4">
        <f t="shared" ca="1" si="16"/>
        <v>145</v>
      </c>
      <c r="BB10" s="4">
        <v>7</v>
      </c>
      <c r="BC10" s="4">
        <f ca="1">COUNTIF($AY$4:OFFSET($AY$4,0,0,BB10,1),AY10)</f>
        <v>1</v>
      </c>
      <c r="BE10" s="345">
        <f ca="1">$G$21</f>
        <v>7</v>
      </c>
      <c r="BF10" s="100" t="str">
        <f>$F$2</f>
        <v>BM</v>
      </c>
      <c r="BG10" s="101">
        <f ca="1">$H$21</f>
        <v>87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98.75</v>
      </c>
      <c r="BL10" s="95">
        <f ca="1">$AC$23</f>
        <v>395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-15</v>
      </c>
      <c r="BQ10" s="348">
        <f ca="1">-$AR$3*'Season Summary'!$AO$3</f>
        <v>-15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["V","V","H","H","H","V","H","H","V","H","H","H","H","H"];</v>
      </c>
    </row>
    <row r="11" spans="1:77" ht="18" customHeight="1" x14ac:dyDescent="0.2">
      <c r="B11" s="200" t="str">
        <f>IF('NFL Schedule'!A89="","",'NFL Schedule'!A89)</f>
        <v>Bills</v>
      </c>
      <c r="C11" s="201" t="str">
        <f>IF('NFL Schedule'!B89="","",'NFL Schedule'!B89)</f>
        <v>at</v>
      </c>
      <c r="D11" s="201" t="str">
        <f>IF('NFL Schedule'!C89="","",'NFL Schedule'!C89)</f>
        <v>Titans</v>
      </c>
      <c r="E11" s="365" t="s">
        <v>44</v>
      </c>
      <c r="F11" s="238" t="s">
        <v>45</v>
      </c>
      <c r="G11" s="209">
        <v>3</v>
      </c>
      <c r="H11" s="205">
        <f t="shared" si="23"/>
        <v>-3</v>
      </c>
      <c r="I11" s="241" t="s">
        <v>45</v>
      </c>
      <c r="J11" s="209">
        <v>3</v>
      </c>
      <c r="K11" s="205">
        <f t="shared" si="0"/>
        <v>-3</v>
      </c>
      <c r="L11" s="241" t="s">
        <v>44</v>
      </c>
      <c r="M11" s="209">
        <v>3</v>
      </c>
      <c r="N11" s="205" t="str">
        <f t="shared" si="1"/>
        <v/>
      </c>
      <c r="O11" s="241" t="s">
        <v>44</v>
      </c>
      <c r="P11" s="209">
        <v>3</v>
      </c>
      <c r="Q11" s="205" t="str">
        <f t="shared" si="2"/>
        <v/>
      </c>
      <c r="R11" s="241" t="s">
        <v>45</v>
      </c>
      <c r="S11" s="209">
        <v>5</v>
      </c>
      <c r="T11" s="205">
        <f t="shared" si="3"/>
        <v>-5</v>
      </c>
      <c r="U11" s="241" t="s">
        <v>45</v>
      </c>
      <c r="V11" s="209">
        <v>10</v>
      </c>
      <c r="W11" s="205">
        <f t="shared" si="4"/>
        <v>-10</v>
      </c>
      <c r="X11" s="241" t="s">
        <v>44</v>
      </c>
      <c r="Y11" s="209">
        <v>5</v>
      </c>
      <c r="Z11" s="205" t="str">
        <f t="shared" si="5"/>
        <v/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8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45</v>
      </c>
      <c r="AN11" s="209">
        <v>15</v>
      </c>
      <c r="AO11" s="207">
        <f t="shared" si="10"/>
        <v>-15</v>
      </c>
      <c r="AT11" s="208" t="str">
        <f t="shared" si="11"/>
        <v>H</v>
      </c>
      <c r="AU11" s="209">
        <f t="shared" ca="1" si="12"/>
        <v>3</v>
      </c>
      <c r="AV11" s="207" t="str">
        <f t="shared" ca="1" si="13"/>
        <v/>
      </c>
      <c r="AX11" s="4">
        <f t="shared" si="14"/>
        <v>3</v>
      </c>
      <c r="AY11" s="4">
        <f t="shared" si="22"/>
        <v>3</v>
      </c>
      <c r="AZ11" s="4">
        <f t="shared" ca="1" si="15"/>
        <v>3</v>
      </c>
      <c r="BA11" s="4">
        <f t="shared" ca="1" si="16"/>
        <v>3</v>
      </c>
      <c r="BB11" s="4">
        <v>8</v>
      </c>
      <c r="BC11" s="4">
        <f ca="1">COUNTIF($AY$4:OFFSET($AY$4,0,0,BB11,1),AY11)</f>
        <v>1</v>
      </c>
      <c r="BE11" s="345">
        <f ca="1">$P$21</f>
        <v>7</v>
      </c>
      <c r="BF11" s="100" t="str">
        <f>$O$2</f>
        <v>DC</v>
      </c>
      <c r="BG11" s="101">
        <f ca="1">$Q$21</f>
        <v>87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98.5</v>
      </c>
      <c r="BL11" s="95">
        <f ca="1">$Q$23</f>
        <v>394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-15</v>
      </c>
      <c r="BQ11" s="348">
        <f ca="1">-$AR$3*'Season Summary'!$AO$3</f>
        <v>-15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["V","H","H","H","H","V","H","H","V","H","H","H","H","H"];</v>
      </c>
    </row>
    <row r="12" spans="1:77" ht="18" customHeight="1" x14ac:dyDescent="0.2">
      <c r="B12" s="200" t="str">
        <f>IF('NFL Schedule'!A90="","",'NFL Schedule'!A90)</f>
        <v>Rams</v>
      </c>
      <c r="C12" s="201" t="str">
        <f>IF('NFL Schedule'!B90="","",'NFL Schedule'!B90)</f>
        <v>at</v>
      </c>
      <c r="D12" s="201" t="str">
        <f>IF('NFL Schedule'!C90="","",'NFL Schedule'!C90)</f>
        <v>Football Team</v>
      </c>
      <c r="E12" s="365" t="s">
        <v>45</v>
      </c>
      <c r="F12" s="238" t="s">
        <v>45</v>
      </c>
      <c r="G12" s="209">
        <v>6</v>
      </c>
      <c r="H12" s="205" t="str">
        <f t="shared" si="23"/>
        <v/>
      </c>
      <c r="I12" s="241" t="s">
        <v>45</v>
      </c>
      <c r="J12" s="209">
        <v>8</v>
      </c>
      <c r="K12" s="205" t="str">
        <f t="shared" si="0"/>
        <v/>
      </c>
      <c r="L12" s="241" t="s">
        <v>45</v>
      </c>
      <c r="M12" s="209">
        <v>14</v>
      </c>
      <c r="N12" s="205" t="str">
        <f t="shared" si="1"/>
        <v/>
      </c>
      <c r="O12" s="241" t="s">
        <v>45</v>
      </c>
      <c r="P12" s="209">
        <v>13</v>
      </c>
      <c r="Q12" s="205" t="str">
        <f t="shared" si="2"/>
        <v/>
      </c>
      <c r="R12" s="241" t="s">
        <v>45</v>
      </c>
      <c r="S12" s="209">
        <v>11</v>
      </c>
      <c r="T12" s="205" t="str">
        <f t="shared" si="3"/>
        <v/>
      </c>
      <c r="U12" s="241" t="s">
        <v>45</v>
      </c>
      <c r="V12" s="209">
        <v>15</v>
      </c>
      <c r="W12" s="205" t="str">
        <f t="shared" si="4"/>
        <v/>
      </c>
      <c r="X12" s="241" t="s">
        <v>45</v>
      </c>
      <c r="Y12" s="209">
        <v>13</v>
      </c>
      <c r="Z12" s="205" t="str">
        <f t="shared" si="5"/>
        <v/>
      </c>
      <c r="AA12" s="241" t="s">
        <v>45</v>
      </c>
      <c r="AB12" s="209">
        <v>13</v>
      </c>
      <c r="AC12" s="205" t="str">
        <f t="shared" si="6"/>
        <v/>
      </c>
      <c r="AD12" s="241" t="s">
        <v>44</v>
      </c>
      <c r="AE12" s="209">
        <v>3</v>
      </c>
      <c r="AF12" s="205">
        <f t="shared" si="7"/>
        <v>-3</v>
      </c>
      <c r="AG12" s="241" t="s">
        <v>45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 t="str">
        <f t="shared" si="9"/>
        <v/>
      </c>
      <c r="AM12" s="241" t="s">
        <v>45</v>
      </c>
      <c r="AN12" s="209">
        <v>14</v>
      </c>
      <c r="AO12" s="207" t="str">
        <f t="shared" si="10"/>
        <v/>
      </c>
      <c r="AT12" s="208" t="str">
        <f t="shared" si="11"/>
        <v>V</v>
      </c>
      <c r="AU12" s="209">
        <f t="shared" ca="1" si="12"/>
        <v>13</v>
      </c>
      <c r="AV12" s="207" t="str">
        <f t="shared" ca="1" si="13"/>
        <v/>
      </c>
      <c r="AX12" s="4">
        <f t="shared" si="14"/>
        <v>-122</v>
      </c>
      <c r="AY12" s="4">
        <f t="shared" si="22"/>
        <v>122</v>
      </c>
      <c r="AZ12" s="4">
        <f t="shared" si="15"/>
        <v>122</v>
      </c>
      <c r="BA12" s="4">
        <f t="shared" ca="1" si="16"/>
        <v>122</v>
      </c>
      <c r="BB12" s="4">
        <v>9</v>
      </c>
      <c r="BC12" s="4">
        <f ca="1">COUNTIF($AY$4:OFFSET($AY$4,0,0,BB12,1),AY12)</f>
        <v>1</v>
      </c>
      <c r="BE12" s="345">
        <f ca="1">$S$21</f>
        <v>9</v>
      </c>
      <c r="BF12" s="100" t="str">
        <f>$R$2</f>
        <v>DH</v>
      </c>
      <c r="BG12" s="101">
        <f ca="1">$T$21</f>
        <v>86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97.5</v>
      </c>
      <c r="BL12" s="95">
        <f ca="1">$AL$23</f>
        <v>390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-15</v>
      </c>
      <c r="BQ12" s="348">
        <f ca="1">-$AR$3*'Season Summary'!$AO$3</f>
        <v>-15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["H","H","H","H","H","H","H","H","H","H","H","H","H","H"];</v>
      </c>
    </row>
    <row r="13" spans="1:77" ht="18" customHeight="1" x14ac:dyDescent="0.2">
      <c r="B13" s="200" t="str">
        <f>IF('NFL Schedule'!A91="","",'NFL Schedule'!A91)</f>
        <v>Dolphins</v>
      </c>
      <c r="C13" s="201" t="str">
        <f>IF('NFL Schedule'!B91="","",'NFL Schedule'!B91)</f>
        <v>at</v>
      </c>
      <c r="D13" s="201" t="str">
        <f>IF('NFL Schedule'!C91="","",'NFL Schedule'!C91)</f>
        <v>49ers</v>
      </c>
      <c r="E13" s="365" t="s">
        <v>45</v>
      </c>
      <c r="F13" s="238" t="s">
        <v>44</v>
      </c>
      <c r="G13" s="209">
        <v>9</v>
      </c>
      <c r="H13" s="205">
        <f t="shared" si="23"/>
        <v>-9</v>
      </c>
      <c r="I13" s="241" t="s">
        <v>44</v>
      </c>
      <c r="J13" s="209">
        <v>7</v>
      </c>
      <c r="K13" s="205">
        <f t="shared" si="0"/>
        <v>-7</v>
      </c>
      <c r="L13" s="241" t="s">
        <v>44</v>
      </c>
      <c r="M13" s="209">
        <v>4</v>
      </c>
      <c r="N13" s="205">
        <f t="shared" si="1"/>
        <v>-4</v>
      </c>
      <c r="O13" s="241" t="s">
        <v>44</v>
      </c>
      <c r="P13" s="209">
        <v>16</v>
      </c>
      <c r="Q13" s="205">
        <f t="shared" si="2"/>
        <v>-16</v>
      </c>
      <c r="R13" s="241" t="s">
        <v>44</v>
      </c>
      <c r="S13" s="209">
        <v>14</v>
      </c>
      <c r="T13" s="205">
        <f t="shared" si="3"/>
        <v>-14</v>
      </c>
      <c r="U13" s="241" t="s">
        <v>44</v>
      </c>
      <c r="V13" s="209">
        <v>9</v>
      </c>
      <c r="W13" s="205">
        <f t="shared" si="4"/>
        <v>-9</v>
      </c>
      <c r="X13" s="241" t="s">
        <v>44</v>
      </c>
      <c r="Y13" s="209">
        <v>4</v>
      </c>
      <c r="Z13" s="205">
        <f t="shared" si="5"/>
        <v>-4</v>
      </c>
      <c r="AA13" s="241" t="s">
        <v>44</v>
      </c>
      <c r="AB13" s="209">
        <v>4</v>
      </c>
      <c r="AC13" s="205">
        <f t="shared" si="6"/>
        <v>-4</v>
      </c>
      <c r="AD13" s="241" t="s">
        <v>44</v>
      </c>
      <c r="AE13" s="209">
        <v>7</v>
      </c>
      <c r="AF13" s="205">
        <f t="shared" si="7"/>
        <v>-7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12</v>
      </c>
      <c r="AL13" s="205" t="str">
        <f t="shared" si="9"/>
        <v/>
      </c>
      <c r="AM13" s="241" t="s">
        <v>44</v>
      </c>
      <c r="AN13" s="209">
        <v>6</v>
      </c>
      <c r="AO13" s="207">
        <f t="shared" si="10"/>
        <v>-6</v>
      </c>
      <c r="AT13" s="208" t="str">
        <f t="shared" si="11"/>
        <v>H</v>
      </c>
      <c r="AU13" s="209">
        <f t="shared" ca="1" si="12"/>
        <v>7</v>
      </c>
      <c r="AV13" s="207">
        <f t="shared" ca="1" si="13"/>
        <v>-7</v>
      </c>
      <c r="AX13" s="4">
        <f t="shared" si="14"/>
        <v>72</v>
      </c>
      <c r="AY13" s="4">
        <f t="shared" si="22"/>
        <v>72</v>
      </c>
      <c r="AZ13" s="4">
        <f t="shared" ca="1" si="15"/>
        <v>72</v>
      </c>
      <c r="BA13" s="4">
        <f t="shared" ca="1" si="16"/>
        <v>72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92.25</v>
      </c>
      <c r="BL13" s="95">
        <f ca="1">$T$23</f>
        <v>369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-15</v>
      </c>
      <c r="BQ13" s="348">
        <f ca="1">-$AR$3*'Season Summary'!$AO$3</f>
        <v>-15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["V","V","H","H","H","V","H","H","V","H","V","H","H","H"];</v>
      </c>
    </row>
    <row r="14" spans="1:77" ht="18" customHeight="1" x14ac:dyDescent="0.2">
      <c r="B14" s="200" t="str">
        <f>IF('NFL Schedule'!A92="","",'NFL Schedule'!A92)</f>
        <v>Colts</v>
      </c>
      <c r="C14" s="201" t="str">
        <f>IF('NFL Schedule'!B92="","",'NFL Schedule'!B92)</f>
        <v>at</v>
      </c>
      <c r="D14" s="201" t="str">
        <f>IF('NFL Schedule'!C92="","",'NFL Schedule'!C92)</f>
        <v>Browns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10</v>
      </c>
      <c r="K14" s="205" t="str">
        <f t="shared" si="0"/>
        <v/>
      </c>
      <c r="L14" s="241" t="s">
        <v>45</v>
      </c>
      <c r="M14" s="209">
        <v>9</v>
      </c>
      <c r="N14" s="205">
        <f t="shared" si="1"/>
        <v>-9</v>
      </c>
      <c r="O14" s="241" t="s">
        <v>45</v>
      </c>
      <c r="P14" s="209">
        <v>4</v>
      </c>
      <c r="Q14" s="205">
        <f t="shared" si="2"/>
        <v>-4</v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4</v>
      </c>
      <c r="W14" s="205">
        <f t="shared" si="4"/>
        <v>-4</v>
      </c>
      <c r="X14" s="241" t="s">
        <v>44</v>
      </c>
      <c r="Y14" s="209">
        <v>3</v>
      </c>
      <c r="Z14" s="205" t="str">
        <f t="shared" si="5"/>
        <v/>
      </c>
      <c r="AA14" s="241" t="s">
        <v>44</v>
      </c>
      <c r="AB14" s="209">
        <v>5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45</v>
      </c>
      <c r="AH14" s="209">
        <v>5</v>
      </c>
      <c r="AI14" s="205">
        <f t="shared" si="8"/>
        <v>-5</v>
      </c>
      <c r="AJ14" s="241" t="s">
        <v>45</v>
      </c>
      <c r="AK14" s="209">
        <v>15</v>
      </c>
      <c r="AL14" s="205">
        <f t="shared" si="9"/>
        <v>-15</v>
      </c>
      <c r="AM14" s="241" t="s">
        <v>45</v>
      </c>
      <c r="AN14" s="209">
        <v>9</v>
      </c>
      <c r="AO14" s="207">
        <f t="shared" si="10"/>
        <v>-9</v>
      </c>
      <c r="AT14" s="208" t="str">
        <f t="shared" si="11"/>
        <v>V</v>
      </c>
      <c r="AU14" s="209">
        <f t="shared" ca="1" si="12"/>
        <v>4</v>
      </c>
      <c r="AV14" s="207">
        <f t="shared" ca="1" si="13"/>
        <v>-4</v>
      </c>
      <c r="AX14" s="4">
        <f t="shared" si="14"/>
        <v>-13</v>
      </c>
      <c r="AY14" s="4">
        <f t="shared" si="22"/>
        <v>13</v>
      </c>
      <c r="AZ14" s="4">
        <f t="shared" si="15"/>
        <v>13</v>
      </c>
      <c r="BA14" s="4">
        <f t="shared" ca="1" si="16"/>
        <v>13</v>
      </c>
      <c r="BB14" s="4">
        <v>11</v>
      </c>
      <c r="BC14" s="4">
        <f ca="1">COUNTIF($AY$4:OFFSET($AY$4,0,0,BB14,1),AY14)</f>
        <v>1</v>
      </c>
      <c r="BE14" s="345">
        <f ca="1">$AN$21</f>
        <v>11</v>
      </c>
      <c r="BF14" s="100" t="str">
        <f>$AM$2</f>
        <v>RR</v>
      </c>
      <c r="BG14" s="101">
        <f ca="1">$AO$21</f>
        <v>79</v>
      </c>
      <c r="BH14" s="177"/>
      <c r="BI14" s="346">
        <f t="shared" ca="1" si="17"/>
        <v>11</v>
      </c>
      <c r="BJ14" s="85" t="str">
        <f>$I$2</f>
        <v>CK</v>
      </c>
      <c r="BK14" s="94">
        <f ca="1">$K$22</f>
        <v>91.75</v>
      </c>
      <c r="BL14" s="95">
        <f ca="1">$K$23</f>
        <v>367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-15</v>
      </c>
      <c r="BQ14" s="348">
        <f ca="1">-$AR$3*'Season Summary'!$AO$3</f>
        <v>-15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["V","V","V","H","V","H","H","H","V","V","V","H","V","V"];</v>
      </c>
    </row>
    <row r="15" spans="1:77" ht="18" customHeight="1" thickBot="1" x14ac:dyDescent="0.25">
      <c r="B15" s="200" t="str">
        <f>IF('NFL Schedule'!A93="","",'NFL Schedule'!A93)</f>
        <v>Giants</v>
      </c>
      <c r="C15" s="201" t="str">
        <f>IF('NFL Schedule'!B93="","",'NFL Schedule'!B93)</f>
        <v>at</v>
      </c>
      <c r="D15" s="201" t="str">
        <f>IF('NFL Schedule'!C93="","",'NFL Schedule'!C93)</f>
        <v>Cowboys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 t="s">
        <v>44</v>
      </c>
      <c r="J15" s="209">
        <v>11</v>
      </c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10</v>
      </c>
      <c r="Q15" s="205" t="str">
        <f t="shared" si="2"/>
        <v/>
      </c>
      <c r="R15" s="241" t="s">
        <v>44</v>
      </c>
      <c r="S15" s="209">
        <v>15</v>
      </c>
      <c r="T15" s="205" t="str">
        <f t="shared" si="3"/>
        <v/>
      </c>
      <c r="U15" s="241" t="s">
        <v>44</v>
      </c>
      <c r="V15" s="209">
        <v>8</v>
      </c>
      <c r="W15" s="205" t="str">
        <f t="shared" si="4"/>
        <v/>
      </c>
      <c r="X15" s="241" t="s">
        <v>44</v>
      </c>
      <c r="Y15" s="209">
        <v>10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8</v>
      </c>
      <c r="AL15" s="205" t="str">
        <f t="shared" si="9"/>
        <v/>
      </c>
      <c r="AM15" s="241" t="s">
        <v>44</v>
      </c>
      <c r="AN15" s="209">
        <v>10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143</v>
      </c>
      <c r="AY15" s="4">
        <f t="shared" si="22"/>
        <v>143</v>
      </c>
      <c r="AZ15" s="4">
        <f t="shared" ca="1" si="15"/>
        <v>143</v>
      </c>
      <c r="BA15" s="4">
        <f t="shared" ca="1" si="16"/>
        <v>143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69</v>
      </c>
      <c r="BH15" s="177"/>
      <c r="BI15" s="354">
        <f t="shared" ca="1" si="17"/>
        <v>12</v>
      </c>
      <c r="BJ15" s="86" t="str">
        <f>$U$2</f>
        <v>JG</v>
      </c>
      <c r="BK15" s="96">
        <f ca="1">$W$22</f>
        <v>89</v>
      </c>
      <c r="BL15" s="97">
        <f ca="1">$W$23</f>
        <v>356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-15</v>
      </c>
      <c r="BQ15" s="356">
        <f ca="1">-$AR$3*'Season Summary'!$AO$3</f>
        <v>-15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["V","H","H","H","H","V","H","V","V","H","V","H","H","H"];</v>
      </c>
    </row>
    <row r="16" spans="1:77" ht="18" customHeight="1" thickTop="1" x14ac:dyDescent="0.2">
      <c r="B16" s="200" t="str">
        <f>IF('NFL Schedule'!A94="","",'NFL Schedule'!A94)</f>
        <v>Vikings</v>
      </c>
      <c r="C16" s="201" t="str">
        <f>IF('NFL Schedule'!B94="","",'NFL Schedule'!B94)</f>
        <v>at</v>
      </c>
      <c r="D16" s="201" t="str">
        <f>IF('NFL Schedule'!C94="","",'NFL Schedule'!C94)</f>
        <v>Seahawks</v>
      </c>
      <c r="E16" s="365" t="s">
        <v>44</v>
      </c>
      <c r="F16" s="238" t="s">
        <v>44</v>
      </c>
      <c r="G16" s="209">
        <v>13</v>
      </c>
      <c r="H16" s="205" t="str">
        <f t="shared" si="23"/>
        <v/>
      </c>
      <c r="I16" s="241" t="s">
        <v>44</v>
      </c>
      <c r="J16" s="209">
        <v>15</v>
      </c>
      <c r="K16" s="205" t="str">
        <f t="shared" si="0"/>
        <v/>
      </c>
      <c r="L16" s="241" t="s">
        <v>44</v>
      </c>
      <c r="M16" s="209">
        <v>12</v>
      </c>
      <c r="N16" s="205" t="str">
        <f t="shared" si="1"/>
        <v/>
      </c>
      <c r="O16" s="241" t="s">
        <v>44</v>
      </c>
      <c r="P16" s="209">
        <v>11</v>
      </c>
      <c r="Q16" s="205" t="str">
        <f t="shared" si="2"/>
        <v/>
      </c>
      <c r="R16" s="241" t="s">
        <v>44</v>
      </c>
      <c r="S16" s="209">
        <v>9</v>
      </c>
      <c r="T16" s="205" t="str">
        <f t="shared" si="3"/>
        <v/>
      </c>
      <c r="U16" s="241" t="s">
        <v>44</v>
      </c>
      <c r="V16" s="209">
        <v>14</v>
      </c>
      <c r="W16" s="205" t="str">
        <f t="shared" si="4"/>
        <v/>
      </c>
      <c r="X16" s="241" t="s">
        <v>44</v>
      </c>
      <c r="Y16" s="209">
        <v>11</v>
      </c>
      <c r="Z16" s="205" t="str">
        <f t="shared" si="5"/>
        <v/>
      </c>
      <c r="AA16" s="241" t="s">
        <v>44</v>
      </c>
      <c r="AB16" s="209">
        <v>10</v>
      </c>
      <c r="AC16" s="205" t="str">
        <f t="shared" si="6"/>
        <v/>
      </c>
      <c r="AD16" s="241" t="s">
        <v>44</v>
      </c>
      <c r="AE16" s="209">
        <v>12</v>
      </c>
      <c r="AF16" s="205" t="str">
        <f t="shared" si="7"/>
        <v/>
      </c>
      <c r="AG16" s="241" t="s">
        <v>44</v>
      </c>
      <c r="AH16" s="209">
        <v>11</v>
      </c>
      <c r="AI16" s="205" t="str">
        <f t="shared" si="8"/>
        <v/>
      </c>
      <c r="AJ16" s="241" t="s">
        <v>45</v>
      </c>
      <c r="AK16" s="209">
        <v>9</v>
      </c>
      <c r="AL16" s="205">
        <f t="shared" si="9"/>
        <v>-9</v>
      </c>
      <c r="AM16" s="241" t="s">
        <v>44</v>
      </c>
      <c r="AN16" s="209">
        <v>12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121</v>
      </c>
      <c r="AY16" s="4">
        <f t="shared" si="22"/>
        <v>121</v>
      </c>
      <c r="AZ16" s="4">
        <f t="shared" ca="1" si="15"/>
        <v>121</v>
      </c>
      <c r="BA16" s="4">
        <f t="shared" ca="1" si="16"/>
        <v>121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["14","8","16","10","12","4","11","3","6","9","5","15","13","7"];</v>
      </c>
    </row>
    <row r="17" spans="1:77" ht="18" customHeight="1" x14ac:dyDescent="0.2">
      <c r="B17" s="200" t="str">
        <f>IF('NFL Schedule'!A95="","",'NFL Schedule'!A95)</f>
        <v/>
      </c>
      <c r="C17" s="201" t="str">
        <f>IF('NFL Schedule'!B95="","",'NFL Schedule'!B95)</f>
        <v/>
      </c>
      <c r="D17" s="201" t="str">
        <f>IF('NFL Schedule'!C95="","",'NFL Schedule'!C95)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["5","6","13","4","16","9","14","3","8","7","10","11","15","12"];</v>
      </c>
    </row>
    <row r="18" spans="1:77" ht="18" customHeight="1" x14ac:dyDescent="0.2">
      <c r="B18" s="200" t="str">
        <f>IF('NFL Schedule'!A96="","",'NFL Schedule'!A96)</f>
        <v/>
      </c>
      <c r="C18" s="201" t="str">
        <f>IF('NFL Schedule'!B96="","",'NFL Schedule'!B96)</f>
        <v/>
      </c>
      <c r="D18" s="201" t="str">
        <f>IF('NFL Schedule'!C96="","",'NFL Schedule'!C96)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["10","8","7","11","6","5","13","3","14","4","9","16","12","15"];</v>
      </c>
    </row>
    <row r="19" spans="1:77" ht="18" customHeight="1" x14ac:dyDescent="0.2">
      <c r="B19" s="200" t="str">
        <f>IF('NFL Schedule'!A97="","",'NFL Schedule'!A97)</f>
        <v>Chargers</v>
      </c>
      <c r="C19" s="201" t="str">
        <f>IF('NFL Schedule'!B97="","",'NFL Schedule'!B97)</f>
        <v>at</v>
      </c>
      <c r="D19" s="201" t="str">
        <f>IF('NFL Schedule'!C97="","",'NFL Schedule'!C97)</f>
        <v>Saints</v>
      </c>
      <c r="E19" s="365" t="s">
        <v>44</v>
      </c>
      <c r="F19" s="238" t="s">
        <v>44</v>
      </c>
      <c r="G19" s="209">
        <v>7</v>
      </c>
      <c r="H19" s="205" t="str">
        <f t="shared" si="23"/>
        <v/>
      </c>
      <c r="I19" s="241" t="s">
        <v>44</v>
      </c>
      <c r="J19" s="209">
        <v>12</v>
      </c>
      <c r="K19" s="205" t="str">
        <f t="shared" si="0"/>
        <v/>
      </c>
      <c r="L19" s="241" t="s">
        <v>44</v>
      </c>
      <c r="M19" s="209">
        <v>15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3</v>
      </c>
      <c r="W19" s="205">
        <f t="shared" si="4"/>
        <v>-3</v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8</v>
      </c>
      <c r="AC19" s="205" t="str">
        <f t="shared" si="6"/>
        <v/>
      </c>
      <c r="AD19" s="241" t="s">
        <v>44</v>
      </c>
      <c r="AE19" s="209">
        <v>13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45</v>
      </c>
      <c r="AK19" s="209">
        <v>7</v>
      </c>
      <c r="AL19" s="205">
        <f t="shared" si="9"/>
        <v>-7</v>
      </c>
      <c r="AM19" s="241" t="s">
        <v>44</v>
      </c>
      <c r="AN19" s="209">
        <v>7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8</v>
      </c>
      <c r="AV19" s="207" t="str">
        <f t="shared" ca="1" si="13"/>
        <v/>
      </c>
      <c r="AX19" s="4">
        <f t="shared" si="14"/>
        <v>85</v>
      </c>
      <c r="AY19" s="4">
        <f t="shared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["7","5","15","6","14","8","9","3","13","16","4","10","11","12"];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52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51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51</v>
      </c>
      <c r="W20" s="147"/>
      <c r="X20" s="362" t="s">
        <v>741</v>
      </c>
      <c r="Y20" s="110">
        <v>52</v>
      </c>
      <c r="Z20" s="147"/>
      <c r="AA20" s="362" t="s">
        <v>741</v>
      </c>
      <c r="AB20" s="110">
        <v>53</v>
      </c>
      <c r="AC20" s="147"/>
      <c r="AD20" s="362" t="s">
        <v>741</v>
      </c>
      <c r="AE20" s="110">
        <v>51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10</v>
      </c>
      <c r="AL20" s="147"/>
      <c r="AM20" s="362" t="s">
        <v>741</v>
      </c>
      <c r="AN20" s="110">
        <v>51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["7","6","10","8","12","16","13","5","11","14","4","15","9","3"];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7</v>
      </c>
      <c r="H21" s="218">
        <f ca="1">IF(SUM(G4:G19)&gt;0,SUM(H4:H19)+$F$31,0)</f>
        <v>87</v>
      </c>
      <c r="I21" s="219"/>
      <c r="J21" s="217">
        <f ca="1">RANK(K21,$H34:$AO34,0)+J52</f>
        <v>4</v>
      </c>
      <c r="K21" s="218">
        <f ca="1">IF(SUM(J4:J19)&gt;0,SUM(K4:K19)+$F$31,0)</f>
        <v>97</v>
      </c>
      <c r="L21" s="219"/>
      <c r="M21" s="217">
        <f ca="1">RANK(N21,$H34:$AO34,0)+M52</f>
        <v>5</v>
      </c>
      <c r="N21" s="218">
        <f ca="1">IF(SUM(M4:M19)&gt;0,SUM(N4:N19)+$F$31,0)</f>
        <v>96</v>
      </c>
      <c r="O21" s="219"/>
      <c r="P21" s="217">
        <f ca="1">RANK(Q21,$H34:$AO34,0)+P52</f>
        <v>7</v>
      </c>
      <c r="Q21" s="218">
        <f ca="1">IF(SUM(P4:P19)&gt;0,SUM(Q4:Q19)+$F$31,0)</f>
        <v>87</v>
      </c>
      <c r="R21" s="219"/>
      <c r="S21" s="217">
        <f ca="1">RANK(T21,$H34:$AO34,0)+S52</f>
        <v>9</v>
      </c>
      <c r="T21" s="218">
        <f ca="1">IF(SUM(S4:S19)&gt;0,SUM(T4:T19)+$F$31,0)</f>
        <v>86</v>
      </c>
      <c r="U21" s="219"/>
      <c r="V21" s="217">
        <f ca="1">RANK(W21,$H34:$AO34,0)+V52</f>
        <v>10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107</v>
      </c>
      <c r="AA21" s="219"/>
      <c r="AB21" s="217">
        <f ca="1">RANK(AC21,$H34:$AO34,0)+AB52</f>
        <v>2</v>
      </c>
      <c r="AC21" s="218">
        <f ca="1">IF(SUM(AB4:AB19)&gt;0,SUM(AC4:AC19)+$F$31,0)</f>
        <v>102</v>
      </c>
      <c r="AD21" s="219"/>
      <c r="AE21" s="217">
        <f ca="1">RANK(AF21,$H34:$AO34,0)+AE52</f>
        <v>6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100</v>
      </c>
      <c r="AJ21" s="219"/>
      <c r="AK21" s="217">
        <f ca="1">RANK(AL21,$H34:$AO34,0)+AK52</f>
        <v>12</v>
      </c>
      <c r="AL21" s="218">
        <f ca="1">IF(SUM(AK4:AK19)&gt;0,SUM(AL4:AL19)+$F$31,0)</f>
        <v>69</v>
      </c>
      <c r="AM21" s="219"/>
      <c r="AN21" s="217">
        <f ca="1">RANK(AO21,$H34:$AO34,0)+AN52</f>
        <v>11</v>
      </c>
      <c r="AO21" s="220">
        <f ca="1">IF(SUM(AN4:AN19)&gt;0,SUM(AO4:AO19)+$F$31,0)</f>
        <v>79</v>
      </c>
      <c r="AP21" s="3"/>
      <c r="AT21" s="221"/>
      <c r="AU21" s="222">
        <f ca="1">RANK(AV34,$H34:$AV34,0)</f>
        <v>5</v>
      </c>
      <c r="AV21" s="223">
        <f ca="1">IF(SUM(AU4:AU19)&gt;0,SUM(AV4:AV19)+$F$31,0)</f>
        <v>96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["12","7","11","5","6","13","16","10","15","9","4","8","14","3"];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["7","6","16","8","15","9","14","5","13","4","3","10","11","12"];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["14","6","16","11","7","9","15","3","13","4","5","12","10","8"];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["5","9","16","10","15","4","11","8","3","7","6","14","12","13"];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0.6428571428571429</v>
      </c>
      <c r="K25" s="162">
        <f>IF(SUM(J4:J19)&gt;0,COUNTBLANK(K4:K19)-COUNTBLANK($E4:$E19),0)</f>
        <v>9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7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0.7142857142857143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["8","6","15","7","16","9","10","3","13","4","5","14","11","12"];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["13","11","4","10","3","16","6","14","5","12","15","8","9","7"];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["16","5","8","11","3","4","13","15","14","6","9","10","12","7"];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["H","V","H","H","V","V","H","H","V","V","H","H","H","H"];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Schedule'!B99="","",'NFL Schedule'!B99)</f>
        <v>Broncos, Lions, Packers, Patriots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["52","49","51","42","57","51","52","53","51","56","10","51"];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87</v>
      </c>
      <c r="I34" s="26"/>
      <c r="J34" s="26"/>
      <c r="K34" s="26">
        <f t="shared" ref="K34:K39" ca="1" si="25">K21</f>
        <v>97</v>
      </c>
      <c r="L34" s="26"/>
      <c r="M34" s="26"/>
      <c r="N34" s="26">
        <f t="shared" ref="N34:N39" ca="1" si="26">N21</f>
        <v>96</v>
      </c>
      <c r="Q34" s="26">
        <f t="shared" ref="Q34:Q39" ca="1" si="27">Q21</f>
        <v>87</v>
      </c>
      <c r="T34" s="26">
        <f t="shared" ref="T34:T39" ca="1" si="28">T21</f>
        <v>86</v>
      </c>
      <c r="W34" s="26">
        <f t="shared" ref="W34:W39" ca="1" si="29">W21</f>
        <v>82</v>
      </c>
      <c r="Z34" s="26">
        <f t="shared" ref="Z34:Z39" ca="1" si="30">Z21</f>
        <v>107</v>
      </c>
      <c r="AC34" s="26">
        <f t="shared" ref="AC34:AC39" ca="1" si="31">AC21</f>
        <v>102</v>
      </c>
      <c r="AF34" s="26">
        <f t="shared" ref="AF34:AF39" ca="1" si="32">AF21</f>
        <v>95</v>
      </c>
      <c r="AI34" s="26">
        <f t="shared" ref="AI34:AI39" ca="1" si="33">AI21</f>
        <v>100</v>
      </c>
      <c r="AL34" s="26">
        <f t="shared" ref="AL34:AL39" ca="1" si="34">AL21</f>
        <v>69</v>
      </c>
      <c r="AO34" s="26">
        <f t="shared" ref="AO34:AO39" ca="1" si="35">AO21</f>
        <v>79</v>
      </c>
      <c r="AV34" s="26">
        <f ca="1">AV21</f>
        <v>96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9</v>
      </c>
      <c r="L38" s="3"/>
      <c r="M38" s="3"/>
      <c r="N38" s="28">
        <f t="shared" si="26"/>
        <v>9</v>
      </c>
      <c r="Q38" s="28">
        <f t="shared" si="27"/>
        <v>9</v>
      </c>
      <c r="T38" s="28">
        <f t="shared" si="28"/>
        <v>8</v>
      </c>
      <c r="W38" s="28">
        <f t="shared" si="29"/>
        <v>7</v>
      </c>
      <c r="Z38" s="28">
        <f t="shared" si="30"/>
        <v>11</v>
      </c>
      <c r="AC38" s="28">
        <f t="shared" si="31"/>
        <v>10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0.6428571428571429</v>
      </c>
      <c r="K41" s="3"/>
      <c r="L41" s="3"/>
      <c r="M41" s="27">
        <f ca="1">M25</f>
        <v>0.6428571428571429</v>
      </c>
      <c r="P41" s="27">
        <f ca="1">P25</f>
        <v>0.6428571428571429</v>
      </c>
      <c r="S41" s="27">
        <f ca="1">S25</f>
        <v>0.5714285714285714</v>
      </c>
      <c r="V41" s="27">
        <f ca="1">V25</f>
        <v>0.5</v>
      </c>
      <c r="Y41" s="27">
        <f ca="1">Y25</f>
        <v>0.7857142857142857</v>
      </c>
      <c r="AB41" s="27">
        <f ca="1">AB25</f>
        <v>0.7142857142857143</v>
      </c>
      <c r="AE41" s="27">
        <f ca="1">AE25</f>
        <v>0.6428571428571429</v>
      </c>
      <c r="AH41" s="27">
        <f ca="1">AH25</f>
        <v>0.7142857142857143</v>
      </c>
      <c r="AK41" s="27">
        <f ca="1">AK25</f>
        <v>0.5714285714285714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4" priority="4" stopIfTrue="1">
      <formula>H24=MIN($H24:$AO24)</formula>
    </cfRule>
  </conditionalFormatting>
  <conditionalFormatting sqref="AO21 H21 AC21 Z21 W21 T21 Q21 N21 K21 AF21 AI21 AL21 AV21">
    <cfRule type="expression" dxfId="18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2" priority="6" stopIfTrue="1">
      <formula>H22=MAX($H35:$AO35)</formula>
    </cfRule>
  </conditionalFormatting>
  <conditionalFormatting sqref="H23 K23 N23 Q23 T23 W23 Z23 AC23 AF23 AI23 AL23 AO23">
    <cfRule type="expression" dxfId="18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0" priority="8" stopIfTrue="1">
      <formula>G25=MAX($G41:$AN41)</formula>
    </cfRule>
  </conditionalFormatting>
  <conditionalFormatting sqref="B4:B19">
    <cfRule type="expression" dxfId="179" priority="9" stopIfTrue="1">
      <formula>$E4="V"</formula>
    </cfRule>
  </conditionalFormatting>
  <conditionalFormatting sqref="D4:D19">
    <cfRule type="expression" dxfId="178" priority="10" stopIfTrue="1">
      <formula>$E4="H"</formula>
    </cfRule>
  </conditionalFormatting>
  <conditionalFormatting sqref="G22 J22 M22 P22 S22 V22 Y22 AB22 AE22 AH22 AK22 AN22">
    <cfRule type="cellIs" dxfId="177" priority="11" stopIfTrue="1" operator="equal">
      <formula>1</formula>
    </cfRule>
  </conditionalFormatting>
  <conditionalFormatting sqref="G49 F50">
    <cfRule type="cellIs" dxfId="176" priority="12" stopIfTrue="1" operator="equal">
      <formula>"Yes"</formula>
    </cfRule>
    <cfRule type="cellIs" dxfId="175" priority="13" stopIfTrue="1" operator="equal">
      <formula>"No"</formula>
    </cfRule>
  </conditionalFormatting>
  <conditionalFormatting sqref="F2 I2 L2 O2 R2 U2 X2 AA2 AD2 AG2 AJ2 AM2">
    <cfRule type="expression" dxfId="174" priority="2" stopIfTrue="1">
      <formula>AND(G32&lt;&gt;0,G32&lt;&gt;$F$31)</formula>
    </cfRule>
  </conditionalFormatting>
  <conditionalFormatting sqref="G2 J2 M2 P2 S2 V2 Y2 AB2 AE2 AH2 AK2 AN2">
    <cfRule type="expression" dxfId="173" priority="1">
      <formula>SUM($F$2:$AO$2)&lt;&gt;0</formula>
    </cfRule>
  </conditionalFormatting>
  <conditionalFormatting sqref="G2 J2 M2 P2 S2 V2 Y2 AB2 AE2 AH2 AK2 AN2 BP4:BQ15 BS4:BS15 BU4:BU15 BW4:BW15">
    <cfRule type="expression" dxfId="17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4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4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6" t="str">
        <f ca="1">TRIM(RIGHT(CELL("filename",$A$1),2))</f>
        <v>6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6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Schedule'!A102="","",'NFL Schedule'!A102)</f>
        <v>Chiefs</v>
      </c>
      <c r="C4" s="190" t="str">
        <f>IF('NFL Schedule'!B102="","",'NFL Schedule'!B102)</f>
        <v>at</v>
      </c>
      <c r="D4" s="190" t="str">
        <f>IF('NFL Schedule'!C102="","",'NFL Schedule'!C102)</f>
        <v>Bills</v>
      </c>
      <c r="E4" s="364" t="s">
        <v>45</v>
      </c>
      <c r="F4" s="229" t="s">
        <v>45</v>
      </c>
      <c r="G4" s="198">
        <v>11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 t="str">
        <f t="shared" ref="N4:N19" si="1">IF(M4&gt;0,IF(ISTEXT($E4),IF($E4&lt;&gt;L4,M4-2*M4,""),""),"")</f>
        <v/>
      </c>
      <c r="O4" s="232" t="s">
        <v>45</v>
      </c>
      <c r="P4" s="198">
        <v>12</v>
      </c>
      <c r="Q4" s="194" t="str">
        <f t="shared" ref="Q4:Q19" si="2">IF(P4&gt;0,IF(ISTEXT($E4),IF($E4&lt;&gt;O4,P4-2*P4,""),""),"")</f>
        <v/>
      </c>
      <c r="R4" s="232" t="s">
        <v>45</v>
      </c>
      <c r="S4" s="198">
        <v>3</v>
      </c>
      <c r="T4" s="194" t="str">
        <f t="shared" ref="T4:T19" si="3">IF(S4&gt;0,IF(ISTEXT($E4),IF($E4&lt;&gt;R4,S4-2*S4,""),""),"")</f>
        <v/>
      </c>
      <c r="U4" s="232" t="s">
        <v>45</v>
      </c>
      <c r="V4" s="198">
        <v>3</v>
      </c>
      <c r="W4" s="194" t="str">
        <f t="shared" ref="W4:W19" si="4">IF(V4&gt;0,IF(ISTEXT($E4),IF($E4&lt;&gt;U4,V4-2*V4,""),""),"")</f>
        <v/>
      </c>
      <c r="X4" s="232" t="s">
        <v>45</v>
      </c>
      <c r="Y4" s="198">
        <v>5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7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8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-87</v>
      </c>
      <c r="AY4" s="4">
        <f>ABS(AX4)+IF($B4="",-0.1,0)</f>
        <v>87</v>
      </c>
      <c r="AZ4" s="4">
        <f t="shared" ref="AZ4:AZ19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102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</v>
      </c>
      <c r="BL4" s="93">
        <f ca="1">$AF$23</f>
        <v>510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44</v>
      </c>
      <c r="BQ4" s="340">
        <f ca="1">-$AR$3*'Season Summary'!$AO$3</f>
        <v>-18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["V","H","H","H","V","H","H","V","H","H","V","H","V","H"];</v>
      </c>
    </row>
    <row r="5" spans="1:77" ht="18" customHeight="1" x14ac:dyDescent="0.2">
      <c r="B5" s="200" t="str">
        <f>IF('NFL Schedule'!A103="","",'NFL Schedule'!A103)</f>
        <v>Broncos</v>
      </c>
      <c r="C5" s="201" t="str">
        <f>IF('NFL Schedule'!B103="","",'NFL Schedule'!B103)</f>
        <v>at</v>
      </c>
      <c r="D5" s="201" t="str">
        <f>IF('NFL Schedule'!C103="","",'NFL Schedule'!C103)</f>
        <v>Patriots</v>
      </c>
      <c r="E5" s="365" t="s">
        <v>45</v>
      </c>
      <c r="F5" s="238" t="s">
        <v>44</v>
      </c>
      <c r="G5" s="209">
        <v>13</v>
      </c>
      <c r="H5" s="205">
        <f>IF(G5&gt;0,IF(ISTEXT($E5),IF($E5&lt;&gt;F5,G5-2*G5,""),""),"")</f>
        <v>-13</v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15</v>
      </c>
      <c r="N5" s="205">
        <f>IF(M5&gt;0,IF(ISTEXT($E5),IF($E5&lt;&gt;L5,M5-2*M5,""),""),"")</f>
        <v>-15</v>
      </c>
      <c r="O5" s="241" t="s">
        <v>44</v>
      </c>
      <c r="P5" s="209">
        <v>14</v>
      </c>
      <c r="Q5" s="205">
        <f>IF(P5&gt;0,IF(ISTEXT($E5),IF($E5&lt;&gt;O5,P5-2*P5,""),""),"")</f>
        <v>-14</v>
      </c>
      <c r="R5" s="241" t="s">
        <v>44</v>
      </c>
      <c r="S5" s="209">
        <v>15</v>
      </c>
      <c r="T5" s="205">
        <f>IF(S5&gt;0,IF(ISTEXT($E5),IF($E5&lt;&gt;R5,S5-2*S5,""),""),"")</f>
        <v>-15</v>
      </c>
      <c r="U5" s="241" t="s">
        <v>44</v>
      </c>
      <c r="V5" s="209">
        <v>9</v>
      </c>
      <c r="W5" s="205">
        <f>IF(V5&gt;0,IF(ISTEXT($E5),IF($E5&lt;&gt;U5,V5-2*V5,""),""),"")</f>
        <v>-9</v>
      </c>
      <c r="X5" s="241" t="s">
        <v>44</v>
      </c>
      <c r="Y5" s="209">
        <v>16</v>
      </c>
      <c r="Z5" s="205">
        <f>IF(Y5&gt;0,IF(ISTEXT($E5),IF($E5&lt;&gt;X5,Y5-2*Y5,""),""),"")</f>
        <v>-16</v>
      </c>
      <c r="AA5" s="241" t="s">
        <v>44</v>
      </c>
      <c r="AB5" s="209">
        <v>15</v>
      </c>
      <c r="AC5" s="205">
        <f>IF(AB5&gt;0,IF(ISTEXT($E5),IF($E5&lt;&gt;AA5,AB5-2*AB5,""),""),"")</f>
        <v>-15</v>
      </c>
      <c r="AD5" s="241" t="s">
        <v>44</v>
      </c>
      <c r="AE5" s="209">
        <v>14</v>
      </c>
      <c r="AF5" s="205">
        <f>IF(AE5&gt;0,IF(ISTEXT($E5),IF($E5&lt;&gt;AD5,AE5-2*AE5,""),""),"")</f>
        <v>-14</v>
      </c>
      <c r="AG5" s="241" t="s">
        <v>44</v>
      </c>
      <c r="AH5" s="209">
        <v>15</v>
      </c>
      <c r="AI5" s="205">
        <f>IF(AH5&gt;0,IF(ISTEXT($E5),IF($E5&lt;&gt;AG5,AH5-2*AH5,""),""),"")</f>
        <v>-15</v>
      </c>
      <c r="AJ5" s="241" t="s">
        <v>44</v>
      </c>
      <c r="AK5" s="209">
        <v>16</v>
      </c>
      <c r="AL5" s="205">
        <f>IF(AK5&gt;0,IF(ISTEXT($E5),IF($E5&lt;&gt;AJ5,AK5-2*AK5,""),""),"")</f>
        <v>-16</v>
      </c>
      <c r="AM5" s="241" t="s">
        <v>44</v>
      </c>
      <c r="AN5" s="209">
        <v>15</v>
      </c>
      <c r="AO5" s="207">
        <f>IF(AN5&gt;0,IF(ISTEXT($E5),IF($E5&lt;&gt;AM5,AN5-2*AN5,""),""),"")</f>
        <v>-15</v>
      </c>
      <c r="AR5" s="8"/>
      <c r="AS5" s="9"/>
      <c r="AT5" s="208" t="str">
        <f>IF($B5="","",IF(AX5&lt;0,"V","H"))</f>
        <v>H</v>
      </c>
      <c r="AU5" s="209">
        <f ca="1">IF($B5="","",RANK(BA5,BA$4:BA$19,1))</f>
        <v>16</v>
      </c>
      <c r="AV5" s="207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157</v>
      </c>
      <c r="AY5" s="4">
        <f t="shared" ref="AY5:AY19" si="22">ABS(AX5)+IF($B5="",-0.1,0)</f>
        <v>157</v>
      </c>
      <c r="AZ5" s="4">
        <f ca="1">AY5+IF(AT5="H",IF(BC5&gt;1,0.1*BC5-0.1,0),0)</f>
        <v>157</v>
      </c>
      <c r="BA5" s="4">
        <f ca="1">AZ5+IF(AT5="V",IF(BC5&gt;1,0.1*BC5-0.1,0),0)</f>
        <v>157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95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101.6</v>
      </c>
      <c r="BL5" s="95">
        <f ca="1">$AI$23</f>
        <v>508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13</v>
      </c>
      <c r="BQ5" s="348">
        <f ca="1">-$AR$3*'Season Summary'!$AO$3</f>
        <v>-18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200" t="str">
        <f>IF('NFL Schedule'!A104="","",'NFL Schedule'!A104)</f>
        <v>Bears</v>
      </c>
      <c r="C6" s="201" t="str">
        <f>IF('NFL Schedule'!B104="","",'NFL Schedule'!B104)</f>
        <v>at</v>
      </c>
      <c r="D6" s="201" t="str">
        <f>IF('NFL Schedule'!C104="","",'NFL Schedule'!C104)</f>
        <v>Panthers</v>
      </c>
      <c r="E6" s="365" t="s">
        <v>45</v>
      </c>
      <c r="F6" s="238" t="s">
        <v>44</v>
      </c>
      <c r="G6" s="209">
        <v>4</v>
      </c>
      <c r="H6" s="205">
        <f t="shared" ref="H6:H19" si="23">IF(G6&gt;0,IF(ISTEXT($E6),IF($E6&lt;&gt;F6,G6-2*G6,""),""),"")</f>
        <v>-4</v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>
        <f t="shared" si="1"/>
        <v>-4</v>
      </c>
      <c r="O6" s="241" t="s">
        <v>44</v>
      </c>
      <c r="P6" s="209">
        <v>3</v>
      </c>
      <c r="Q6" s="205">
        <f t="shared" si="2"/>
        <v>-3</v>
      </c>
      <c r="R6" s="241" t="s">
        <v>44</v>
      </c>
      <c r="S6" s="209">
        <v>10</v>
      </c>
      <c r="T6" s="205">
        <f t="shared" si="3"/>
        <v>-10</v>
      </c>
      <c r="U6" s="241" t="s">
        <v>45</v>
      </c>
      <c r="V6" s="209">
        <v>11</v>
      </c>
      <c r="W6" s="205" t="str">
        <f t="shared" si="4"/>
        <v/>
      </c>
      <c r="X6" s="241" t="s">
        <v>44</v>
      </c>
      <c r="Y6" s="209">
        <v>6</v>
      </c>
      <c r="Z6" s="205">
        <f t="shared" si="5"/>
        <v>-6</v>
      </c>
      <c r="AA6" s="241" t="s">
        <v>45</v>
      </c>
      <c r="AB6" s="209">
        <v>5</v>
      </c>
      <c r="AC6" s="205" t="str">
        <f t="shared" si="6"/>
        <v/>
      </c>
      <c r="AD6" s="241" t="s">
        <v>44</v>
      </c>
      <c r="AE6" s="209">
        <v>3</v>
      </c>
      <c r="AF6" s="205">
        <f t="shared" si="7"/>
        <v>-3</v>
      </c>
      <c r="AG6" s="241" t="s">
        <v>44</v>
      </c>
      <c r="AH6" s="209">
        <v>5</v>
      </c>
      <c r="AI6" s="205">
        <f t="shared" si="8"/>
        <v>-5</v>
      </c>
      <c r="AJ6" s="241" t="s">
        <v>45</v>
      </c>
      <c r="AK6" s="209">
        <v>3</v>
      </c>
      <c r="AL6" s="205" t="str">
        <f t="shared" si="9"/>
        <v/>
      </c>
      <c r="AM6" s="241" t="s">
        <v>44</v>
      </c>
      <c r="AN6" s="209">
        <v>7</v>
      </c>
      <c r="AO6" s="207">
        <f t="shared" si="10"/>
        <v>-7</v>
      </c>
      <c r="AR6" s="8"/>
      <c r="AS6" s="9"/>
      <c r="AT6" s="208" t="str">
        <f t="shared" si="11"/>
        <v>H</v>
      </c>
      <c r="AU6" s="209">
        <f t="shared" ca="1" si="12"/>
        <v>3</v>
      </c>
      <c r="AV6" s="207">
        <f t="shared" ca="1" si="13"/>
        <v>-3</v>
      </c>
      <c r="AX6" s="4">
        <f t="shared" si="14"/>
        <v>23</v>
      </c>
      <c r="AY6" s="4">
        <f t="shared" si="22"/>
        <v>23</v>
      </c>
      <c r="AZ6" s="4">
        <f t="shared" ca="1" si="15"/>
        <v>23</v>
      </c>
      <c r="BA6" s="4">
        <f t="shared" ca="1" si="16"/>
        <v>23</v>
      </c>
      <c r="BB6" s="4">
        <v>3</v>
      </c>
      <c r="BC6" s="4">
        <f ca="1">COUNTIF($AY$4:OFFSET($AY$4,0,0,BB6,1),AY6)</f>
        <v>1</v>
      </c>
      <c r="BE6" s="345">
        <f ca="1">$Y$21</f>
        <v>3</v>
      </c>
      <c r="BF6" s="100" t="str">
        <f>$X$2</f>
        <v>JH</v>
      </c>
      <c r="BG6" s="101">
        <f ca="1">$Z$21</f>
        <v>90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99.8</v>
      </c>
      <c r="BL6" s="95">
        <f ca="1">$Z$23</f>
        <v>499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13</v>
      </c>
      <c r="BQ6" s="348">
        <f ca="1">-$AR$3*'Season Summary'!$AO$3</f>
        <v>-18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["V","H","H","H","V","H","V","V","H","H","V","H","V","V"];</v>
      </c>
    </row>
    <row r="7" spans="1:77" ht="18" customHeight="1" x14ac:dyDescent="0.2">
      <c r="B7" s="200" t="str">
        <f>IF('NFL Schedule'!A105="","",'NFL Schedule'!A105)</f>
        <v>Bengals</v>
      </c>
      <c r="C7" s="201" t="str">
        <f>IF('NFL Schedule'!B105="","",'NFL Schedule'!B105)</f>
        <v>at</v>
      </c>
      <c r="D7" s="201" t="str">
        <f>IF('NFL Schedule'!C105="","",'NFL Schedule'!C105)</f>
        <v>Colts</v>
      </c>
      <c r="E7" s="365" t="s">
        <v>44</v>
      </c>
      <c r="F7" s="238" t="s">
        <v>44</v>
      </c>
      <c r="G7" s="209">
        <v>14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13</v>
      </c>
      <c r="N7" s="205" t="str">
        <f t="shared" si="1"/>
        <v/>
      </c>
      <c r="O7" s="241" t="s">
        <v>44</v>
      </c>
      <c r="P7" s="209">
        <v>13</v>
      </c>
      <c r="Q7" s="205" t="str">
        <f t="shared" si="2"/>
        <v/>
      </c>
      <c r="R7" s="241" t="s">
        <v>44</v>
      </c>
      <c r="S7" s="209">
        <v>11</v>
      </c>
      <c r="T7" s="205" t="str">
        <f t="shared" si="3"/>
        <v/>
      </c>
      <c r="U7" s="241" t="s">
        <v>44</v>
      </c>
      <c r="V7" s="209">
        <v>10</v>
      </c>
      <c r="W7" s="205" t="str">
        <f t="shared" si="4"/>
        <v/>
      </c>
      <c r="X7" s="241" t="s">
        <v>44</v>
      </c>
      <c r="Y7" s="209">
        <v>13</v>
      </c>
      <c r="Z7" s="205" t="str">
        <f t="shared" si="5"/>
        <v/>
      </c>
      <c r="AA7" s="241" t="s">
        <v>44</v>
      </c>
      <c r="AB7" s="209">
        <v>16</v>
      </c>
      <c r="AC7" s="205" t="str">
        <f t="shared" si="6"/>
        <v/>
      </c>
      <c r="AD7" s="241" t="s">
        <v>44</v>
      </c>
      <c r="AE7" s="209">
        <v>13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11</v>
      </c>
      <c r="AL7" s="205" t="str">
        <f t="shared" si="9"/>
        <v/>
      </c>
      <c r="AM7" s="241" t="s">
        <v>44</v>
      </c>
      <c r="AN7" s="209">
        <v>10</v>
      </c>
      <c r="AO7" s="207" t="str">
        <f t="shared" si="10"/>
        <v/>
      </c>
      <c r="AT7" s="208" t="str">
        <f t="shared" si="11"/>
        <v>H</v>
      </c>
      <c r="AU7" s="209">
        <f t="shared" ca="1" si="12"/>
        <v>13</v>
      </c>
      <c r="AV7" s="207" t="str">
        <f t="shared" ca="1" si="13"/>
        <v/>
      </c>
      <c r="AX7" s="4">
        <f t="shared" si="14"/>
        <v>138</v>
      </c>
      <c r="AY7" s="4">
        <f t="shared" si="22"/>
        <v>138</v>
      </c>
      <c r="AZ7" s="4">
        <f t="shared" ca="1" si="15"/>
        <v>138</v>
      </c>
      <c r="BA7" s="4">
        <f t="shared" ca="1" si="16"/>
        <v>138</v>
      </c>
      <c r="BB7" s="4">
        <v>4</v>
      </c>
      <c r="BC7" s="4">
        <f ca="1">COUNTIF($AY$4:OFFSET($AY$4,0,0,BB7,1),AY7)</f>
        <v>1</v>
      </c>
      <c r="BE7" s="345">
        <f ca="1">$AH$21</f>
        <v>3</v>
      </c>
      <c r="BF7" s="100" t="str">
        <f>$AG$2</f>
        <v>KK</v>
      </c>
      <c r="BG7" s="101">
        <f ca="1">$AI$21</f>
        <v>90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99.4</v>
      </c>
      <c r="BL7" s="95">
        <f ca="1">$N$23</f>
        <v>497</v>
      </c>
      <c r="BM7" s="174"/>
      <c r="BN7" s="346">
        <f t="shared" ca="1" si="18"/>
        <v>2</v>
      </c>
      <c r="BO7" s="85" t="str">
        <f>$U$2</f>
        <v>JG</v>
      </c>
      <c r="BP7" s="347">
        <f t="shared" ca="1" si="19"/>
        <v>13</v>
      </c>
      <c r="BQ7" s="348">
        <f ca="1">-$AR$3*'Season Summary'!$AO$3</f>
        <v>-18</v>
      </c>
      <c r="BR7" s="349">
        <f ca="1">IF(COUNTIF('Season Summary'!T$3:OFFSET('Season Summary'!T$3,$C$2+$AR$2,0),"=1")&gt;0,COUNTIF('Season Summary'!T$3:OFFSET('Season Summary'!T$3,$C$2+$AR$2,0),"=1"),"")</f>
        <v>1</v>
      </c>
      <c r="BS7" s="350">
        <f ca="1">IF(BR7="","",BR7*'Season Summary'!$AO$6)</f>
        <v>31</v>
      </c>
      <c r="BT7" s="351" t="str">
        <f ca="1">IF($V$22=1,"✓","")</f>
        <v/>
      </c>
      <c r="BU7" s="350" t="str">
        <f t="shared" ca="1" si="20"/>
        <v/>
      </c>
      <c r="BV7" s="351" t="str">
        <f ca="1">IF($V$22=2,"✓","")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["V","H","H","H","V","H","H","V","H","H","V","H","V","H"];</v>
      </c>
    </row>
    <row r="8" spans="1:77" ht="18" customHeight="1" x14ac:dyDescent="0.2">
      <c r="B8" s="200" t="str">
        <f>IF('NFL Schedule'!A106="","",'NFL Schedule'!A106)</f>
        <v>Lions</v>
      </c>
      <c r="C8" s="201" t="str">
        <f>IF('NFL Schedule'!B106="","",'NFL Schedule'!B106)</f>
        <v>at</v>
      </c>
      <c r="D8" s="201" t="str">
        <f>IF('NFL Schedule'!C106="","",'NFL Schedule'!C106)</f>
        <v>Jaguars</v>
      </c>
      <c r="E8" s="365" t="s">
        <v>45</v>
      </c>
      <c r="F8" s="238" t="s">
        <v>45</v>
      </c>
      <c r="G8" s="209">
        <v>7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7</v>
      </c>
      <c r="N8" s="205" t="str">
        <f t="shared" si="1"/>
        <v/>
      </c>
      <c r="O8" s="241" t="s">
        <v>45</v>
      </c>
      <c r="P8" s="209">
        <v>6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6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13</v>
      </c>
      <c r="AC8" s="205" t="str">
        <f t="shared" si="6"/>
        <v/>
      </c>
      <c r="AD8" s="241" t="s">
        <v>45</v>
      </c>
      <c r="AE8" s="209">
        <v>7</v>
      </c>
      <c r="AF8" s="205" t="str">
        <f t="shared" si="7"/>
        <v/>
      </c>
      <c r="AG8" s="241" t="s">
        <v>45</v>
      </c>
      <c r="AH8" s="209">
        <v>8</v>
      </c>
      <c r="AI8" s="205" t="str">
        <f t="shared" si="8"/>
        <v/>
      </c>
      <c r="AJ8" s="241" t="s">
        <v>45</v>
      </c>
      <c r="AK8" s="209">
        <v>4</v>
      </c>
      <c r="AL8" s="205" t="str">
        <f t="shared" si="9"/>
        <v/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-89</v>
      </c>
      <c r="AY8" s="4">
        <f t="shared" si="22"/>
        <v>89</v>
      </c>
      <c r="AZ8" s="4">
        <f t="shared" si="15"/>
        <v>89</v>
      </c>
      <c r="BA8" s="4">
        <f t="shared" ca="1" si="16"/>
        <v>89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88</v>
      </c>
      <c r="BH8" s="177"/>
      <c r="BI8" s="346">
        <f t="shared" ca="1" si="17"/>
        <v>5</v>
      </c>
      <c r="BJ8" s="85" t="str">
        <f>$F$2</f>
        <v>BM</v>
      </c>
      <c r="BK8" s="94">
        <f ca="1">$H$22</f>
        <v>97</v>
      </c>
      <c r="BL8" s="95">
        <f ca="1">$H$23</f>
        <v>485</v>
      </c>
      <c r="BM8" s="174"/>
      <c r="BN8" s="346">
        <f t="shared" ca="1" si="18"/>
        <v>2</v>
      </c>
      <c r="BO8" s="85" t="str">
        <f>$AM$2</f>
        <v>RR</v>
      </c>
      <c r="BP8" s="347">
        <f t="shared" ca="1" si="19"/>
        <v>13</v>
      </c>
      <c r="BQ8" s="348">
        <f ca="1">-$AR$3*'Season Summary'!$AO$3</f>
        <v>-18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["V","H","H","H","V","H","H","V","H","H","V","H","V","H"];</v>
      </c>
    </row>
    <row r="9" spans="1:77" ht="18" customHeight="1" x14ac:dyDescent="0.2">
      <c r="B9" s="200" t="str">
        <f>IF('NFL Schedule'!A107="","",'NFL Schedule'!A107)</f>
        <v>Falcons</v>
      </c>
      <c r="C9" s="201" t="str">
        <f>IF('NFL Schedule'!B107="","",'NFL Schedule'!B107)</f>
        <v>at</v>
      </c>
      <c r="D9" s="201" t="str">
        <f>IF('NFL Schedule'!C107="","",'NFL Schedule'!C107)</f>
        <v>Vikings</v>
      </c>
      <c r="E9" s="365" t="s">
        <v>45</v>
      </c>
      <c r="F9" s="238" t="s">
        <v>44</v>
      </c>
      <c r="G9" s="209">
        <v>12</v>
      </c>
      <c r="H9" s="205">
        <f t="shared" si="23"/>
        <v>-12</v>
      </c>
      <c r="I9" s="241"/>
      <c r="J9" s="209"/>
      <c r="K9" s="205" t="str">
        <f t="shared" si="0"/>
        <v/>
      </c>
      <c r="L9" s="241" t="s">
        <v>44</v>
      </c>
      <c r="M9" s="209">
        <v>12</v>
      </c>
      <c r="N9" s="205">
        <f t="shared" si="1"/>
        <v>-12</v>
      </c>
      <c r="O9" s="241" t="s">
        <v>44</v>
      </c>
      <c r="P9" s="209">
        <v>11</v>
      </c>
      <c r="Q9" s="205">
        <f t="shared" si="2"/>
        <v>-11</v>
      </c>
      <c r="R9" s="241" t="s">
        <v>44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 t="str">
        <f t="shared" si="4"/>
        <v/>
      </c>
      <c r="X9" s="241" t="s">
        <v>44</v>
      </c>
      <c r="Y9" s="209">
        <v>12</v>
      </c>
      <c r="Z9" s="205">
        <f t="shared" si="5"/>
        <v>-12</v>
      </c>
      <c r="AA9" s="241" t="s">
        <v>44</v>
      </c>
      <c r="AB9" s="209">
        <v>9</v>
      </c>
      <c r="AC9" s="205">
        <f t="shared" si="6"/>
        <v>-9</v>
      </c>
      <c r="AD9" s="241" t="s">
        <v>44</v>
      </c>
      <c r="AE9" s="209">
        <v>11</v>
      </c>
      <c r="AF9" s="205">
        <f t="shared" si="7"/>
        <v>-11</v>
      </c>
      <c r="AG9" s="241" t="s">
        <v>44</v>
      </c>
      <c r="AH9" s="209">
        <v>11</v>
      </c>
      <c r="AI9" s="205">
        <f t="shared" si="8"/>
        <v>-11</v>
      </c>
      <c r="AJ9" s="241" t="s">
        <v>44</v>
      </c>
      <c r="AK9" s="209">
        <v>15</v>
      </c>
      <c r="AL9" s="205">
        <f t="shared" si="9"/>
        <v>-15</v>
      </c>
      <c r="AM9" s="241" t="s">
        <v>44</v>
      </c>
      <c r="AN9" s="209">
        <v>13</v>
      </c>
      <c r="AO9" s="207">
        <f t="shared" si="10"/>
        <v>-13</v>
      </c>
      <c r="AT9" s="208" t="str">
        <f t="shared" si="11"/>
        <v>H</v>
      </c>
      <c r="AU9" s="209">
        <f t="shared" ca="1" si="12"/>
        <v>12</v>
      </c>
      <c r="AV9" s="207">
        <f t="shared" ca="1" si="13"/>
        <v>-12</v>
      </c>
      <c r="AX9" s="4">
        <f t="shared" si="14"/>
        <v>114</v>
      </c>
      <c r="AY9" s="4">
        <f t="shared" si="22"/>
        <v>114</v>
      </c>
      <c r="AZ9" s="4">
        <f t="shared" ca="1" si="15"/>
        <v>114</v>
      </c>
      <c r="BA9" s="4">
        <f t="shared" ca="1" si="16"/>
        <v>114</v>
      </c>
      <c r="BB9" s="4">
        <v>6</v>
      </c>
      <c r="BC9" s="4">
        <f ca="1">COUNTIF($AY$4:OFFSET($AY$4,0,0,BB9,1),AY9)</f>
        <v>1</v>
      </c>
      <c r="BE9" s="345">
        <f ca="1">$AB$21</f>
        <v>6</v>
      </c>
      <c r="BF9" s="100" t="str">
        <f>$AA$2</f>
        <v>JL</v>
      </c>
      <c r="BG9" s="101">
        <f ca="1">$AC$21</f>
        <v>86</v>
      </c>
      <c r="BH9" s="177"/>
      <c r="BI9" s="346">
        <f t="shared" ca="1" si="17"/>
        <v>5</v>
      </c>
      <c r="BJ9" s="85" t="str">
        <f>$AM$2</f>
        <v>RR</v>
      </c>
      <c r="BK9" s="94">
        <f ca="1">$AO$22</f>
        <v>97</v>
      </c>
      <c r="BL9" s="95">
        <f ca="1">$AO$23</f>
        <v>485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-18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18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["V","H","V","H","V","V","H","V","H","H","V","H","V","V"];</v>
      </c>
    </row>
    <row r="10" spans="1:77" ht="18" customHeight="1" x14ac:dyDescent="0.2">
      <c r="B10" s="200" t="str">
        <f>IF('NFL Schedule'!A108="","",'NFL Schedule'!A108)</f>
        <v>Football Team</v>
      </c>
      <c r="C10" s="201" t="str">
        <f>IF('NFL Schedule'!B108="","",'NFL Schedule'!B108)</f>
        <v>at</v>
      </c>
      <c r="D10" s="201" t="str">
        <f>IF('NFL Schedule'!C108="","",'NFL Schedule'!C108)</f>
        <v>Giants</v>
      </c>
      <c r="E10" s="365" t="s">
        <v>44</v>
      </c>
      <c r="F10" s="238" t="s">
        <v>44</v>
      </c>
      <c r="G10" s="209">
        <v>6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6</v>
      </c>
      <c r="N10" s="205">
        <f t="shared" si="1"/>
        <v>-6</v>
      </c>
      <c r="O10" s="241" t="s">
        <v>44</v>
      </c>
      <c r="P10" s="209">
        <v>7</v>
      </c>
      <c r="Q10" s="205" t="str">
        <f t="shared" si="2"/>
        <v/>
      </c>
      <c r="R10" s="241" t="s">
        <v>44</v>
      </c>
      <c r="S10" s="209">
        <v>6</v>
      </c>
      <c r="T10" s="205" t="str">
        <f t="shared" si="3"/>
        <v/>
      </c>
      <c r="U10" s="241" t="s">
        <v>44</v>
      </c>
      <c r="V10" s="209">
        <v>5</v>
      </c>
      <c r="W10" s="205" t="str">
        <f t="shared" si="4"/>
        <v/>
      </c>
      <c r="X10" s="241" t="s">
        <v>44</v>
      </c>
      <c r="Y10" s="209">
        <v>11</v>
      </c>
      <c r="Z10" s="205" t="str">
        <f t="shared" si="5"/>
        <v/>
      </c>
      <c r="AA10" s="241" t="s">
        <v>44</v>
      </c>
      <c r="AB10" s="209">
        <v>4</v>
      </c>
      <c r="AC10" s="205" t="str">
        <f t="shared" si="6"/>
        <v/>
      </c>
      <c r="AD10" s="241" t="s">
        <v>44</v>
      </c>
      <c r="AE10" s="209">
        <v>8</v>
      </c>
      <c r="AF10" s="205" t="str">
        <f t="shared" si="7"/>
        <v/>
      </c>
      <c r="AG10" s="241" t="s">
        <v>44</v>
      </c>
      <c r="AH10" s="209">
        <v>7</v>
      </c>
      <c r="AI10" s="205" t="str">
        <f t="shared" si="8"/>
        <v/>
      </c>
      <c r="AJ10" s="241" t="s">
        <v>44</v>
      </c>
      <c r="AK10" s="209">
        <v>7</v>
      </c>
      <c r="AL10" s="205" t="str">
        <f t="shared" si="9"/>
        <v/>
      </c>
      <c r="AM10" s="241" t="s">
        <v>45</v>
      </c>
      <c r="AN10" s="209">
        <v>8</v>
      </c>
      <c r="AO10" s="207">
        <f t="shared" si="10"/>
        <v>-8</v>
      </c>
      <c r="AT10" s="208" t="str">
        <f t="shared" si="11"/>
        <v>H</v>
      </c>
      <c r="AU10" s="209">
        <f t="shared" ca="1" si="12"/>
        <v>5</v>
      </c>
      <c r="AV10" s="207" t="str">
        <f t="shared" ca="1" si="13"/>
        <v/>
      </c>
      <c r="AX10" s="4">
        <f t="shared" si="14"/>
        <v>47</v>
      </c>
      <c r="AY10" s="4">
        <f t="shared" si="22"/>
        <v>47</v>
      </c>
      <c r="AZ10" s="4">
        <f t="shared" ca="1" si="15"/>
        <v>47</v>
      </c>
      <c r="BA10" s="4">
        <f t="shared" ca="1" si="16"/>
        <v>47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86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96.4</v>
      </c>
      <c r="BL10" s="95">
        <f ca="1">$Q$23</f>
        <v>482</v>
      </c>
      <c r="BM10" s="174"/>
      <c r="BN10" s="346">
        <f t="shared" ca="1" si="18"/>
        <v>7</v>
      </c>
      <c r="BO10" s="85" t="str">
        <f>$AG$2</f>
        <v>KK</v>
      </c>
      <c r="BP10" s="347">
        <f t="shared" ca="1" si="19"/>
        <v>-6</v>
      </c>
      <c r="BQ10" s="348">
        <f ca="1">-$AR$3*'Season Summary'!$AO$3</f>
        <v>-18</v>
      </c>
      <c r="BR10" s="349" t="str">
        <f ca="1">IF(COUNTIF('Season Summary'!AF$3:OFFSET('Season Summary'!AF$3,$C$2+$AR$2,0),"=1")&gt;0,COUNTIF('Season Summary'!AF$3:OFFSET('Season Summary'!AF$3,$C$2+$AR$2,0),"=1"),"")</f>
        <v/>
      </c>
      <c r="BS10" s="350" t="str">
        <f ca="1">IF(BR10="","",BR10*'Season Summary'!$AO$6)</f>
        <v/>
      </c>
      <c r="BT10" s="351" t="str">
        <f ca="1">IF($AH$22=1,"✓","")</f>
        <v/>
      </c>
      <c r="BU10" s="350" t="str">
        <f t="shared" ca="1" si="20"/>
        <v/>
      </c>
      <c r="BV10" s="351" t="str">
        <f ca="1">IF($AH$22=2,"✓","")</f>
        <v>✓</v>
      </c>
      <c r="BW10" s="352">
        <f t="shared" ca="1" si="21"/>
        <v>12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["V","H","H","H","V","H","H","V","H","H","H","H","V","V"];</v>
      </c>
    </row>
    <row r="11" spans="1:77" ht="18" customHeight="1" x14ac:dyDescent="0.2">
      <c r="B11" s="200" t="str">
        <f>IF('NFL Schedule'!A109="","",'NFL Schedule'!A109)</f>
        <v>Ravens</v>
      </c>
      <c r="C11" s="201" t="str">
        <f>IF('NFL Schedule'!B109="","",'NFL Schedule'!B109)</f>
        <v>at</v>
      </c>
      <c r="D11" s="201" t="str">
        <f>IF('NFL Schedule'!C109="","",'NFL Schedule'!C109)</f>
        <v>Eagles</v>
      </c>
      <c r="E11" s="365" t="s">
        <v>45</v>
      </c>
      <c r="F11" s="238" t="s">
        <v>45</v>
      </c>
      <c r="G11" s="209">
        <v>16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14</v>
      </c>
      <c r="N11" s="205" t="str">
        <f t="shared" si="1"/>
        <v/>
      </c>
      <c r="O11" s="241" t="s">
        <v>45</v>
      </c>
      <c r="P11" s="209">
        <v>15</v>
      </c>
      <c r="Q11" s="205" t="str">
        <f t="shared" si="2"/>
        <v/>
      </c>
      <c r="R11" s="241" t="s">
        <v>45</v>
      </c>
      <c r="S11" s="209">
        <v>14</v>
      </c>
      <c r="T11" s="205" t="str">
        <f t="shared" si="3"/>
        <v/>
      </c>
      <c r="U11" s="241" t="s">
        <v>45</v>
      </c>
      <c r="V11" s="209">
        <v>12</v>
      </c>
      <c r="W11" s="205" t="str">
        <f t="shared" si="4"/>
        <v/>
      </c>
      <c r="X11" s="241" t="s">
        <v>45</v>
      </c>
      <c r="Y11" s="209">
        <v>15</v>
      </c>
      <c r="Z11" s="205" t="str">
        <f t="shared" si="5"/>
        <v/>
      </c>
      <c r="AA11" s="241" t="s">
        <v>45</v>
      </c>
      <c r="AB11" s="209">
        <v>10</v>
      </c>
      <c r="AC11" s="205" t="str">
        <f t="shared" si="6"/>
        <v/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13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16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14</v>
      </c>
      <c r="AV11" s="207" t="str">
        <f t="shared" ca="1" si="13"/>
        <v/>
      </c>
      <c r="AX11" s="4">
        <f t="shared" si="14"/>
        <v>-155</v>
      </c>
      <c r="AY11" s="4">
        <f t="shared" si="22"/>
        <v>155</v>
      </c>
      <c r="AZ11" s="4">
        <f t="shared" si="15"/>
        <v>155</v>
      </c>
      <c r="BA11" s="4">
        <f t="shared" ca="1" si="16"/>
        <v>155</v>
      </c>
      <c r="BB11" s="4">
        <v>8</v>
      </c>
      <c r="BC11" s="4">
        <f ca="1">COUNTIF($AY$4:OFFSET($AY$4,0,0,BB11,1),AY11)</f>
        <v>1</v>
      </c>
      <c r="BE11" s="345">
        <f ca="1">$M$21</f>
        <v>8</v>
      </c>
      <c r="BF11" s="100" t="str">
        <f>$L$2</f>
        <v>CP</v>
      </c>
      <c r="BG11" s="101">
        <f ca="1">$N$21</f>
        <v>84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-18</v>
      </c>
      <c r="BQ11" s="348">
        <f ca="1">-$AR$3*'Season Summary'!$AO$3</f>
        <v>-18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/>
      </c>
      <c r="BU11" s="350" t="str">
        <f t="shared" ca="1" si="20"/>
        <v/>
      </c>
      <c r="BV11" s="351" t="str">
        <f ca="1">IF($M$22=2,"✓","")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["V","H","V","H","V","H","H","V","V","H","V","H","V","V"];</v>
      </c>
    </row>
    <row r="12" spans="1:77" ht="18" customHeight="1" x14ac:dyDescent="0.2">
      <c r="B12" s="200" t="str">
        <f>IF('NFL Schedule'!A110="","",'NFL Schedule'!A110)</f>
        <v>Browns</v>
      </c>
      <c r="C12" s="201" t="str">
        <f>IF('NFL Schedule'!B110="","",'NFL Schedule'!B110)</f>
        <v>at</v>
      </c>
      <c r="D12" s="201" t="str">
        <f>IF('NFL Schedule'!C110="","",'NFL Schedule'!C110)</f>
        <v>Steelers</v>
      </c>
      <c r="E12" s="365" t="s">
        <v>44</v>
      </c>
      <c r="F12" s="238" t="s">
        <v>44</v>
      </c>
      <c r="G12" s="209">
        <v>3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9</v>
      </c>
      <c r="Q12" s="205" t="str">
        <f t="shared" si="2"/>
        <v/>
      </c>
      <c r="R12" s="241" t="s">
        <v>44</v>
      </c>
      <c r="S12" s="209">
        <v>8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4</v>
      </c>
      <c r="Z12" s="205" t="str">
        <f t="shared" si="5"/>
        <v/>
      </c>
      <c r="AA12" s="241" t="s">
        <v>45</v>
      </c>
      <c r="AB12" s="209">
        <v>3</v>
      </c>
      <c r="AC12" s="205">
        <f t="shared" si="6"/>
        <v>-3</v>
      </c>
      <c r="AD12" s="241" t="s">
        <v>44</v>
      </c>
      <c r="AE12" s="209">
        <v>9</v>
      </c>
      <c r="AF12" s="205" t="str">
        <f t="shared" si="7"/>
        <v/>
      </c>
      <c r="AG12" s="241" t="s">
        <v>44</v>
      </c>
      <c r="AH12" s="209">
        <v>10</v>
      </c>
      <c r="AI12" s="205" t="str">
        <f t="shared" si="8"/>
        <v/>
      </c>
      <c r="AJ12" s="241" t="s">
        <v>44</v>
      </c>
      <c r="AK12" s="209">
        <v>9</v>
      </c>
      <c r="AL12" s="205" t="str">
        <f t="shared" si="9"/>
        <v/>
      </c>
      <c r="AM12" s="241" t="s">
        <v>44</v>
      </c>
      <c r="AN12" s="209">
        <v>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7</v>
      </c>
      <c r="AV12" s="207" t="str">
        <f t="shared" ca="1" si="13"/>
        <v/>
      </c>
      <c r="AX12" s="4">
        <f t="shared" si="14"/>
        <v>81</v>
      </c>
      <c r="AY12" s="4">
        <f t="shared" si="22"/>
        <v>81</v>
      </c>
      <c r="AZ12" s="4">
        <f t="shared" ca="1" si="15"/>
        <v>81</v>
      </c>
      <c r="BA12" s="4">
        <f t="shared" ca="1" si="16"/>
        <v>81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82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95.2</v>
      </c>
      <c r="BL12" s="95">
        <f ca="1">$AL$23</f>
        <v>476</v>
      </c>
      <c r="BM12" s="174"/>
      <c r="BN12" s="346">
        <f t="shared" ca="1" si="18"/>
        <v>8</v>
      </c>
      <c r="BO12" s="85" t="str">
        <f>$O$2</f>
        <v>DC</v>
      </c>
      <c r="BP12" s="347">
        <f t="shared" ca="1" si="19"/>
        <v>-18</v>
      </c>
      <c r="BQ12" s="348">
        <f ca="1">-$AR$3*'Season Summary'!$AO$3</f>
        <v>-18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["V","H","H","H","V","H","H","V","H","H","V","H","V","V"];</v>
      </c>
    </row>
    <row r="13" spans="1:77" ht="18" customHeight="1" x14ac:dyDescent="0.2">
      <c r="B13" s="200" t="str">
        <f>IF('NFL Schedule'!A111="","",'NFL Schedule'!A111)</f>
        <v>Texans</v>
      </c>
      <c r="C13" s="201" t="str">
        <f>IF('NFL Schedule'!B111="","",'NFL Schedule'!B111)</f>
        <v>at</v>
      </c>
      <c r="D13" s="201" t="str">
        <f>IF('NFL Schedule'!C111="","",'NFL Schedule'!C111)</f>
        <v>Titans</v>
      </c>
      <c r="E13" s="365" t="s">
        <v>44</v>
      </c>
      <c r="F13" s="238" t="s">
        <v>44</v>
      </c>
      <c r="G13" s="209">
        <v>10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8</v>
      </c>
      <c r="N13" s="205" t="str">
        <f t="shared" si="1"/>
        <v/>
      </c>
      <c r="O13" s="241" t="s">
        <v>44</v>
      </c>
      <c r="P13" s="209">
        <v>10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13</v>
      </c>
      <c r="W13" s="205" t="str">
        <f t="shared" si="4"/>
        <v/>
      </c>
      <c r="X13" s="241" t="s">
        <v>44</v>
      </c>
      <c r="Y13" s="209">
        <v>7</v>
      </c>
      <c r="Z13" s="205" t="str">
        <f t="shared" si="5"/>
        <v/>
      </c>
      <c r="AA13" s="241" t="s">
        <v>44</v>
      </c>
      <c r="AB13" s="209">
        <v>11</v>
      </c>
      <c r="AC13" s="205" t="str">
        <f t="shared" si="6"/>
        <v/>
      </c>
      <c r="AD13" s="241" t="s">
        <v>44</v>
      </c>
      <c r="AE13" s="209">
        <v>10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44</v>
      </c>
      <c r="AK13" s="209">
        <v>8</v>
      </c>
      <c r="AL13" s="205" t="str">
        <f t="shared" si="9"/>
        <v/>
      </c>
      <c r="AM13" s="241" t="s">
        <v>44</v>
      </c>
      <c r="AN13" s="209">
        <v>14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102</v>
      </c>
      <c r="AY13" s="4">
        <f t="shared" si="22"/>
        <v>102</v>
      </c>
      <c r="AZ13" s="4">
        <f t="shared" ca="1" si="15"/>
        <v>102</v>
      </c>
      <c r="BA13" s="4">
        <f t="shared" ca="1" si="16"/>
        <v>102</v>
      </c>
      <c r="BB13" s="4">
        <v>10</v>
      </c>
      <c r="BC13" s="4">
        <f ca="1">COUNTIF($AY$4:OFFSET($AY$4,0,0,BB13,1),AY13)</f>
        <v>1</v>
      </c>
      <c r="BE13" s="345">
        <f ca="1">$AN$21</f>
        <v>10</v>
      </c>
      <c r="BF13" s="100" t="str">
        <f>$AM$2</f>
        <v>RR</v>
      </c>
      <c r="BG13" s="101">
        <f ca="1">$AO$21</f>
        <v>75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91.6</v>
      </c>
      <c r="BL13" s="95">
        <f ca="1">$W$23</f>
        <v>458</v>
      </c>
      <c r="BM13" s="174"/>
      <c r="BN13" s="346">
        <f t="shared" ca="1" si="18"/>
        <v>8</v>
      </c>
      <c r="BO13" s="85" t="str">
        <f>$R$2</f>
        <v>DH</v>
      </c>
      <c r="BP13" s="347">
        <f t="shared" ca="1" si="19"/>
        <v>-18</v>
      </c>
      <c r="BQ13" s="348">
        <f ca="1">-$AR$3*'Season Summary'!$AO$3</f>
        <v>-18</v>
      </c>
      <c r="BR13" s="349" t="str">
        <f ca="1">IF(COUNTIF('Season Summary'!Q$3:OFFSET('Season Summary'!Q$3,$C$2+$AR$2,0),"=1")&gt;0,COUNTIF('Season Summary'!Q$3:OFFSET('Season Summary'!Q$3,$C$2+$AR$2,0),"=1"),"")</f>
        <v/>
      </c>
      <c r="BS13" s="350" t="str">
        <f ca="1">IF(BR13="","",BR13*'Season Summary'!$AO$6)</f>
        <v/>
      </c>
      <c r="BT13" s="351" t="str">
        <f ca="1">IF($S$22=1,"✓","")</f>
        <v/>
      </c>
      <c r="BU13" s="350" t="str">
        <f t="shared" ca="1" si="20"/>
        <v/>
      </c>
      <c r="BV13" s="351" t="str">
        <f ca="1">IF($S$22=2,"✓","")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["V","H","H","H","V","H","H","V","H","H","V","H","V","V"];</v>
      </c>
    </row>
    <row r="14" spans="1:77" ht="18" customHeight="1" x14ac:dyDescent="0.2">
      <c r="B14" s="200" t="str">
        <f>IF('NFL Schedule'!A112="","",'NFL Schedule'!A112)</f>
        <v>Packers</v>
      </c>
      <c r="C14" s="201" t="str">
        <f>IF('NFL Schedule'!B112="","",'NFL Schedule'!B112)</f>
        <v>at</v>
      </c>
      <c r="D14" s="201" t="str">
        <f>IF('NFL Schedule'!C112="","",'NFL Schedule'!C112)</f>
        <v>Buccaneers</v>
      </c>
      <c r="E14" s="365" t="s">
        <v>44</v>
      </c>
      <c r="F14" s="238" t="s">
        <v>45</v>
      </c>
      <c r="G14" s="209">
        <v>8</v>
      </c>
      <c r="H14" s="205">
        <f t="shared" si="23"/>
        <v>-8</v>
      </c>
      <c r="I14" s="241"/>
      <c r="J14" s="209"/>
      <c r="K14" s="205" t="str">
        <f t="shared" si="0"/>
        <v/>
      </c>
      <c r="L14" s="241" t="s">
        <v>45</v>
      </c>
      <c r="M14" s="209">
        <v>3</v>
      </c>
      <c r="N14" s="205">
        <f t="shared" si="1"/>
        <v>-3</v>
      </c>
      <c r="O14" s="241" t="s">
        <v>45</v>
      </c>
      <c r="P14" s="209">
        <v>4</v>
      </c>
      <c r="Q14" s="205">
        <f t="shared" si="2"/>
        <v>-4</v>
      </c>
      <c r="R14" s="241" t="s">
        <v>45</v>
      </c>
      <c r="S14" s="209">
        <v>5</v>
      </c>
      <c r="T14" s="205">
        <f t="shared" si="3"/>
        <v>-5</v>
      </c>
      <c r="U14" s="241" t="s">
        <v>45</v>
      </c>
      <c r="V14" s="209">
        <v>8</v>
      </c>
      <c r="W14" s="205">
        <f t="shared" si="4"/>
        <v>-8</v>
      </c>
      <c r="X14" s="241" t="s">
        <v>44</v>
      </c>
      <c r="Y14" s="209">
        <v>3</v>
      </c>
      <c r="Z14" s="205" t="str">
        <f t="shared" si="5"/>
        <v/>
      </c>
      <c r="AA14" s="241" t="s">
        <v>45</v>
      </c>
      <c r="AB14" s="209">
        <v>8</v>
      </c>
      <c r="AC14" s="205">
        <f t="shared" si="6"/>
        <v>-8</v>
      </c>
      <c r="AD14" s="241" t="s">
        <v>45</v>
      </c>
      <c r="AE14" s="209">
        <v>4</v>
      </c>
      <c r="AF14" s="205">
        <f t="shared" si="7"/>
        <v>-4</v>
      </c>
      <c r="AG14" s="241" t="s">
        <v>45</v>
      </c>
      <c r="AH14" s="209">
        <v>3</v>
      </c>
      <c r="AI14" s="205">
        <f t="shared" si="8"/>
        <v>-3</v>
      </c>
      <c r="AJ14" s="241" t="s">
        <v>45</v>
      </c>
      <c r="AK14" s="209">
        <v>6</v>
      </c>
      <c r="AL14" s="205">
        <f t="shared" si="9"/>
        <v>-6</v>
      </c>
      <c r="AM14" s="241" t="s">
        <v>45</v>
      </c>
      <c r="AN14" s="209">
        <v>4</v>
      </c>
      <c r="AO14" s="207">
        <f t="shared" si="10"/>
        <v>-4</v>
      </c>
      <c r="AT14" s="208" t="str">
        <f t="shared" si="11"/>
        <v>V</v>
      </c>
      <c r="AU14" s="209">
        <f t="shared" ca="1" si="12"/>
        <v>6</v>
      </c>
      <c r="AV14" s="207">
        <f t="shared" ca="1" si="13"/>
        <v>-6</v>
      </c>
      <c r="AX14" s="4">
        <f t="shared" si="14"/>
        <v>-50</v>
      </c>
      <c r="AY14" s="4">
        <f t="shared" si="22"/>
        <v>50</v>
      </c>
      <c r="AZ14" s="4">
        <f t="shared" si="15"/>
        <v>50</v>
      </c>
      <c r="BA14" s="4">
        <f t="shared" ca="1" si="16"/>
        <v>50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74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88.6</v>
      </c>
      <c r="BL14" s="95">
        <f ca="1">$T$23</f>
        <v>443</v>
      </c>
      <c r="BM14" s="174"/>
      <c r="BN14" s="346">
        <f t="shared" ca="1" si="18"/>
        <v>8</v>
      </c>
      <c r="BO14" s="85" t="str">
        <f>$AA$2</f>
        <v>JL</v>
      </c>
      <c r="BP14" s="347">
        <f t="shared" ca="1" si="19"/>
        <v>-18</v>
      </c>
      <c r="BQ14" s="348">
        <f ca="1">-$AR$3*'Season Summary'!$AO$3</f>
        <v>-18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["V","H","V","H","V","H","H","V","H","H","V","H","V","V"];</v>
      </c>
    </row>
    <row r="15" spans="1:77" ht="18" customHeight="1" thickBot="1" x14ac:dyDescent="0.25">
      <c r="B15" s="200" t="str">
        <f>IF('NFL Schedule'!A113="","",'NFL Schedule'!A113)</f>
        <v>Jets</v>
      </c>
      <c r="C15" s="201" t="str">
        <f>IF('NFL Schedule'!B113="","",'NFL Schedule'!B113)</f>
        <v>at</v>
      </c>
      <c r="D15" s="201" t="str">
        <f>IF('NFL Schedule'!C113="","",'NFL Schedule'!C113)</f>
        <v>Dolphins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16</v>
      </c>
      <c r="Q15" s="205" t="str">
        <f t="shared" si="2"/>
        <v/>
      </c>
      <c r="R15" s="241" t="s">
        <v>44</v>
      </c>
      <c r="S15" s="209">
        <v>16</v>
      </c>
      <c r="T15" s="205" t="str">
        <f t="shared" si="3"/>
        <v/>
      </c>
      <c r="U15" s="241" t="s">
        <v>44</v>
      </c>
      <c r="V15" s="209">
        <v>15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14</v>
      </c>
      <c r="AC15" s="205" t="str">
        <f t="shared" si="6"/>
        <v/>
      </c>
      <c r="AD15" s="241" t="s">
        <v>44</v>
      </c>
      <c r="AE15" s="209">
        <v>15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13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155</v>
      </c>
      <c r="AY15" s="4">
        <f t="shared" si="22"/>
        <v>155</v>
      </c>
      <c r="AZ15" s="4">
        <f t="shared" ca="1" si="15"/>
        <v>155.1</v>
      </c>
      <c r="BA15" s="4">
        <f t="shared" ca="1" si="16"/>
        <v>155.1</v>
      </c>
      <c r="BB15" s="4">
        <v>12</v>
      </c>
      <c r="BC15" s="4">
        <f ca="1">COUNTIF($AY$4:OFFSET($AY$4,0,0,BB15,1),AY15)</f>
        <v>2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73.400000000000006</v>
      </c>
      <c r="BL15" s="97">
        <f ca="1">$K$23</f>
        <v>367</v>
      </c>
      <c r="BM15" s="174"/>
      <c r="BN15" s="354">
        <f t="shared" ca="1" si="18"/>
        <v>8</v>
      </c>
      <c r="BO15" s="86" t="str">
        <f>$AJ$2</f>
        <v>MB</v>
      </c>
      <c r="BP15" s="355">
        <f t="shared" ca="1" si="19"/>
        <v>-18</v>
      </c>
      <c r="BQ15" s="356">
        <f ca="1">-$AR$3*'Season Summary'!$AO$3</f>
        <v>-18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["V","H","H","H","V","H","V","V","H","H","V","H","V","V"];</v>
      </c>
    </row>
    <row r="16" spans="1:77" ht="18" customHeight="1" thickTop="1" x14ac:dyDescent="0.2">
      <c r="B16" s="200" t="str">
        <f>IF('NFL Schedule'!A114="","",'NFL Schedule'!A114)</f>
        <v>Rams</v>
      </c>
      <c r="C16" s="201" t="str">
        <f>IF('NFL Schedule'!B114="","",'NFL Schedule'!B114)</f>
        <v>at</v>
      </c>
      <c r="D16" s="201" t="str">
        <f>IF('NFL Schedule'!C114="","",'NFL Schedule'!C114)</f>
        <v>49ers</v>
      </c>
      <c r="E16" s="365" t="s">
        <v>44</v>
      </c>
      <c r="F16" s="238" t="s">
        <v>45</v>
      </c>
      <c r="G16" s="209">
        <v>9</v>
      </c>
      <c r="H16" s="205">
        <f t="shared" si="23"/>
        <v>-9</v>
      </c>
      <c r="I16" s="241"/>
      <c r="J16" s="209"/>
      <c r="K16" s="205" t="str">
        <f t="shared" si="0"/>
        <v/>
      </c>
      <c r="L16" s="241" t="s">
        <v>45</v>
      </c>
      <c r="M16" s="209">
        <v>9</v>
      </c>
      <c r="N16" s="205">
        <f t="shared" si="1"/>
        <v>-9</v>
      </c>
      <c r="O16" s="241" t="s">
        <v>45</v>
      </c>
      <c r="P16" s="209">
        <v>8</v>
      </c>
      <c r="Q16" s="205">
        <f t="shared" si="2"/>
        <v>-8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14</v>
      </c>
      <c r="W16" s="205">
        <f t="shared" si="4"/>
        <v>-14</v>
      </c>
      <c r="X16" s="241" t="s">
        <v>45</v>
      </c>
      <c r="Y16" s="209">
        <v>9</v>
      </c>
      <c r="Z16" s="205">
        <f t="shared" si="5"/>
        <v>-9</v>
      </c>
      <c r="AA16" s="241" t="s">
        <v>45</v>
      </c>
      <c r="AB16" s="209">
        <v>12</v>
      </c>
      <c r="AC16" s="205">
        <f t="shared" si="6"/>
        <v>-12</v>
      </c>
      <c r="AD16" s="241" t="s">
        <v>45</v>
      </c>
      <c r="AE16" s="209">
        <v>6</v>
      </c>
      <c r="AF16" s="205">
        <f t="shared" si="7"/>
        <v>-6</v>
      </c>
      <c r="AG16" s="241" t="s">
        <v>45</v>
      </c>
      <c r="AH16" s="209">
        <v>9</v>
      </c>
      <c r="AI16" s="205">
        <f t="shared" si="8"/>
        <v>-9</v>
      </c>
      <c r="AJ16" s="241" t="s">
        <v>45</v>
      </c>
      <c r="AK16" s="209">
        <v>10</v>
      </c>
      <c r="AL16" s="205">
        <f t="shared" si="9"/>
        <v>-10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11</v>
      </c>
      <c r="AV16" s="207">
        <f t="shared" ca="1" si="13"/>
        <v>-11</v>
      </c>
      <c r="AX16" s="4">
        <f t="shared" si="14"/>
        <v>-110</v>
      </c>
      <c r="AY16" s="4">
        <f t="shared" si="22"/>
        <v>110</v>
      </c>
      <c r="AZ16" s="4">
        <f t="shared" si="15"/>
        <v>110</v>
      </c>
      <c r="BA16" s="4">
        <f t="shared" ca="1" si="16"/>
        <v>110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["11","13","4","14","7","12","6","16","3","10","8","15","9","5"];</v>
      </c>
    </row>
    <row r="17" spans="1:77" ht="18" customHeight="1" x14ac:dyDescent="0.2">
      <c r="B17" s="200" t="str">
        <f>IF('NFL Schedule'!A115="","",'NFL Schedule'!A115)</f>
        <v/>
      </c>
      <c r="C17" s="201" t="str">
        <f>IF('NFL Schedule'!B115="","",'NFL Schedule'!B115)</f>
        <v/>
      </c>
      <c r="D17" s="201" t="str">
        <f>IF('NFL Schedule'!C115="","",'NFL Schedule'!C115)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200" t="str">
        <f>IF('NFL Schedule'!A116="","",'NFL Schedule'!A116)</f>
        <v/>
      </c>
      <c r="C18" s="201" t="str">
        <f>IF('NFL Schedule'!B116="","",'NFL Schedule'!B116)</f>
        <v/>
      </c>
      <c r="D18" s="201" t="str">
        <f>IF('NFL Schedule'!C116="","",'NFL Schedule'!C116)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["10","15","4","13","7","12","6","14","11","8","3","16","9","5"];</v>
      </c>
    </row>
    <row r="19" spans="1:77" ht="18" customHeight="1" x14ac:dyDescent="0.2">
      <c r="B19" s="200" t="str">
        <f>IF('NFL Schedule'!A117="","",'NFL Schedule'!A117)</f>
        <v>Cardinals</v>
      </c>
      <c r="C19" s="201" t="str">
        <f>IF('NFL Schedule'!B117="","",'NFL Schedule'!B117)</f>
        <v>at</v>
      </c>
      <c r="D19" s="201" t="str">
        <f>IF('NFL Schedule'!C117="","",'NFL Schedule'!C117)</f>
        <v>Cowboys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/>
      <c r="J19" s="209"/>
      <c r="K19" s="205" t="str">
        <f t="shared" si="0"/>
        <v/>
      </c>
      <c r="L19" s="241" t="s">
        <v>45</v>
      </c>
      <c r="M19" s="209">
        <v>5</v>
      </c>
      <c r="N19" s="205" t="str">
        <f t="shared" si="1"/>
        <v/>
      </c>
      <c r="O19" s="241" t="s">
        <v>44</v>
      </c>
      <c r="P19" s="209">
        <v>5</v>
      </c>
      <c r="Q19" s="205">
        <f t="shared" si="2"/>
        <v>-5</v>
      </c>
      <c r="R19" s="241" t="s">
        <v>44</v>
      </c>
      <c r="S19" s="209">
        <v>4</v>
      </c>
      <c r="T19" s="205">
        <f t="shared" si="3"/>
        <v>-4</v>
      </c>
      <c r="U19" s="241" t="s">
        <v>45</v>
      </c>
      <c r="V19" s="209">
        <v>7</v>
      </c>
      <c r="W19" s="205" t="str">
        <f t="shared" si="4"/>
        <v/>
      </c>
      <c r="X19" s="241" t="s">
        <v>45</v>
      </c>
      <c r="Y19" s="209">
        <v>8</v>
      </c>
      <c r="Z19" s="205" t="str">
        <f t="shared" si="5"/>
        <v/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5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45</v>
      </c>
      <c r="AK19" s="209">
        <v>12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4</v>
      </c>
      <c r="AV19" s="207" t="str">
        <f t="shared" ca="1" si="13"/>
        <v/>
      </c>
      <c r="AX19" s="4">
        <f t="shared" si="14"/>
        <v>-41</v>
      </c>
      <c r="AY19" s="4">
        <f t="shared" si="22"/>
        <v>41</v>
      </c>
      <c r="AZ19" s="4">
        <f t="shared" si="15"/>
        <v>41</v>
      </c>
      <c r="BA19" s="4">
        <f t="shared" ca="1" si="16"/>
        <v>41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["12","14","3","13","6","11","7","15","9","10","4","16","8","5"];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54</v>
      </c>
      <c r="H20" s="147"/>
      <c r="I20" s="362" t="s">
        <v>3</v>
      </c>
      <c r="J20" s="110"/>
      <c r="K20" s="147"/>
      <c r="L20" s="362" t="s">
        <v>741</v>
      </c>
      <c r="M20" s="110">
        <v>55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70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43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55</v>
      </c>
      <c r="AF20" s="147"/>
      <c r="AG20" s="362" t="s">
        <v>741</v>
      </c>
      <c r="AH20" s="110">
        <v>55</v>
      </c>
      <c r="AI20" s="147"/>
      <c r="AJ20" s="362" t="s">
        <v>741</v>
      </c>
      <c r="AK20" s="110">
        <v>54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["3","15","10","11","9","12","6","14","8","7","5","16","13","4"];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82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8</v>
      </c>
      <c r="N21" s="218">
        <f ca="1">IF(SUM(M4:M19)&gt;0,SUM(N4:N19)+$F$31,0)</f>
        <v>84</v>
      </c>
      <c r="O21" s="219"/>
      <c r="P21" s="217">
        <f ca="1">RANK(Q21,$H34:$AO34,0)+P52</f>
        <v>5</v>
      </c>
      <c r="Q21" s="218">
        <f ca="1">IF(SUM(P4:P19)&gt;0,SUM(Q4:Q19)+$F$31,0)</f>
        <v>88</v>
      </c>
      <c r="R21" s="219"/>
      <c r="S21" s="217">
        <f ca="1">RANK(T21,$H34:$AO34,0)+S52</f>
        <v>11</v>
      </c>
      <c r="T21" s="218">
        <f ca="1">IF(SUM(S4:S19)&gt;0,SUM(T4:T19)+$F$31,0)</f>
        <v>74</v>
      </c>
      <c r="U21" s="219"/>
      <c r="V21" s="217">
        <f ca="1">RANK(W21,$H34:$AO34,0)+V52</f>
        <v>1</v>
      </c>
      <c r="W21" s="218">
        <f ca="1">IF(SUM(V4:V19)&gt;0,SUM(W4:W19)+$F$31,0)</f>
        <v>102</v>
      </c>
      <c r="X21" s="219"/>
      <c r="Y21" s="217">
        <f ca="1">RANK(Z21,$H34:$AO34,0)+Y52</f>
        <v>3</v>
      </c>
      <c r="Z21" s="218">
        <f ca="1">IF(SUM(Y4:Y19)&gt;0,SUM(Z4:Z19)+$F$31,0)</f>
        <v>90</v>
      </c>
      <c r="AA21" s="219"/>
      <c r="AB21" s="217">
        <f ca="1">RANK(AC21,$H34:$AO34,0)+AB52</f>
        <v>6</v>
      </c>
      <c r="AC21" s="218">
        <f ca="1">IF(SUM(AB4:AB19)&gt;0,SUM(AC4:AC19)+$F$31,0)</f>
        <v>86</v>
      </c>
      <c r="AD21" s="219"/>
      <c r="AE21" s="217">
        <f ca="1">RANK(AF21,$H34:$AO34,0)+AE52</f>
        <v>2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90</v>
      </c>
      <c r="AJ21" s="219"/>
      <c r="AK21" s="217">
        <f ca="1">RANK(AL21,$H34:$AO34,0)+AK52</f>
        <v>6</v>
      </c>
      <c r="AL21" s="218">
        <f ca="1">IF(SUM(AK4:AK19)&gt;0,SUM(AL4:AL19)+$F$31,0)</f>
        <v>86</v>
      </c>
      <c r="AM21" s="219"/>
      <c r="AN21" s="217">
        <f ca="1">RANK(AO21,$H34:$AO34,0)+AN52</f>
        <v>10</v>
      </c>
      <c r="AO21" s="220">
        <f ca="1">IF(SUM(AN4:AN19)&gt;0,SUM(AO4:AO19)+$F$31,0)</f>
        <v>75</v>
      </c>
      <c r="AP21" s="3"/>
      <c r="AT21" s="221"/>
      <c r="AU21" s="222">
        <f ca="1">RANK(AV34,$H34:$AV34,0)</f>
        <v>8</v>
      </c>
      <c r="AV21" s="223">
        <f ca="1">IF(SUM(AU4:AU19)&gt;0,SUM(AV4:AV19)+$F$31,0)</f>
        <v>85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["3","9","11","10","6","4","5","12","16","13","8","15","14","7"];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["5","16","6","13","10","12","11","15","4","7","3","14","9","8"];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["7","15","5","16","13","9","4","10","3","11","8","14","12","6"];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["12","14","3","13","7","11","8","16","9","10","4","15","6","5"];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0.5714285714285714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0.7857142857142857</v>
      </c>
      <c r="W25" s="162">
        <f>IF(SUM(V4:V19)&gt;0,COUNTBLANK(W4:W19)-COUNTBLANK($E4:$E19),0)</f>
        <v>11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0.6428571428571429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["16","15","5","14","8","11","7","13","10","4","3","12","9","6"];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["5","16","3","11","4","15","7","14","9","8","6","13","10","12"];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["3","15","7","10","12","13","8","16","5","14","4","9","11","6"];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["V","V","V","H","V","V","H","V","H","H","H","H","H","V"];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Schedule'!B119="","",'NFL Schedule'!B119)</f>
        <v>Chargers, Raiders, Saints, Seahawks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["54","","55","42","70","38","43","50","55","55","54","44"];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0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82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84</v>
      </c>
      <c r="Q34" s="26">
        <f t="shared" ref="Q34:Q39" ca="1" si="27">Q21</f>
        <v>88</v>
      </c>
      <c r="T34" s="26">
        <f t="shared" ref="T34:T39" ca="1" si="28">T21</f>
        <v>74</v>
      </c>
      <c r="W34" s="26">
        <f t="shared" ref="W34:W39" ca="1" si="29">W21</f>
        <v>102</v>
      </c>
      <c r="Z34" s="26">
        <f t="shared" ref="Z34:Z39" ca="1" si="30">Z21</f>
        <v>90</v>
      </c>
      <c r="AC34" s="26">
        <f t="shared" ref="AC34:AC39" ca="1" si="31">AC21</f>
        <v>86</v>
      </c>
      <c r="AF34" s="26">
        <f t="shared" ref="AF34:AF39" ca="1" si="32">AF21</f>
        <v>95</v>
      </c>
      <c r="AI34" s="26">
        <f t="shared" ref="AI34:AI39" ca="1" si="33">AI21</f>
        <v>90</v>
      </c>
      <c r="AL34" s="26">
        <f t="shared" ref="AL34:AL39" ca="1" si="34">AL21</f>
        <v>86</v>
      </c>
      <c r="AO34" s="26">
        <f t="shared" ref="AO34:AO39" ca="1" si="35">AO21</f>
        <v>75</v>
      </c>
      <c r="AV34" s="26">
        <f ca="1">AV21</f>
        <v>85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0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11</v>
      </c>
      <c r="Z38" s="28">
        <f t="shared" si="30"/>
        <v>10</v>
      </c>
      <c r="AC38" s="28">
        <f t="shared" si="31"/>
        <v>9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0.5714285714285714</v>
      </c>
      <c r="H41" s="3"/>
      <c r="I41" s="3"/>
      <c r="J41" s="27">
        <f ca="1">J25</f>
        <v>0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0.7857142857142857</v>
      </c>
      <c r="Y41" s="27">
        <f ca="1">Y25</f>
        <v>0.7142857142857143</v>
      </c>
      <c r="AB41" s="27">
        <f ca="1">AB25</f>
        <v>0.6428571428571429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1" priority="4" stopIfTrue="1">
      <formula>H24=MIN($H24:$AO24)</formula>
    </cfRule>
  </conditionalFormatting>
  <conditionalFormatting sqref="AO21 H21 AC21 Z21 W21 T21 Q21 N21 K21 AF21 AI21 AL21 AV21">
    <cfRule type="expression" dxfId="17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9" priority="6" stopIfTrue="1">
      <formula>H22=MAX($H35:$AO35)</formula>
    </cfRule>
  </conditionalFormatting>
  <conditionalFormatting sqref="H23 K23 N23 Q23 T23 W23 Z23 AC23 AF23 AI23 AL23 AO23">
    <cfRule type="expression" dxfId="16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7" priority="8" stopIfTrue="1">
      <formula>G25=MAX($G41:$AN41)</formula>
    </cfRule>
  </conditionalFormatting>
  <conditionalFormatting sqref="B4:B19">
    <cfRule type="expression" dxfId="166" priority="9" stopIfTrue="1">
      <formula>$E4="V"</formula>
    </cfRule>
  </conditionalFormatting>
  <conditionalFormatting sqref="D4:D19">
    <cfRule type="expression" dxfId="165" priority="10" stopIfTrue="1">
      <formula>$E4="H"</formula>
    </cfRule>
  </conditionalFormatting>
  <conditionalFormatting sqref="G22 J22 M22 P22 S22 V22 Y22 AB22 AE22 AH22 AK22 AN22">
    <cfRule type="cellIs" dxfId="164" priority="11" stopIfTrue="1" operator="equal">
      <formula>1</formula>
    </cfRule>
  </conditionalFormatting>
  <conditionalFormatting sqref="G49 F50">
    <cfRule type="cellIs" dxfId="163" priority="12" stopIfTrue="1" operator="equal">
      <formula>"Yes"</formula>
    </cfRule>
    <cfRule type="cellIs" dxfId="162" priority="13" stopIfTrue="1" operator="equal">
      <formula>"No"</formula>
    </cfRule>
  </conditionalFormatting>
  <conditionalFormatting sqref="F2 I2 L2 O2 R2 U2 X2 AA2 AD2 AG2 AJ2 AM2">
    <cfRule type="expression" dxfId="161" priority="2" stopIfTrue="1">
      <formula>AND(G32&lt;&gt;0,G32&lt;&gt;$F$31)</formula>
    </cfRule>
  </conditionalFormatting>
  <conditionalFormatting sqref="G2 J2 M2 P2 S2 V2 Y2 AB2 AE2 AH2 AK2 AN2">
    <cfRule type="expression" dxfId="160" priority="1">
      <formula>SUM($F$2:$AO$2)&lt;&gt;0</formula>
    </cfRule>
  </conditionalFormatting>
  <conditionalFormatting sqref="G2 J2 M2 P2 S2 V2 Y2 AB2 AE2 AH2 AK2 AN2 BP4:BQ15 BS4:BS15 BU4:BU15 BW4:BW15">
    <cfRule type="expression" dxfId="15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5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5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7" t="str">
        <f ca="1">TRIM(RIGHT(CELL("filename",$A$1),2))</f>
        <v>7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7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Schedule'!A122="","",'NFL Schedule'!A122)</f>
        <v>Giants</v>
      </c>
      <c r="C4" s="190" t="str">
        <f>IF('NFL Schedule'!B122="","",'NFL Schedule'!B122)</f>
        <v>at</v>
      </c>
      <c r="D4" s="190" t="str">
        <f>IF('NFL Schedule'!C122="","",'NFL Schedule'!C122)</f>
        <v>Eagles</v>
      </c>
      <c r="E4" s="364" t="s">
        <v>44</v>
      </c>
      <c r="F4" s="229" t="s">
        <v>44</v>
      </c>
      <c r="G4" s="198">
        <v>11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11</v>
      </c>
      <c r="N4" s="194" t="str">
        <f t="shared" ref="N4:N19" si="1">IF(M4&gt;0,IF(ISTEXT($E4),IF($E4&lt;&gt;L4,M4-2*M4,""),""),"")</f>
        <v/>
      </c>
      <c r="O4" s="232" t="s">
        <v>44</v>
      </c>
      <c r="P4" s="198">
        <v>10</v>
      </c>
      <c r="Q4" s="194" t="str">
        <f t="shared" ref="Q4:Q19" si="2">IF(P4&gt;0,IF(ISTEXT($E4),IF($E4&lt;&gt;O4,P4-2*P4,""),""),"")</f>
        <v/>
      </c>
      <c r="R4" s="232" t="s">
        <v>44</v>
      </c>
      <c r="S4" s="198">
        <v>11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8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11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10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11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121</v>
      </c>
      <c r="AY4" s="4">
        <f>ABS(AX4)+IF($B4="",-0.1,0)</f>
        <v>121</v>
      </c>
      <c r="AZ4" s="4">
        <f t="shared" ref="AZ4:AZ19" ca="1" si="15">AY4+IF(AT4="H",IF(BC4&gt;1,0.1*BC4-0.1,0),0)</f>
        <v>121</v>
      </c>
      <c r="BA4" s="4">
        <f t="shared" ref="BA4:BA19" ca="1" si="16">AZ4+IF(AT4="V",IF(BC4&gt;1,0.1*BC4-0.1,0),0)</f>
        <v>121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129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102.66666666666667</v>
      </c>
      <c r="BL4" s="93">
        <f ca="1">$AF$23</f>
        <v>616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55</v>
      </c>
      <c r="BQ4" s="340">
        <f ca="1">-$AR$3*'Season Summary'!$AO$3</f>
        <v>-21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>✓</v>
      </c>
      <c r="BW4" s="344">
        <f t="shared" ref="BW4:BW15" ca="1" si="21">IF(BV4="✓",$AH$27/COUNTIF(BV$4:BV$15,"✓"),"")</f>
        <v>14</v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["H","H","H","V","V","H","V","V","V","V","H","H","V","H"];</v>
      </c>
    </row>
    <row r="5" spans="1:77" ht="18" customHeight="1" x14ac:dyDescent="0.2">
      <c r="B5" s="200" t="str">
        <f>IF('NFL Schedule'!A123="","",'NFL Schedule'!A123)</f>
        <v>Steelers</v>
      </c>
      <c r="C5" s="201" t="str">
        <f>IF('NFL Schedule'!B123="","",'NFL Schedule'!B123)</f>
        <v>at</v>
      </c>
      <c r="D5" s="201" t="str">
        <f>IF('NFL Schedule'!C123="","",'NFL Schedule'!C123)</f>
        <v>Titans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15</v>
      </c>
      <c r="K5" s="205">
        <f>IF(J5&gt;0,IF(ISTEXT($E5),IF($E5&lt;&gt;I5,J5-2*J5,""),""),"")</f>
        <v>-15</v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44</v>
      </c>
      <c r="P5" s="209">
        <v>3</v>
      </c>
      <c r="Q5" s="205">
        <f>IF(P5&gt;0,IF(ISTEXT($E5),IF($E5&lt;&gt;O5,P5-2*P5,""),""),"")</f>
        <v>-3</v>
      </c>
      <c r="R5" s="241" t="s">
        <v>44</v>
      </c>
      <c r="S5" s="209">
        <v>4</v>
      </c>
      <c r="T5" s="205">
        <f>IF(S5&gt;0,IF(ISTEXT($E5),IF($E5&lt;&gt;R5,S5-2*S5,""),""),"")</f>
        <v>-4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45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4</v>
      </c>
      <c r="AF5" s="205">
        <f>IF(AE5&gt;0,IF(ISTEXT($E5),IF($E5&lt;&gt;AD5,AE5-2*AE5,""),""),"")</f>
        <v>-4</v>
      </c>
      <c r="AG5" s="241" t="s">
        <v>44</v>
      </c>
      <c r="AH5" s="209">
        <v>5</v>
      </c>
      <c r="AI5" s="205">
        <f>IF(AH5&gt;0,IF(ISTEXT($E5),IF($E5&lt;&gt;AG5,AH5-2*AH5,""),""),"")</f>
        <v>-5</v>
      </c>
      <c r="AJ5" s="241" t="s">
        <v>45</v>
      </c>
      <c r="AK5" s="209">
        <v>12</v>
      </c>
      <c r="AL5" s="205" t="str">
        <f>IF(AK5&gt;0,IF(ISTEXT($E5),IF($E5&lt;&gt;AJ5,AK5-2*AK5,""),""),"")</f>
        <v/>
      </c>
      <c r="AM5" s="241" t="s">
        <v>44</v>
      </c>
      <c r="AN5" s="209">
        <v>3</v>
      </c>
      <c r="AO5" s="207">
        <f>IF(AN5&gt;0,IF(ISTEXT($E5),IF($E5&lt;&gt;AM5,AN5-2*AN5,""),""),"")</f>
        <v>-3</v>
      </c>
      <c r="AR5" s="8"/>
      <c r="AS5" s="9"/>
      <c r="AT5" s="208" t="str">
        <f>IF($B5="","",IF(AX5&lt;0,"V","H"))</f>
        <v>V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</v>
      </c>
      <c r="AY5" s="4">
        <f t="shared" ref="AY5:AY19" si="22">ABS(AX5)+IF($B5="",-0.1,0)</f>
        <v>10</v>
      </c>
      <c r="AZ5" s="4">
        <f>AY5+IF(AT5="H",IF(BC5&gt;1,0.1*BC5-0.1,0),0)</f>
        <v>10</v>
      </c>
      <c r="BA5" s="4">
        <f ca="1">AZ5+IF(AT5="V",IF(BC5&gt;1,0.1*BC5-0.1,0),0)</f>
        <v>10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119</v>
      </c>
      <c r="BH5" s="177"/>
      <c r="BI5" s="346">
        <f t="shared" ca="1" si="17"/>
        <v>2</v>
      </c>
      <c r="BJ5" s="85" t="str">
        <f>$X$2</f>
        <v>JH</v>
      </c>
      <c r="BK5" s="94">
        <f ca="1">$Z$22</f>
        <v>101.5</v>
      </c>
      <c r="BL5" s="95">
        <f ca="1">$Z$23</f>
        <v>609</v>
      </c>
      <c r="BM5" s="174"/>
      <c r="BN5" s="346">
        <f t="shared" ca="1" si="18"/>
        <v>2</v>
      </c>
      <c r="BO5" s="85" t="str">
        <f>$U$2</f>
        <v>JG</v>
      </c>
      <c r="BP5" s="347">
        <f t="shared" ca="1" si="19"/>
        <v>41</v>
      </c>
      <c r="BQ5" s="348">
        <f ca="1">-$AR$3*'Season Summary'!$AO$3</f>
        <v>-21</v>
      </c>
      <c r="BR5" s="349">
        <f ca="1">IF(COUNTIF('Season Summary'!T$3:OFFSET('Season Summary'!T$3,$C$2+$AR$2,0),"=1")&gt;0,COUNTIF('Season Summary'!T$3:OFFSET('Season Summary'!T$3,$C$2+$AR$2,0),"=1"),"")</f>
        <v>2</v>
      </c>
      <c r="BS5" s="350">
        <f ca="1">IF(BR5="","",BR5*'Season Summary'!$AO$6)</f>
        <v>62</v>
      </c>
      <c r="BT5" s="351" t="str">
        <f ca="1">IF($V$22=1,"✓","")</f>
        <v/>
      </c>
      <c r="BU5" s="350" t="str">
        <f t="shared" ca="1" si="20"/>
        <v/>
      </c>
      <c r="BV5" s="351" t="str">
        <f ca="1">IF($V$22=2,"✓","")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["H","H","H","H","V","H","V","V","V","V","H","H","H","H"];</v>
      </c>
    </row>
    <row r="6" spans="1:77" ht="18" customHeight="1" x14ac:dyDescent="0.2">
      <c r="B6" s="200" t="str">
        <f>IF('NFL Schedule'!A124="","",'NFL Schedule'!A124)</f>
        <v>Lions</v>
      </c>
      <c r="C6" s="201" t="str">
        <f>IF('NFL Schedule'!B124="","",'NFL Schedule'!B124)</f>
        <v>at</v>
      </c>
      <c r="D6" s="201" t="str">
        <f>IF('NFL Schedule'!C124="","",'NFL Schedule'!C124)</f>
        <v>Falcons</v>
      </c>
      <c r="E6" s="365" t="s">
        <v>45</v>
      </c>
      <c r="F6" s="238" t="s">
        <v>44</v>
      </c>
      <c r="G6" s="209">
        <v>6</v>
      </c>
      <c r="H6" s="205">
        <f t="shared" ref="H6:H19" si="23">IF(G6&gt;0,IF(ISTEXT($E6),IF($E6&lt;&gt;F6,G6-2*G6,""),""),"")</f>
        <v>-6</v>
      </c>
      <c r="I6" s="241" t="s">
        <v>44</v>
      </c>
      <c r="J6" s="209">
        <v>3</v>
      </c>
      <c r="K6" s="205">
        <f t="shared" si="0"/>
        <v>-3</v>
      </c>
      <c r="L6" s="241" t="s">
        <v>44</v>
      </c>
      <c r="M6" s="209">
        <v>5</v>
      </c>
      <c r="N6" s="205">
        <f t="shared" si="1"/>
        <v>-5</v>
      </c>
      <c r="O6" s="241" t="s">
        <v>44</v>
      </c>
      <c r="P6" s="209">
        <v>5</v>
      </c>
      <c r="Q6" s="205">
        <f t="shared" si="2"/>
        <v>-5</v>
      </c>
      <c r="R6" s="241" t="s">
        <v>44</v>
      </c>
      <c r="S6" s="209">
        <v>8</v>
      </c>
      <c r="T6" s="205">
        <f t="shared" si="3"/>
        <v>-8</v>
      </c>
      <c r="U6" s="241" t="s">
        <v>45</v>
      </c>
      <c r="V6" s="209">
        <v>3</v>
      </c>
      <c r="W6" s="205" t="str">
        <f t="shared" si="4"/>
        <v/>
      </c>
      <c r="X6" s="241" t="s">
        <v>44</v>
      </c>
      <c r="Y6" s="209">
        <v>7</v>
      </c>
      <c r="Z6" s="205">
        <f t="shared" si="5"/>
        <v>-7</v>
      </c>
      <c r="AA6" s="241" t="s">
        <v>45</v>
      </c>
      <c r="AB6" s="209">
        <v>7</v>
      </c>
      <c r="AC6" s="205" t="str">
        <f t="shared" si="6"/>
        <v/>
      </c>
      <c r="AD6" s="241" t="s">
        <v>44</v>
      </c>
      <c r="AE6" s="209">
        <v>6</v>
      </c>
      <c r="AF6" s="205">
        <f t="shared" si="7"/>
        <v>-6</v>
      </c>
      <c r="AG6" s="241" t="s">
        <v>44</v>
      </c>
      <c r="AH6" s="209">
        <v>6</v>
      </c>
      <c r="AI6" s="205">
        <f t="shared" si="8"/>
        <v>-6</v>
      </c>
      <c r="AJ6" s="241" t="s">
        <v>44</v>
      </c>
      <c r="AK6" s="209">
        <v>7</v>
      </c>
      <c r="AL6" s="205">
        <f t="shared" si="9"/>
        <v>-7</v>
      </c>
      <c r="AM6" s="241" t="s">
        <v>44</v>
      </c>
      <c r="AN6" s="209">
        <v>6</v>
      </c>
      <c r="AO6" s="207">
        <f t="shared" si="10"/>
        <v>-6</v>
      </c>
      <c r="AR6" s="8"/>
      <c r="AS6" s="9"/>
      <c r="AT6" s="208" t="str">
        <f t="shared" si="11"/>
        <v>H</v>
      </c>
      <c r="AU6" s="209">
        <f t="shared" ca="1" si="12"/>
        <v>6</v>
      </c>
      <c r="AV6" s="207">
        <f t="shared" ca="1" si="13"/>
        <v>-6</v>
      </c>
      <c r="AX6" s="4">
        <f t="shared" si="14"/>
        <v>49</v>
      </c>
      <c r="AY6" s="4">
        <f t="shared" si="22"/>
        <v>49</v>
      </c>
      <c r="AZ6" s="4">
        <f t="shared" ca="1" si="15"/>
        <v>49</v>
      </c>
      <c r="BA6" s="4">
        <f t="shared" ca="1" si="16"/>
        <v>49</v>
      </c>
      <c r="BB6" s="4">
        <v>3</v>
      </c>
      <c r="BC6" s="4">
        <f ca="1">COUNTIF($AY$4:OFFSET($AY$4,0,0,BB6,1),AY6)</f>
        <v>1</v>
      </c>
      <c r="BE6" s="345">
        <f ca="1">$AK$21</f>
        <v>3</v>
      </c>
      <c r="BF6" s="100" t="str">
        <f>$AJ$2</f>
        <v>MB</v>
      </c>
      <c r="BG6" s="101">
        <f ca="1">$AL$21</f>
        <v>111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10</v>
      </c>
      <c r="BQ6" s="348">
        <f ca="1">-$AR$3*'Season Summary'!$AO$3</f>
        <v>-21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["H","V","H","V","V","H","V","V","V","V","H","H","V","H"];</v>
      </c>
    </row>
    <row r="7" spans="1:77" ht="18" customHeight="1" x14ac:dyDescent="0.2">
      <c r="B7" s="200" t="str">
        <f>IF('NFL Schedule'!A125="","",'NFL Schedule'!A125)</f>
        <v>Browns</v>
      </c>
      <c r="C7" s="201" t="str">
        <f>IF('NFL Schedule'!B125="","",'NFL Schedule'!B125)</f>
        <v>at</v>
      </c>
      <c r="D7" s="201" t="str">
        <f>IF('NFL Schedule'!C125="","",'NFL Schedule'!C125)</f>
        <v>Bengals</v>
      </c>
      <c r="E7" s="365" t="s">
        <v>45</v>
      </c>
      <c r="F7" s="238" t="s">
        <v>45</v>
      </c>
      <c r="G7" s="209">
        <v>8</v>
      </c>
      <c r="H7" s="205" t="str">
        <f t="shared" si="23"/>
        <v/>
      </c>
      <c r="I7" s="241" t="s">
        <v>44</v>
      </c>
      <c r="J7" s="209">
        <v>8</v>
      </c>
      <c r="K7" s="205">
        <f t="shared" si="0"/>
        <v>-8</v>
      </c>
      <c r="L7" s="241" t="s">
        <v>45</v>
      </c>
      <c r="M7" s="209">
        <v>7</v>
      </c>
      <c r="N7" s="205" t="str">
        <f t="shared" si="1"/>
        <v/>
      </c>
      <c r="O7" s="241" t="s">
        <v>45</v>
      </c>
      <c r="P7" s="209">
        <v>8</v>
      </c>
      <c r="Q7" s="205" t="str">
        <f t="shared" si="2"/>
        <v/>
      </c>
      <c r="R7" s="241" t="s">
        <v>45</v>
      </c>
      <c r="S7" s="209">
        <v>7</v>
      </c>
      <c r="T7" s="205" t="str">
        <f t="shared" si="3"/>
        <v/>
      </c>
      <c r="U7" s="241" t="s">
        <v>44</v>
      </c>
      <c r="V7" s="209">
        <v>4</v>
      </c>
      <c r="W7" s="205">
        <f t="shared" si="4"/>
        <v>-4</v>
      </c>
      <c r="X7" s="241" t="s">
        <v>45</v>
      </c>
      <c r="Y7" s="209">
        <v>9</v>
      </c>
      <c r="Z7" s="205" t="str">
        <f t="shared" si="5"/>
        <v/>
      </c>
      <c r="AA7" s="241" t="s">
        <v>45</v>
      </c>
      <c r="AB7" s="209">
        <v>10</v>
      </c>
      <c r="AC7" s="205" t="str">
        <f t="shared" si="6"/>
        <v/>
      </c>
      <c r="AD7" s="241" t="s">
        <v>45</v>
      </c>
      <c r="AE7" s="209">
        <v>7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10</v>
      </c>
      <c r="AL7" s="205" t="str">
        <f t="shared" si="9"/>
        <v/>
      </c>
      <c r="AM7" s="241" t="s">
        <v>45</v>
      </c>
      <c r="AN7" s="209">
        <v>7</v>
      </c>
      <c r="AO7" s="207" t="str">
        <f t="shared" si="10"/>
        <v/>
      </c>
      <c r="AT7" s="208" t="str">
        <f t="shared" si="11"/>
        <v>V</v>
      </c>
      <c r="AU7" s="209">
        <f t="shared" ca="1" si="12"/>
        <v>9</v>
      </c>
      <c r="AV7" s="207" t="str">
        <f t="shared" ca="1" si="13"/>
        <v/>
      </c>
      <c r="AX7" s="4">
        <f t="shared" si="14"/>
        <v>-68</v>
      </c>
      <c r="AY7" s="4">
        <f t="shared" si="22"/>
        <v>68</v>
      </c>
      <c r="AZ7" s="4">
        <f t="shared" si="15"/>
        <v>68</v>
      </c>
      <c r="BA7" s="4">
        <f t="shared" ca="1" si="16"/>
        <v>68</v>
      </c>
      <c r="BB7" s="4">
        <v>4</v>
      </c>
      <c r="BC7" s="4">
        <f ca="1">COUNTIF($AY$4:OFFSET($AY$4,0,0,BB7,1),AY7)</f>
        <v>1</v>
      </c>
      <c r="BE7" s="345">
        <f ca="1">$M$21</f>
        <v>4</v>
      </c>
      <c r="BF7" s="100" t="str">
        <f>$L$2</f>
        <v>CP</v>
      </c>
      <c r="BG7" s="101">
        <f ca="1">$N$21</f>
        <v>110</v>
      </c>
      <c r="BH7" s="177"/>
      <c r="BI7" s="346">
        <f t="shared" ca="1" si="17"/>
        <v>3</v>
      </c>
      <c r="BJ7" s="85" t="str">
        <f>$AG$2</f>
        <v>KK</v>
      </c>
      <c r="BK7" s="94">
        <f ca="1">$AI$22</f>
        <v>101.16666666666667</v>
      </c>
      <c r="BL7" s="95">
        <f ca="1">$AI$23</f>
        <v>607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10</v>
      </c>
      <c r="BQ7" s="348">
        <f ca="1">-$AR$3*'Season Summary'!$AO$3</f>
        <v>-21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["H","H","H","V","V","H","V","V","V","V","H","H","V","H"];</v>
      </c>
    </row>
    <row r="8" spans="1:77" ht="18" customHeight="1" x14ac:dyDescent="0.2">
      <c r="B8" s="200" t="str">
        <f>IF('NFL Schedule'!A126="","",'NFL Schedule'!A126)</f>
        <v>Packers</v>
      </c>
      <c r="C8" s="201" t="str">
        <f>IF('NFL Schedule'!B126="","",'NFL Schedule'!B126)</f>
        <v>at</v>
      </c>
      <c r="D8" s="201" t="str">
        <f>IF('NFL Schedule'!C126="","",'NFL Schedule'!C126)</f>
        <v>Texans</v>
      </c>
      <c r="E8" s="365" t="s">
        <v>45</v>
      </c>
      <c r="F8" s="238" t="s">
        <v>45</v>
      </c>
      <c r="G8" s="209">
        <v>9</v>
      </c>
      <c r="H8" s="205" t="str">
        <f t="shared" si="23"/>
        <v/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10</v>
      </c>
      <c r="N8" s="205" t="str">
        <f t="shared" si="1"/>
        <v/>
      </c>
      <c r="O8" s="241" t="s">
        <v>45</v>
      </c>
      <c r="P8" s="209">
        <v>11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13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14</v>
      </c>
      <c r="AC8" s="205" t="str">
        <f t="shared" si="6"/>
        <v/>
      </c>
      <c r="AD8" s="241" t="s">
        <v>45</v>
      </c>
      <c r="AE8" s="209">
        <v>8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44</v>
      </c>
      <c r="AK8" s="209">
        <v>8</v>
      </c>
      <c r="AL8" s="205">
        <f t="shared" si="9"/>
        <v>-8</v>
      </c>
      <c r="AM8" s="241" t="s">
        <v>45</v>
      </c>
      <c r="AN8" s="209">
        <v>10</v>
      </c>
      <c r="AO8" s="207" t="str">
        <f t="shared" si="10"/>
        <v/>
      </c>
      <c r="AT8" s="208" t="str">
        <f t="shared" si="11"/>
        <v>V</v>
      </c>
      <c r="AU8" s="209">
        <f t="shared" ca="1" si="12"/>
        <v>10</v>
      </c>
      <c r="AV8" s="207" t="str">
        <f t="shared" ca="1" si="13"/>
        <v/>
      </c>
      <c r="AX8" s="4">
        <f t="shared" si="14"/>
        <v>-104</v>
      </c>
      <c r="AY8" s="4">
        <f t="shared" si="22"/>
        <v>104</v>
      </c>
      <c r="AZ8" s="4">
        <f t="shared" si="15"/>
        <v>104</v>
      </c>
      <c r="BA8" s="4">
        <f t="shared" ca="1" si="16"/>
        <v>104</v>
      </c>
      <c r="BB8" s="4">
        <v>5</v>
      </c>
      <c r="BC8" s="4">
        <f ca="1">COUNTIF($AY$4:OFFSET($AY$4,0,0,BB8,1),AY8)</f>
        <v>1</v>
      </c>
      <c r="BE8" s="345">
        <f ca="1">$Y$21</f>
        <v>4</v>
      </c>
      <c r="BF8" s="100" t="str">
        <f>$X$2</f>
        <v>JH</v>
      </c>
      <c r="BG8" s="101">
        <f ca="1">$Z$21</f>
        <v>110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100</v>
      </c>
      <c r="BL8" s="95">
        <f ca="1">$AC$23</f>
        <v>600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10</v>
      </c>
      <c r="BQ8" s="348">
        <f ca="1">-$AR$3*'Season Summary'!$AO$3</f>
        <v>-21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["H","H","H","V","V","H","V","V","V","V","H","H","V","H"];</v>
      </c>
    </row>
    <row r="9" spans="1:77" ht="18" customHeight="1" x14ac:dyDescent="0.2">
      <c r="B9" s="200" t="str">
        <f>IF('NFL Schedule'!A127="","",'NFL Schedule'!A127)</f>
        <v>Panthers</v>
      </c>
      <c r="C9" s="201" t="str">
        <f>IF('NFL Schedule'!B127="","",'NFL Schedule'!B127)</f>
        <v>at</v>
      </c>
      <c r="D9" s="201" t="str">
        <f>IF('NFL Schedule'!C127="","",'NFL Schedule'!C127)</f>
        <v>Saints</v>
      </c>
      <c r="E9" s="365" t="s">
        <v>44</v>
      </c>
      <c r="F9" s="238" t="s">
        <v>44</v>
      </c>
      <c r="G9" s="209">
        <v>13</v>
      </c>
      <c r="H9" s="205" t="str">
        <f t="shared" si="23"/>
        <v/>
      </c>
      <c r="I9" s="241" t="s">
        <v>44</v>
      </c>
      <c r="J9" s="209">
        <v>14</v>
      </c>
      <c r="K9" s="205" t="str">
        <f t="shared" si="0"/>
        <v/>
      </c>
      <c r="L9" s="241" t="s">
        <v>44</v>
      </c>
      <c r="M9" s="209">
        <v>13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13</v>
      </c>
      <c r="Z9" s="205" t="str">
        <f t="shared" si="5"/>
        <v/>
      </c>
      <c r="AA9" s="241" t="s">
        <v>44</v>
      </c>
      <c r="AB9" s="209">
        <v>13</v>
      </c>
      <c r="AC9" s="205" t="str">
        <f t="shared" si="6"/>
        <v/>
      </c>
      <c r="AD9" s="241" t="s">
        <v>44</v>
      </c>
      <c r="AE9" s="209">
        <v>13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13</v>
      </c>
      <c r="AO9" s="207" t="str">
        <f t="shared" si="10"/>
        <v/>
      </c>
      <c r="AT9" s="208" t="str">
        <f t="shared" si="11"/>
        <v>H</v>
      </c>
      <c r="AU9" s="209">
        <f t="shared" ca="1" si="12"/>
        <v>14</v>
      </c>
      <c r="AV9" s="207" t="str">
        <f t="shared" ca="1" si="13"/>
        <v/>
      </c>
      <c r="AX9" s="4">
        <f t="shared" si="14"/>
        <v>160</v>
      </c>
      <c r="AY9" s="4">
        <f t="shared" si="22"/>
        <v>160</v>
      </c>
      <c r="AZ9" s="4">
        <f t="shared" ca="1" si="15"/>
        <v>160</v>
      </c>
      <c r="BA9" s="4">
        <f t="shared" ca="1" si="16"/>
        <v>160</v>
      </c>
      <c r="BB9" s="4">
        <v>6</v>
      </c>
      <c r="BC9" s="4">
        <f ca="1">COUNTIF($AY$4:OFFSET($AY$4,0,0,BB9,1),AY9)</f>
        <v>1</v>
      </c>
      <c r="BE9" s="345">
        <f ca="1">$S$21</f>
        <v>6</v>
      </c>
      <c r="BF9" s="100" t="str">
        <f>$R$2</f>
        <v>DH</v>
      </c>
      <c r="BG9" s="101">
        <f ca="1">$T$21</f>
        <v>107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98.5</v>
      </c>
      <c r="BL9" s="95">
        <f ca="1">$AO$23</f>
        <v>591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-21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21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["H","V","V","H","V","H","V","H","H","V","V","H","V","H"];</v>
      </c>
    </row>
    <row r="10" spans="1:77" ht="18" customHeight="1" x14ac:dyDescent="0.2">
      <c r="B10" s="200" t="str">
        <f>IF('NFL Schedule'!A128="","",'NFL Schedule'!A128)</f>
        <v>Bills</v>
      </c>
      <c r="C10" s="201" t="str">
        <f>IF('NFL Schedule'!B128="","",'NFL Schedule'!B128)</f>
        <v>at</v>
      </c>
      <c r="D10" s="201" t="str">
        <f>IF('NFL Schedule'!C128="","",'NFL Schedule'!C128)</f>
        <v>Jets</v>
      </c>
      <c r="E10" s="365" t="s">
        <v>45</v>
      </c>
      <c r="F10" s="238" t="s">
        <v>45</v>
      </c>
      <c r="G10" s="209">
        <v>16</v>
      </c>
      <c r="H10" s="205" t="str">
        <f t="shared" si="23"/>
        <v/>
      </c>
      <c r="I10" s="241" t="s">
        <v>45</v>
      </c>
      <c r="J10" s="209">
        <v>12</v>
      </c>
      <c r="K10" s="205" t="str">
        <f t="shared" si="0"/>
        <v/>
      </c>
      <c r="L10" s="241" t="s">
        <v>45</v>
      </c>
      <c r="M10" s="209">
        <v>16</v>
      </c>
      <c r="N10" s="205" t="str">
        <f t="shared" si="1"/>
        <v/>
      </c>
      <c r="O10" s="241" t="s">
        <v>45</v>
      </c>
      <c r="P10" s="209">
        <v>16</v>
      </c>
      <c r="Q10" s="205" t="str">
        <f t="shared" si="2"/>
        <v/>
      </c>
      <c r="R10" s="241" t="s">
        <v>45</v>
      </c>
      <c r="S10" s="209">
        <v>16</v>
      </c>
      <c r="T10" s="205" t="str">
        <f t="shared" si="3"/>
        <v/>
      </c>
      <c r="U10" s="241" t="s">
        <v>45</v>
      </c>
      <c r="V10" s="209">
        <v>15</v>
      </c>
      <c r="W10" s="205" t="str">
        <f t="shared" si="4"/>
        <v/>
      </c>
      <c r="X10" s="241" t="s">
        <v>45</v>
      </c>
      <c r="Y10" s="209">
        <v>15</v>
      </c>
      <c r="Z10" s="205" t="str">
        <f t="shared" si="5"/>
        <v/>
      </c>
      <c r="AA10" s="241" t="s">
        <v>45</v>
      </c>
      <c r="AB10" s="209">
        <v>16</v>
      </c>
      <c r="AC10" s="205" t="str">
        <f t="shared" si="6"/>
        <v/>
      </c>
      <c r="AD10" s="241" t="s">
        <v>45</v>
      </c>
      <c r="AE10" s="209">
        <v>16</v>
      </c>
      <c r="AF10" s="205" t="str">
        <f t="shared" si="7"/>
        <v/>
      </c>
      <c r="AG10" s="241" t="s">
        <v>45</v>
      </c>
      <c r="AH10" s="209">
        <v>15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16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16</v>
      </c>
      <c r="AV10" s="207" t="str">
        <f t="shared" ca="1" si="13"/>
        <v/>
      </c>
      <c r="AX10" s="4">
        <f t="shared" si="14"/>
        <v>-180</v>
      </c>
      <c r="AY10" s="4">
        <f t="shared" si="22"/>
        <v>180</v>
      </c>
      <c r="AZ10" s="4">
        <f t="shared" si="15"/>
        <v>180</v>
      </c>
      <c r="BA10" s="4">
        <f t="shared" ca="1" si="16"/>
        <v>180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106</v>
      </c>
      <c r="BH10" s="177"/>
      <c r="BI10" s="346">
        <f t="shared" ca="1" si="17"/>
        <v>7</v>
      </c>
      <c r="BJ10" s="85" t="str">
        <f>$F$2</f>
        <v>BM</v>
      </c>
      <c r="BK10" s="94">
        <f ca="1">$H$22</f>
        <v>98.333333333333329</v>
      </c>
      <c r="BL10" s="95">
        <f ca="1">$H$23</f>
        <v>590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-21</v>
      </c>
      <c r="BQ10" s="348">
        <f ca="1">-$AR$3*'Season Summary'!$AO$3</f>
        <v>-21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["H","V","H","V","V","H","V","H","V","V","H","H","V","H"];</v>
      </c>
    </row>
    <row r="11" spans="1:77" ht="18" customHeight="1" x14ac:dyDescent="0.2">
      <c r="B11" s="200" t="str">
        <f>IF('NFL Schedule'!A129="","",'NFL Schedule'!A129)</f>
        <v>Cowboys</v>
      </c>
      <c r="C11" s="201" t="str">
        <f>IF('NFL Schedule'!B129="","",'NFL Schedule'!B129)</f>
        <v>at</v>
      </c>
      <c r="D11" s="201" t="str">
        <f>IF('NFL Schedule'!C129="","",'NFL Schedule'!C129)</f>
        <v>Football Team</v>
      </c>
      <c r="E11" s="365" t="s">
        <v>44</v>
      </c>
      <c r="F11" s="238" t="s">
        <v>45</v>
      </c>
      <c r="G11" s="209">
        <v>4</v>
      </c>
      <c r="H11" s="205">
        <f t="shared" si="23"/>
        <v>-4</v>
      </c>
      <c r="I11" s="241" t="s">
        <v>45</v>
      </c>
      <c r="J11" s="209">
        <v>13</v>
      </c>
      <c r="K11" s="205">
        <f t="shared" si="0"/>
        <v>-13</v>
      </c>
      <c r="L11" s="241" t="s">
        <v>45</v>
      </c>
      <c r="M11" s="209">
        <v>3</v>
      </c>
      <c r="N11" s="205">
        <f t="shared" si="1"/>
        <v>-3</v>
      </c>
      <c r="O11" s="241" t="s">
        <v>45</v>
      </c>
      <c r="P11" s="209">
        <v>4</v>
      </c>
      <c r="Q11" s="205">
        <f t="shared" si="2"/>
        <v>-4</v>
      </c>
      <c r="R11" s="241" t="s">
        <v>45</v>
      </c>
      <c r="S11" s="209">
        <v>5</v>
      </c>
      <c r="T11" s="205">
        <f t="shared" si="3"/>
        <v>-5</v>
      </c>
      <c r="U11" s="241" t="s">
        <v>44</v>
      </c>
      <c r="V11" s="209">
        <v>8</v>
      </c>
      <c r="W11" s="205" t="str">
        <f t="shared" si="4"/>
        <v/>
      </c>
      <c r="X11" s="241" t="s">
        <v>44</v>
      </c>
      <c r="Y11" s="209">
        <v>3</v>
      </c>
      <c r="Z11" s="205" t="str">
        <f t="shared" si="5"/>
        <v/>
      </c>
      <c r="AA11" s="241" t="s">
        <v>45</v>
      </c>
      <c r="AB11" s="209">
        <v>11</v>
      </c>
      <c r="AC11" s="205">
        <f t="shared" si="6"/>
        <v>-11</v>
      </c>
      <c r="AD11" s="241" t="s">
        <v>45</v>
      </c>
      <c r="AE11" s="209">
        <v>3</v>
      </c>
      <c r="AF11" s="205">
        <f t="shared" si="7"/>
        <v>-3</v>
      </c>
      <c r="AG11" s="241" t="s">
        <v>45</v>
      </c>
      <c r="AH11" s="209">
        <v>4</v>
      </c>
      <c r="AI11" s="205">
        <f t="shared" si="8"/>
        <v>-4</v>
      </c>
      <c r="AJ11" s="241" t="s">
        <v>45</v>
      </c>
      <c r="AK11" s="209">
        <v>3</v>
      </c>
      <c r="AL11" s="205">
        <f t="shared" si="9"/>
        <v>-3</v>
      </c>
      <c r="AM11" s="241" t="s">
        <v>45</v>
      </c>
      <c r="AN11" s="209">
        <v>4</v>
      </c>
      <c r="AO11" s="207">
        <f t="shared" si="10"/>
        <v>-4</v>
      </c>
      <c r="AT11" s="208" t="str">
        <f t="shared" si="11"/>
        <v>V</v>
      </c>
      <c r="AU11" s="209">
        <f t="shared" ca="1" si="12"/>
        <v>5</v>
      </c>
      <c r="AV11" s="207">
        <f t="shared" ca="1" si="13"/>
        <v>-5</v>
      </c>
      <c r="AX11" s="4">
        <f t="shared" si="14"/>
        <v>-43</v>
      </c>
      <c r="AY11" s="4">
        <f t="shared" si="22"/>
        <v>43</v>
      </c>
      <c r="AZ11" s="4">
        <f t="shared" si="15"/>
        <v>43</v>
      </c>
      <c r="BA11" s="4">
        <f t="shared" ca="1" si="16"/>
        <v>43</v>
      </c>
      <c r="BB11" s="4">
        <v>8</v>
      </c>
      <c r="BC11" s="4">
        <f ca="1">COUNTIF($AY$4:OFFSET($AY$4,0,0,BB11,1),AY11)</f>
        <v>1</v>
      </c>
      <c r="BE11" s="345">
        <f ca="1">$AE$21</f>
        <v>7</v>
      </c>
      <c r="BF11" s="100" t="str">
        <f>$AD$2</f>
        <v>KC</v>
      </c>
      <c r="BG11" s="101">
        <f ca="1">$AF$21</f>
        <v>106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</v>
      </c>
      <c r="BL11" s="95">
        <f ca="1">$Q$23</f>
        <v>588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-21</v>
      </c>
      <c r="BQ11" s="348">
        <f ca="1">-$AR$3*'Season Summary'!$AO$3</f>
        <v>-21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["H","V","V","V","V","H","V","V","H","V","V","H","H","H"];</v>
      </c>
    </row>
    <row r="12" spans="1:77" ht="18" customHeight="1" x14ac:dyDescent="0.2">
      <c r="B12" s="200" t="str">
        <f>IF('NFL Schedule'!A130="","",'NFL Schedule'!A130)</f>
        <v>Seahawks</v>
      </c>
      <c r="C12" s="201" t="str">
        <f>IF('NFL Schedule'!B130="","",'NFL Schedule'!B130)</f>
        <v>at</v>
      </c>
      <c r="D12" s="201" t="str">
        <f>IF('NFL Schedule'!C130="","",'NFL Schedule'!C130)</f>
        <v>Cardinals</v>
      </c>
      <c r="E12" s="365" t="s">
        <v>44</v>
      </c>
      <c r="F12" s="238" t="s">
        <v>45</v>
      </c>
      <c r="G12" s="209">
        <v>10</v>
      </c>
      <c r="H12" s="205">
        <f t="shared" si="23"/>
        <v>-10</v>
      </c>
      <c r="I12" s="241" t="s">
        <v>45</v>
      </c>
      <c r="J12" s="209">
        <v>5</v>
      </c>
      <c r="K12" s="205">
        <f t="shared" si="0"/>
        <v>-5</v>
      </c>
      <c r="L12" s="241" t="s">
        <v>45</v>
      </c>
      <c r="M12" s="209">
        <v>9</v>
      </c>
      <c r="N12" s="205">
        <f t="shared" si="1"/>
        <v>-9</v>
      </c>
      <c r="O12" s="241" t="s">
        <v>45</v>
      </c>
      <c r="P12" s="209">
        <v>9</v>
      </c>
      <c r="Q12" s="205">
        <f t="shared" si="2"/>
        <v>-9</v>
      </c>
      <c r="R12" s="241" t="s">
        <v>45</v>
      </c>
      <c r="S12" s="209">
        <v>3</v>
      </c>
      <c r="T12" s="205">
        <f t="shared" si="3"/>
        <v>-3</v>
      </c>
      <c r="U12" s="241" t="s">
        <v>44</v>
      </c>
      <c r="V12" s="209">
        <v>5</v>
      </c>
      <c r="W12" s="205" t="str">
        <f t="shared" si="4"/>
        <v/>
      </c>
      <c r="X12" s="241" t="s">
        <v>45</v>
      </c>
      <c r="Y12" s="209">
        <v>5</v>
      </c>
      <c r="Z12" s="205">
        <f t="shared" si="5"/>
        <v>-5</v>
      </c>
      <c r="AA12" s="241" t="s">
        <v>44</v>
      </c>
      <c r="AB12" s="209">
        <v>4</v>
      </c>
      <c r="AC12" s="205" t="str">
        <f t="shared" si="6"/>
        <v/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11</v>
      </c>
      <c r="AI12" s="205">
        <f t="shared" si="8"/>
        <v>-11</v>
      </c>
      <c r="AJ12" s="241" t="s">
        <v>45</v>
      </c>
      <c r="AK12" s="209">
        <v>4</v>
      </c>
      <c r="AL12" s="205">
        <f t="shared" si="9"/>
        <v>-4</v>
      </c>
      <c r="AM12" s="241" t="s">
        <v>45</v>
      </c>
      <c r="AN12" s="209">
        <v>9</v>
      </c>
      <c r="AO12" s="207">
        <f t="shared" si="10"/>
        <v>-9</v>
      </c>
      <c r="AT12" s="208" t="str">
        <f t="shared" si="11"/>
        <v>V</v>
      </c>
      <c r="AU12" s="209">
        <f t="shared" ca="1" si="12"/>
        <v>7</v>
      </c>
      <c r="AV12" s="207">
        <f t="shared" ca="1" si="13"/>
        <v>-7</v>
      </c>
      <c r="AX12" s="4">
        <f t="shared" si="14"/>
        <v>-65</v>
      </c>
      <c r="AY12" s="4">
        <f t="shared" si="22"/>
        <v>65</v>
      </c>
      <c r="AZ12" s="4">
        <f t="shared" si="15"/>
        <v>65</v>
      </c>
      <c r="BA12" s="4">
        <f t="shared" ca="1" si="16"/>
        <v>65</v>
      </c>
      <c r="BB12" s="4">
        <v>9</v>
      </c>
      <c r="BC12" s="4">
        <f ca="1">COUNTIF($AY$4:OFFSET($AY$4,0,0,BB12,1),AY12)</f>
        <v>1</v>
      </c>
      <c r="BE12" s="345">
        <f ca="1">$AN$21</f>
        <v>7</v>
      </c>
      <c r="BF12" s="100" t="str">
        <f>$AM$2</f>
        <v>RR</v>
      </c>
      <c r="BG12" s="101">
        <f ca="1">$AO$21</f>
        <v>106</v>
      </c>
      <c r="BH12" s="177"/>
      <c r="BI12" s="346">
        <f t="shared" ca="1" si="17"/>
        <v>9</v>
      </c>
      <c r="BJ12" s="85" t="str">
        <f>$U$2</f>
        <v>JG</v>
      </c>
      <c r="BK12" s="94">
        <f ca="1">$W$22</f>
        <v>97.833333333333329</v>
      </c>
      <c r="BL12" s="95">
        <f ca="1">$W$23</f>
        <v>587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-21</v>
      </c>
      <c r="BQ12" s="348">
        <f ca="1">-$AR$3*'Season Summary'!$AO$3</f>
        <v>-21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["H","H","H","V","V","H","V","V","V","V","H","H","V","H"];</v>
      </c>
    </row>
    <row r="13" spans="1:77" ht="18" customHeight="1" x14ac:dyDescent="0.2">
      <c r="B13" s="200" t="str">
        <f>IF('NFL Schedule'!A131="","",'NFL Schedule'!A131)</f>
        <v>Chiefs</v>
      </c>
      <c r="C13" s="201" t="str">
        <f>IF('NFL Schedule'!B131="","",'NFL Schedule'!B131)</f>
        <v>at</v>
      </c>
      <c r="D13" s="201" t="str">
        <f>IF('NFL Schedule'!C131="","",'NFL Schedule'!C131)</f>
        <v>Broncos</v>
      </c>
      <c r="E13" s="365" t="s">
        <v>45</v>
      </c>
      <c r="F13" s="238" t="s">
        <v>45</v>
      </c>
      <c r="G13" s="209">
        <v>15</v>
      </c>
      <c r="H13" s="205" t="str">
        <f t="shared" si="23"/>
        <v/>
      </c>
      <c r="I13" s="241" t="s">
        <v>45</v>
      </c>
      <c r="J13" s="209">
        <v>11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14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 t="s">
        <v>45</v>
      </c>
      <c r="V13" s="209">
        <v>11</v>
      </c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15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16</v>
      </c>
      <c r="AI13" s="205" t="str">
        <f t="shared" si="8"/>
        <v/>
      </c>
      <c r="AJ13" s="241" t="s">
        <v>45</v>
      </c>
      <c r="AK13" s="209">
        <v>16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-174</v>
      </c>
      <c r="AY13" s="4">
        <f t="shared" si="22"/>
        <v>174</v>
      </c>
      <c r="AZ13" s="4">
        <f t="shared" si="15"/>
        <v>174</v>
      </c>
      <c r="BA13" s="4">
        <f t="shared" ca="1" si="16"/>
        <v>174</v>
      </c>
      <c r="BB13" s="4">
        <v>10</v>
      </c>
      <c r="BC13" s="4">
        <f ca="1">COUNTIF($AY$4:OFFSET($AY$4,0,0,BB13,1),AY13)</f>
        <v>1</v>
      </c>
      <c r="BE13" s="345">
        <f ca="1">$G$21</f>
        <v>10</v>
      </c>
      <c r="BF13" s="100" t="str">
        <f>$F$2</f>
        <v>BM</v>
      </c>
      <c r="BG13" s="101">
        <f ca="1">$H$21</f>
        <v>105</v>
      </c>
      <c r="BH13" s="177"/>
      <c r="BI13" s="346">
        <f t="shared" ca="1" si="17"/>
        <v>9</v>
      </c>
      <c r="BJ13" s="85" t="str">
        <f>$AJ$2</f>
        <v>MB</v>
      </c>
      <c r="BK13" s="94">
        <f ca="1">$AL$22</f>
        <v>97.833333333333329</v>
      </c>
      <c r="BL13" s="95">
        <f ca="1">$AL$23</f>
        <v>587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-21</v>
      </c>
      <c r="BQ13" s="348">
        <f ca="1">-$AR$3*'Season Summary'!$AO$3</f>
        <v>-21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["H","H","H","V","V","H","V","V","V","V","H","H","V","H"];</v>
      </c>
    </row>
    <row r="14" spans="1:77" ht="18" customHeight="1" x14ac:dyDescent="0.2">
      <c r="B14" s="200" t="str">
        <f>IF('NFL Schedule'!A132="","",'NFL Schedule'!A132)</f>
        <v>49ers</v>
      </c>
      <c r="C14" s="201" t="str">
        <f>IF('NFL Schedule'!B132="","",'NFL Schedule'!B132)</f>
        <v>at</v>
      </c>
      <c r="D14" s="201" t="str">
        <f>IF('NFL Schedule'!C132="","",'NFL Schedule'!C132)</f>
        <v>Patriots</v>
      </c>
      <c r="E14" s="365" t="s">
        <v>45</v>
      </c>
      <c r="F14" s="238" t="s">
        <v>44</v>
      </c>
      <c r="G14" s="209">
        <v>5</v>
      </c>
      <c r="H14" s="205">
        <f t="shared" si="23"/>
        <v>-5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6</v>
      </c>
      <c r="N14" s="205">
        <f t="shared" si="1"/>
        <v>-6</v>
      </c>
      <c r="O14" s="241" t="s">
        <v>44</v>
      </c>
      <c r="P14" s="209">
        <v>6</v>
      </c>
      <c r="Q14" s="205">
        <f t="shared" si="2"/>
        <v>-6</v>
      </c>
      <c r="R14" s="241" t="s">
        <v>44</v>
      </c>
      <c r="S14" s="209">
        <v>6</v>
      </c>
      <c r="T14" s="205">
        <f t="shared" si="3"/>
        <v>-6</v>
      </c>
      <c r="U14" s="241" t="s">
        <v>45</v>
      </c>
      <c r="V14" s="209">
        <v>10</v>
      </c>
      <c r="W14" s="205" t="str">
        <f t="shared" si="4"/>
        <v/>
      </c>
      <c r="X14" s="241" t="s">
        <v>44</v>
      </c>
      <c r="Y14" s="209">
        <v>11</v>
      </c>
      <c r="Z14" s="205">
        <f t="shared" si="5"/>
        <v>-11</v>
      </c>
      <c r="AA14" s="241" t="s">
        <v>45</v>
      </c>
      <c r="AB14" s="209">
        <v>5</v>
      </c>
      <c r="AC14" s="205" t="str">
        <f t="shared" si="6"/>
        <v/>
      </c>
      <c r="AD14" s="241" t="s">
        <v>44</v>
      </c>
      <c r="AE14" s="209">
        <v>5</v>
      </c>
      <c r="AF14" s="205">
        <f t="shared" si="7"/>
        <v>-5</v>
      </c>
      <c r="AG14" s="241" t="s">
        <v>44</v>
      </c>
      <c r="AH14" s="209">
        <v>8</v>
      </c>
      <c r="AI14" s="205">
        <f t="shared" si="8"/>
        <v>-8</v>
      </c>
      <c r="AJ14" s="241" t="s">
        <v>45</v>
      </c>
      <c r="AK14" s="209">
        <v>14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4</v>
      </c>
      <c r="AV14" s="207">
        <f t="shared" ca="1" si="13"/>
        <v>-4</v>
      </c>
      <c r="AX14" s="4">
        <f t="shared" si="14"/>
        <v>33</v>
      </c>
      <c r="AY14" s="4">
        <f t="shared" si="22"/>
        <v>33</v>
      </c>
      <c r="AZ14" s="4">
        <f t="shared" ca="1" si="15"/>
        <v>33</v>
      </c>
      <c r="BA14" s="4">
        <f t="shared" ca="1" si="16"/>
        <v>33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99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91.666666666666671</v>
      </c>
      <c r="BL14" s="95">
        <f ca="1">$T$23</f>
        <v>550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-21</v>
      </c>
      <c r="BQ14" s="348">
        <f ca="1">-$AR$3*'Season Summary'!$AO$3</f>
        <v>-21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["H","V","H","V","H","H","V","V","V","V","V","H","V","H"];</v>
      </c>
    </row>
    <row r="15" spans="1:77" ht="18" customHeight="1" thickBot="1" x14ac:dyDescent="0.25">
      <c r="B15" s="200" t="str">
        <f>IF('NFL Schedule'!A133="","",'NFL Schedule'!A133)</f>
        <v>Jaguars</v>
      </c>
      <c r="C15" s="201" t="str">
        <f>IF('NFL Schedule'!B133="","",'NFL Schedule'!B133)</f>
        <v>at</v>
      </c>
      <c r="D15" s="201" t="str">
        <f>IF('NFL Schedule'!C133="","",'NFL Schedule'!C133)</f>
        <v>Chargers</v>
      </c>
      <c r="E15" s="365" t="s">
        <v>44</v>
      </c>
      <c r="F15" s="238" t="s">
        <v>44</v>
      </c>
      <c r="G15" s="209">
        <v>14</v>
      </c>
      <c r="H15" s="205" t="str">
        <f t="shared" si="23"/>
        <v/>
      </c>
      <c r="I15" s="241" t="s">
        <v>44</v>
      </c>
      <c r="J15" s="209">
        <v>7</v>
      </c>
      <c r="K15" s="205" t="str">
        <f t="shared" si="0"/>
        <v/>
      </c>
      <c r="L15" s="241" t="s">
        <v>44</v>
      </c>
      <c r="M15" s="209">
        <v>14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14</v>
      </c>
      <c r="T15" s="205" t="str">
        <f t="shared" si="3"/>
        <v/>
      </c>
      <c r="U15" s="241" t="s">
        <v>44</v>
      </c>
      <c r="V15" s="209">
        <v>6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6</v>
      </c>
      <c r="AL15" s="205" t="str">
        <f t="shared" si="9"/>
        <v/>
      </c>
      <c r="AM15" s="241" t="s">
        <v>44</v>
      </c>
      <c r="AN15" s="209">
        <v>14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142</v>
      </c>
      <c r="AY15" s="4">
        <f t="shared" si="22"/>
        <v>142</v>
      </c>
      <c r="AZ15" s="4">
        <f t="shared" ca="1" si="15"/>
        <v>142</v>
      </c>
      <c r="BA15" s="4">
        <f t="shared" ca="1" si="16"/>
        <v>142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 ca="1">$K$21</f>
        <v>75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73.666666666666671</v>
      </c>
      <c r="BL15" s="97">
        <f ca="1">$K$23</f>
        <v>442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-21</v>
      </c>
      <c r="BQ15" s="356">
        <f ca="1">-$AR$3*'Season Summary'!$AO$3</f>
        <v>-21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["H","H","H","V","V","H","V","V","V","V","H","H","V","H"];</v>
      </c>
    </row>
    <row r="16" spans="1:77" ht="18" customHeight="1" thickTop="1" x14ac:dyDescent="0.2">
      <c r="B16" s="200" t="str">
        <f>IF('NFL Schedule'!A134="","",'NFL Schedule'!A134)</f>
        <v>Buccaneers</v>
      </c>
      <c r="C16" s="201" t="str">
        <f>IF('NFL Schedule'!B134="","",'NFL Schedule'!B134)</f>
        <v>at</v>
      </c>
      <c r="D16" s="201" t="str">
        <f>IF('NFL Schedule'!C134="","",'NFL Schedule'!C134)</f>
        <v>Raiders</v>
      </c>
      <c r="E16" s="365" t="s">
        <v>45</v>
      </c>
      <c r="F16" s="238" t="s">
        <v>45</v>
      </c>
      <c r="G16" s="209">
        <v>7</v>
      </c>
      <c r="H16" s="205" t="str">
        <f t="shared" si="23"/>
        <v/>
      </c>
      <c r="I16" s="241" t="s">
        <v>44</v>
      </c>
      <c r="J16" s="209">
        <v>4</v>
      </c>
      <c r="K16" s="205">
        <f t="shared" si="0"/>
        <v>-4</v>
      </c>
      <c r="L16" s="241" t="s">
        <v>45</v>
      </c>
      <c r="M16" s="209">
        <v>8</v>
      </c>
      <c r="N16" s="205" t="str">
        <f t="shared" si="1"/>
        <v/>
      </c>
      <c r="O16" s="241" t="s">
        <v>45</v>
      </c>
      <c r="P16" s="209">
        <v>7</v>
      </c>
      <c r="Q16" s="205" t="str">
        <f t="shared" si="2"/>
        <v/>
      </c>
      <c r="R16" s="241" t="s">
        <v>45</v>
      </c>
      <c r="S16" s="209">
        <v>10</v>
      </c>
      <c r="T16" s="205" t="str">
        <f t="shared" si="3"/>
        <v/>
      </c>
      <c r="U16" s="241" t="s">
        <v>45</v>
      </c>
      <c r="V16" s="209">
        <v>7</v>
      </c>
      <c r="W16" s="205" t="str">
        <f t="shared" si="4"/>
        <v/>
      </c>
      <c r="X16" s="241" t="s">
        <v>45</v>
      </c>
      <c r="Y16" s="209">
        <v>4</v>
      </c>
      <c r="Z16" s="205" t="str">
        <f t="shared" si="5"/>
        <v/>
      </c>
      <c r="AA16" s="241" t="s">
        <v>44</v>
      </c>
      <c r="AB16" s="209">
        <v>3</v>
      </c>
      <c r="AC16" s="205">
        <f t="shared" si="6"/>
        <v>-3</v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45</v>
      </c>
      <c r="AK16" s="209">
        <v>9</v>
      </c>
      <c r="AL16" s="205" t="str">
        <f t="shared" si="9"/>
        <v/>
      </c>
      <c r="AM16" s="241" t="s">
        <v>45</v>
      </c>
      <c r="AN16" s="209">
        <v>8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-66</v>
      </c>
      <c r="AY16" s="4">
        <f t="shared" si="22"/>
        <v>66</v>
      </c>
      <c r="AZ16" s="4">
        <f t="shared" si="15"/>
        <v>66</v>
      </c>
      <c r="BA16" s="4">
        <f t="shared" ca="1" si="16"/>
        <v>66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["11","3","6","8","9","13","16","4","10","15","5","14","7","12"];</v>
      </c>
    </row>
    <row r="17" spans="1:77" ht="18" customHeight="1" x14ac:dyDescent="0.2">
      <c r="B17" s="200" t="str">
        <f>IF('NFL Schedule'!A135="","",'NFL Schedule'!A135)</f>
        <v/>
      </c>
      <c r="C17" s="201" t="str">
        <f>IF('NFL Schedule'!B135="","",'NFL Schedule'!B135)</f>
        <v/>
      </c>
      <c r="D17" s="201" t="str">
        <f>IF('NFL Schedule'!C135="","",'NFL Schedule'!C135)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["16","15","3","8","9","14","12","13","5","11","10","7","4","6"];</v>
      </c>
    </row>
    <row r="18" spans="1:77" ht="18" customHeight="1" x14ac:dyDescent="0.2">
      <c r="B18" s="200" t="str">
        <f>IF('NFL Schedule'!A136="","",'NFL Schedule'!A136)</f>
        <v/>
      </c>
      <c r="C18" s="201" t="str">
        <f>IF('NFL Schedule'!B136="","",'NFL Schedule'!B136)</f>
        <v/>
      </c>
      <c r="D18" s="201" t="str">
        <f>IF('NFL Schedule'!C136="","",'NFL Schedule'!C136)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["11","4","5","7","10","13","16","3","9","15","6","14","8","12"];</v>
      </c>
    </row>
    <row r="19" spans="1:77" ht="18" customHeight="1" x14ac:dyDescent="0.2">
      <c r="B19" s="200" t="str">
        <f>IF('NFL Schedule'!A137="","",'NFL Schedule'!A137)</f>
        <v>Bears</v>
      </c>
      <c r="C19" s="201" t="str">
        <f>IF('NFL Schedule'!B137="","",'NFL Schedule'!B137)</f>
        <v>at</v>
      </c>
      <c r="D19" s="201" t="str">
        <f>IF('NFL Schedule'!C137="","",'NFL Schedule'!C137)</f>
        <v>Rams</v>
      </c>
      <c r="E19" s="365" t="s">
        <v>44</v>
      </c>
      <c r="F19" s="238" t="s">
        <v>44</v>
      </c>
      <c r="G19" s="209">
        <v>12</v>
      </c>
      <c r="H19" s="205" t="str">
        <f t="shared" si="23"/>
        <v/>
      </c>
      <c r="I19" s="241" t="s">
        <v>44</v>
      </c>
      <c r="J19" s="209">
        <v>6</v>
      </c>
      <c r="K19" s="205" t="str">
        <f t="shared" si="0"/>
        <v/>
      </c>
      <c r="L19" s="241" t="s">
        <v>44</v>
      </c>
      <c r="M19" s="209">
        <v>12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44</v>
      </c>
      <c r="S19" s="209">
        <v>12</v>
      </c>
      <c r="T19" s="205" t="str">
        <f t="shared" si="3"/>
        <v/>
      </c>
      <c r="U19" s="241" t="s">
        <v>44</v>
      </c>
      <c r="V19" s="209">
        <v>14</v>
      </c>
      <c r="W19" s="205" t="str">
        <f t="shared" si="4"/>
        <v/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6</v>
      </c>
      <c r="AC19" s="205" t="str">
        <f t="shared" si="6"/>
        <v/>
      </c>
      <c r="AD19" s="241" t="s">
        <v>44</v>
      </c>
      <c r="AE19" s="209">
        <v>12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44</v>
      </c>
      <c r="AK19" s="209">
        <v>13</v>
      </c>
      <c r="AL19" s="205" t="str">
        <f t="shared" si="9"/>
        <v/>
      </c>
      <c r="AM19" s="241" t="s">
        <v>44</v>
      </c>
      <c r="AN19" s="209">
        <v>12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12</v>
      </c>
      <c r="AV19" s="207" t="str">
        <f t="shared" ca="1" si="13"/>
        <v/>
      </c>
      <c r="AX19" s="4">
        <f t="shared" si="14"/>
        <v>135</v>
      </c>
      <c r="AY19" s="4">
        <f t="shared" si="22"/>
        <v>135</v>
      </c>
      <c r="AZ19" s="4">
        <f t="shared" ca="1" si="15"/>
        <v>135</v>
      </c>
      <c r="BA19" s="4">
        <f t="shared" ca="1" si="16"/>
        <v>135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["10","3","5","8","11","15","16","4","9","14","6","13","7","12"];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47</v>
      </c>
      <c r="Z20" s="147"/>
      <c r="AA20" s="362" t="s">
        <v>741</v>
      </c>
      <c r="AB20" s="110">
        <v>58</v>
      </c>
      <c r="AC20" s="147"/>
      <c r="AD20" s="362" t="s">
        <v>741</v>
      </c>
      <c r="AE20" s="110">
        <v>45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69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["11","4","8","7","9","13","16","5","3","15","6","14","10","12"];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10</v>
      </c>
      <c r="H21" s="218">
        <f ca="1">IF(SUM(G4:G19)&gt;0,SUM(H4:H19)+$F$31,0)</f>
        <v>105</v>
      </c>
      <c r="I21" s="219"/>
      <c r="J21" s="217">
        <f ca="1">RANK(K21,$H34:$AO34,0)+J52</f>
        <v>12</v>
      </c>
      <c r="K21" s="218">
        <f ca="1">IF(SUM(J4:J19)&gt;0,SUM(K4:K19)+$F$31,0)</f>
        <v>75</v>
      </c>
      <c r="L21" s="219"/>
      <c r="M21" s="217">
        <f ca="1">RANK(N21,$H34:$AO34,0)+M52</f>
        <v>4</v>
      </c>
      <c r="N21" s="218">
        <f ca="1">IF(SUM(M4:M19)&gt;0,SUM(N4:N19)+$F$31,0)</f>
        <v>110</v>
      </c>
      <c r="O21" s="219"/>
      <c r="P21" s="217">
        <f ca="1">RANK(Q21,$H34:$AO34,0)+P52</f>
        <v>7</v>
      </c>
      <c r="Q21" s="218">
        <f ca="1">IF(SUM(P4:P19)&gt;0,SUM(Q4:Q19)+$F$31,0)</f>
        <v>106</v>
      </c>
      <c r="R21" s="219"/>
      <c r="S21" s="217">
        <f ca="1">RANK(T21,$H34:$AO34,0)+S52</f>
        <v>6</v>
      </c>
      <c r="T21" s="218">
        <f ca="1">IF(SUM(S4:S19)&gt;0,SUM(T4:T19)+$F$31,0)</f>
        <v>107</v>
      </c>
      <c r="U21" s="219"/>
      <c r="V21" s="217">
        <f ca="1">RANK(W21,$H34:$AO34,0)+V52</f>
        <v>1</v>
      </c>
      <c r="W21" s="218">
        <f ca="1">IF(SUM(V4:V19)&gt;0,SUM(W4:W19)+$F$31,0)</f>
        <v>129</v>
      </c>
      <c r="X21" s="219"/>
      <c r="Y21" s="217">
        <f ca="1">RANK(Z21,$H34:$AO34,0)+Y52</f>
        <v>4</v>
      </c>
      <c r="Z21" s="218">
        <f ca="1">IF(SUM(Y4:Y19)&gt;0,SUM(Z4:Z19)+$F$31,0)</f>
        <v>110</v>
      </c>
      <c r="AA21" s="219"/>
      <c r="AB21" s="217">
        <f ca="1">RANK(AC21,$H34:$AO34,0)+AB52</f>
        <v>2</v>
      </c>
      <c r="AC21" s="218">
        <f ca="1">IF(SUM(AB4:AB19)&gt;0,SUM(AC4:AC19)+$F$31,0)</f>
        <v>119</v>
      </c>
      <c r="AD21" s="219"/>
      <c r="AE21" s="217">
        <f ca="1">RANK(AF21,$H34:$AO34,0)+AE52</f>
        <v>7</v>
      </c>
      <c r="AF21" s="218">
        <f ca="1">IF(SUM(AE4:AE19)&gt;0,SUM(AF4:AF19)+$F$31,0)</f>
        <v>106</v>
      </c>
      <c r="AG21" s="219"/>
      <c r="AH21" s="217">
        <f ca="1">RANK(AI21,$H34:$AO34,0)+AH52</f>
        <v>11</v>
      </c>
      <c r="AI21" s="218">
        <f ca="1">IF(SUM(AH4:AH19)&gt;0,SUM(AI4:AI19)+$F$31,0)</f>
        <v>99</v>
      </c>
      <c r="AJ21" s="219"/>
      <c r="AK21" s="217">
        <f ca="1">RANK(AL21,$H34:$AO34,0)+AK52</f>
        <v>3</v>
      </c>
      <c r="AL21" s="218">
        <f ca="1">IF(SUM(AK4:AK19)&gt;0,SUM(AL4:AL19)+$F$31,0)</f>
        <v>111</v>
      </c>
      <c r="AM21" s="219"/>
      <c r="AN21" s="217">
        <f ca="1">RANK(AO21,$H34:$AO34,0)+AN52</f>
        <v>7</v>
      </c>
      <c r="AO21" s="220">
        <f ca="1">IF(SUM(AN4:AN19)&gt;0,SUM(AO4:AO19)+$F$31,0)</f>
        <v>106</v>
      </c>
      <c r="AP21" s="3"/>
      <c r="AT21" s="221"/>
      <c r="AU21" s="222">
        <f ca="1">RANK(AV34,$H34:$AV34,0)</f>
        <v>3</v>
      </c>
      <c r="AV21" s="223">
        <f ca="1">IF(SUM(AU4:AU19)&gt;0,SUM(AV4:AV19)+$F$31,0)</f>
        <v>111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["9","16","3","4","13","12","15","8","5","11","10","6","7","14"];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["8","6","7","9","10","13","15","3","5","16","11","14","4","12"];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["8","9","7","10","14","13","16","11","4","15","5","12","3","6"];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["11","4","6","7","8","13","16","3","9","15","5","14","10","12"];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0.7142857142857143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0.6428571428571429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0.9285714285714286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0.8571428571428571</v>
      </c>
      <c r="AC25" s="162">
        <f>IF(SUM(AB4:AB19)&gt;0,COUNTBLANK(AC4:AC19)-COUNTBLANK($E4:$E19),0)</f>
        <v>12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0.6428571428571429</v>
      </c>
      <c r="AO25" s="164">
        <f>IF(SUM(AN4:AN19)&gt;0,COUNTBLANK(AO4:AO19)-COUNTBLANK($E4:$E19),0)</f>
        <v>9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["10","5","6","7","9","13","15","4","11","16","8","14","3","12"];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["5","12","7","10","8","15","11","3","4","16","14","6","9","13"];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["11","3","6","7","10","13","16","4","9","15","5","14","8","12"];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["H","V","V","V","V","H","V","H","H","V","V","H","V","H"];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Schedule'!B139="","",'NFL Schedule'!B139)</f>
        <v>Colts, Dolphins, Ravens, Vikings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["43","45","46","42","67","38","47","58","45","52","69","44"];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75</v>
      </c>
      <c r="L34" s="26"/>
      <c r="M34" s="26"/>
      <c r="N34" s="26">
        <f t="shared" ref="N34:N39" ca="1" si="26">N21</f>
        <v>110</v>
      </c>
      <c r="Q34" s="26">
        <f t="shared" ref="Q34:Q39" ca="1" si="27">Q21</f>
        <v>106</v>
      </c>
      <c r="T34" s="26">
        <f t="shared" ref="T34:T39" ca="1" si="28">T21</f>
        <v>107</v>
      </c>
      <c r="W34" s="26">
        <f t="shared" ref="W34:W39" ca="1" si="29">W21</f>
        <v>129</v>
      </c>
      <c r="Z34" s="26">
        <f t="shared" ref="Z34:Z39" ca="1" si="30">Z21</f>
        <v>110</v>
      </c>
      <c r="AC34" s="26">
        <f t="shared" ref="AC34:AC39" ca="1" si="31">AC21</f>
        <v>119</v>
      </c>
      <c r="AF34" s="26">
        <f t="shared" ref="AF34:AF39" ca="1" si="32">AF21</f>
        <v>106</v>
      </c>
      <c r="AI34" s="26">
        <f t="shared" ref="AI34:AI39" ca="1" si="33">AI21</f>
        <v>99</v>
      </c>
      <c r="AL34" s="26">
        <f t="shared" ref="AL34:AL39" ca="1" si="34">AL21</f>
        <v>111</v>
      </c>
      <c r="AO34" s="26">
        <f t="shared" ref="AO34:AO39" ca="1" si="35">AO21</f>
        <v>106</v>
      </c>
      <c r="AV34" s="26">
        <f ca="1">AV21</f>
        <v>111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7</v>
      </c>
      <c r="L38" s="3"/>
      <c r="M38" s="3"/>
      <c r="N38" s="28">
        <f t="shared" si="26"/>
        <v>10</v>
      </c>
      <c r="Q38" s="28">
        <f t="shared" si="27"/>
        <v>9</v>
      </c>
      <c r="T38" s="28">
        <f t="shared" si="28"/>
        <v>9</v>
      </c>
      <c r="W38" s="28">
        <f t="shared" si="29"/>
        <v>13</v>
      </c>
      <c r="Z38" s="28">
        <f t="shared" si="30"/>
        <v>11</v>
      </c>
      <c r="AC38" s="28">
        <f t="shared" si="31"/>
        <v>12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0.5</v>
      </c>
      <c r="K41" s="3"/>
      <c r="L41" s="3"/>
      <c r="M41" s="27">
        <f ca="1">M25</f>
        <v>0.7142857142857143</v>
      </c>
      <c r="P41" s="27">
        <f ca="1">P25</f>
        <v>0.6428571428571429</v>
      </c>
      <c r="S41" s="27">
        <f ca="1">S25</f>
        <v>0.6428571428571429</v>
      </c>
      <c r="V41" s="27">
        <f ca="1">V25</f>
        <v>0.9285714285714286</v>
      </c>
      <c r="Y41" s="27">
        <f ca="1">Y25</f>
        <v>0.7857142857142857</v>
      </c>
      <c r="AB41" s="27">
        <f ca="1">AB25</f>
        <v>0.8571428571428571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0.6428571428571429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8" priority="4" stopIfTrue="1">
      <formula>H24=MIN($H24:$AO24)</formula>
    </cfRule>
  </conditionalFormatting>
  <conditionalFormatting sqref="AO21 H21 AC21 Z21 W21 T21 Q21 N21 K21 AF21 AI21 AL21 AV21">
    <cfRule type="expression" dxfId="15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6" priority="6" stopIfTrue="1">
      <formula>H22=MAX($H35:$AO35)</formula>
    </cfRule>
  </conditionalFormatting>
  <conditionalFormatting sqref="H23 K23 N23 Q23 T23 W23 Z23 AC23 AF23 AI23 AL23 AO23">
    <cfRule type="expression" dxfId="15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4" priority="8" stopIfTrue="1">
      <formula>G25=MAX($G41:$AN41)</formula>
    </cfRule>
  </conditionalFormatting>
  <conditionalFormatting sqref="B4:B19">
    <cfRule type="expression" dxfId="153" priority="9" stopIfTrue="1">
      <formula>$E4="V"</formula>
    </cfRule>
  </conditionalFormatting>
  <conditionalFormatting sqref="D4:D19">
    <cfRule type="expression" dxfId="152" priority="10" stopIfTrue="1">
      <formula>$E4="H"</formula>
    </cfRule>
  </conditionalFormatting>
  <conditionalFormatting sqref="G22 J22 M22 P22 S22 V22 Y22 AB22 AE22 AH22 AK22 AN22">
    <cfRule type="cellIs" dxfId="151" priority="11" stopIfTrue="1" operator="equal">
      <formula>1</formula>
    </cfRule>
  </conditionalFormatting>
  <conditionalFormatting sqref="G49 F50">
    <cfRule type="cellIs" dxfId="150" priority="12" stopIfTrue="1" operator="equal">
      <formula>"Yes"</formula>
    </cfRule>
    <cfRule type="cellIs" dxfId="149" priority="13" stopIfTrue="1" operator="equal">
      <formula>"No"</formula>
    </cfRule>
  </conditionalFormatting>
  <conditionalFormatting sqref="F2 I2 L2 O2 R2 U2 X2 AA2 AD2 AG2 AJ2 AM2">
    <cfRule type="expression" dxfId="148" priority="2" stopIfTrue="1">
      <formula>AND(G32&lt;&gt;0,G32&lt;&gt;$F$31)</formula>
    </cfRule>
  </conditionalFormatting>
  <conditionalFormatting sqref="G2 J2 M2 P2 S2 V2 Y2 AB2 AE2 AH2 AK2 AN2">
    <cfRule type="expression" dxfId="147" priority="1">
      <formula>SUM($F$2:$AO$2)&lt;&gt;0</formula>
    </cfRule>
  </conditionalFormatting>
  <conditionalFormatting sqref="G2 J2 M2 P2 S2 V2 Y2 AB2 AE2 AH2 AK2 AN2 BP4:BQ15 BS4:BS15 BU4:BU15 BW4:BW15">
    <cfRule type="expression" dxfId="146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6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6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8" t="str">
        <f ca="1">TRIM(RIGHT(CELL("filename",$A$1),2))</f>
        <v>8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8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Schedule'!A142="","",'NFL Schedule'!A142)</f>
        <v>Falcons</v>
      </c>
      <c r="C4" s="190" t="str">
        <f>IF('NFL Schedule'!B142="","",'NFL Schedule'!B142)</f>
        <v>at</v>
      </c>
      <c r="D4" s="190" t="str">
        <f>IF('NFL Schedule'!C142="","",'NFL Schedule'!C142)</f>
        <v>Panthers</v>
      </c>
      <c r="E4" s="364" t="s">
        <v>45</v>
      </c>
      <c r="F4" s="229" t="s">
        <v>44</v>
      </c>
      <c r="G4" s="198">
        <v>4</v>
      </c>
      <c r="H4" s="194">
        <f>IF(G4&gt;0,IF(ISTEXT($E4),IF($E4&lt;&gt;F4,G4-2*G4,""),""),"")</f>
        <v>-4</v>
      </c>
      <c r="I4" s="232" t="s">
        <v>44</v>
      </c>
      <c r="J4" s="198">
        <v>14</v>
      </c>
      <c r="K4" s="194">
        <f t="shared" ref="K4:K19" si="0">IF(J4&gt;0,IF(ISTEXT($E4),IF($E4&lt;&gt;I4,J4-2*J4,""),""),"")</f>
        <v>-14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45</v>
      </c>
      <c r="P4" s="198">
        <v>3</v>
      </c>
      <c r="Q4" s="194" t="str">
        <f t="shared" ref="Q4:Q19" si="2">IF(P4&gt;0,IF(ISTEXT($E4),IF($E4&lt;&gt;O4,P4-2*P4,""),""),"")</f>
        <v/>
      </c>
      <c r="R4" s="232" t="s">
        <v>45</v>
      </c>
      <c r="S4" s="198">
        <v>8</v>
      </c>
      <c r="T4" s="194" t="str">
        <f t="shared" ref="T4:T19" si="3">IF(S4&gt;0,IF(ISTEXT($E4),IF($E4&lt;&gt;R4,S4-2*S4,""),""),"")</f>
        <v/>
      </c>
      <c r="U4" s="232" t="s">
        <v>45</v>
      </c>
      <c r="V4" s="198">
        <v>6</v>
      </c>
      <c r="W4" s="194" t="str">
        <f t="shared" ref="W4:W19" si="4">IF(V4&gt;0,IF(ISTEXT($E4),IF($E4&lt;&gt;U4,V4-2*V4,""),""),"")</f>
        <v/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6</v>
      </c>
      <c r="AC4" s="194">
        <f t="shared" ref="AC4:AC19" si="6">IF(AB4&gt;0,IF(ISTEXT($E4),IF($E4&lt;&gt;AA4,AB4-2*AB4,""),""),"")</f>
        <v>-6</v>
      </c>
      <c r="AD4" s="232" t="s">
        <v>44</v>
      </c>
      <c r="AE4" s="198">
        <v>4</v>
      </c>
      <c r="AF4" s="194">
        <f t="shared" ref="AF4:AF19" si="7">IF(AE4&gt;0,IF(ISTEXT($E4),IF($E4&lt;&gt;AD4,AE4-2*AE4,""),""),"")</f>
        <v>-4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4</v>
      </c>
      <c r="AL4" s="194">
        <f t="shared" ref="AL4:AL19" si="9">IF(AK4&gt;0,IF(ISTEXT($E4),IF($E4&lt;&gt;AJ4,AK4-2*AK4,""),""),"")</f>
        <v>-4</v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4</v>
      </c>
      <c r="AV4" s="196">
        <f t="shared" ref="AV4:AV19" ca="1" si="13">IF(AU4&gt;0,IF(ISTEXT($E4),IF($E4&lt;&gt;AT4,AU4-2*AU4,""),""),"")</f>
        <v>-4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31</v>
      </c>
      <c r="AY4" s="4">
        <f>ABS(AX4)+IF($B4="",-0.1,0)</f>
        <v>31</v>
      </c>
      <c r="AZ4" s="4">
        <f t="shared" ref="AZ4:AZ19" ca="1" si="15">AY4+IF(AT4="H",IF(BC4&gt;1,0.1*BC4-0.1,0),0)</f>
        <v>31</v>
      </c>
      <c r="BA4" s="4">
        <f t="shared" ref="BA4:BA19" ca="1" si="16">AZ4+IF(AT4="V",IF(BC4&gt;1,0.1*BC4-0.1,0),0)</f>
        <v>31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85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99.857142857142861</v>
      </c>
      <c r="BL4" s="93">
        <f ca="1">$Z$23</f>
        <v>699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69</v>
      </c>
      <c r="BQ4" s="340">
        <f ca="1">-$AR$3*'Season Summary'!$AO$3</f>
        <v>-24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["H","H","H","V","H","V","H","H","V","V","H","V","H","V"];</v>
      </c>
    </row>
    <row r="5" spans="1:77" ht="18" customHeight="1" x14ac:dyDescent="0.2">
      <c r="B5" s="200" t="str">
        <f>IF('NFL Schedule'!A143="","",'NFL Schedule'!A143)</f>
        <v>Steelers</v>
      </c>
      <c r="C5" s="201" t="str">
        <f>IF('NFL Schedule'!B143="","",'NFL Schedule'!B143)</f>
        <v>at</v>
      </c>
      <c r="D5" s="201" t="str">
        <f>IF('NFL Schedule'!C143="","",'NFL Schedule'!C143)</f>
        <v>Ravens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10</v>
      </c>
      <c r="N5" s="205">
        <f>IF(M5&gt;0,IF(ISTEXT($E5),IF($E5&lt;&gt;L5,M5-2*M5,""),""),"")</f>
        <v>-10</v>
      </c>
      <c r="O5" s="241" t="s">
        <v>44</v>
      </c>
      <c r="P5" s="209">
        <v>4</v>
      </c>
      <c r="Q5" s="205">
        <f>IF(P5&gt;0,IF(ISTEXT($E5),IF($E5&lt;&gt;O5,P5-2*P5,""),""),"")</f>
        <v>-4</v>
      </c>
      <c r="R5" s="241" t="s">
        <v>44</v>
      </c>
      <c r="S5" s="209">
        <v>3</v>
      </c>
      <c r="T5" s="205">
        <f>IF(S5&gt;0,IF(ISTEXT($E5),IF($E5&lt;&gt;R5,S5-2*S5,""),""),"")</f>
        <v>-3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3</v>
      </c>
      <c r="Z5" s="205" t="str">
        <f>IF(Y5&gt;0,IF(ISTEXT($E5),IF($E5&lt;&gt;X5,Y5-2*Y5,""),""),"")</f>
        <v/>
      </c>
      <c r="AA5" s="241" t="s">
        <v>44</v>
      </c>
      <c r="AB5" s="209">
        <v>4</v>
      </c>
      <c r="AC5" s="205">
        <f>IF(AB5&gt;0,IF(ISTEXT($E5),IF($E5&lt;&gt;AA5,AB5-2*AB5,""),""),"")</f>
        <v>-4</v>
      </c>
      <c r="AD5" s="241" t="s">
        <v>44</v>
      </c>
      <c r="AE5" s="209">
        <v>8</v>
      </c>
      <c r="AF5" s="205">
        <f>IF(AE5&gt;0,IF(ISTEXT($E5),IF($E5&lt;&gt;AD5,AE5-2*AE5,""),""),"")</f>
        <v>-8</v>
      </c>
      <c r="AG5" s="241" t="s">
        <v>44</v>
      </c>
      <c r="AH5" s="209">
        <v>10</v>
      </c>
      <c r="AI5" s="205">
        <f>IF(AH5&gt;0,IF(ISTEXT($E5),IF($E5&lt;&gt;AG5,AH5-2*AH5,""),""),"")</f>
        <v>-10</v>
      </c>
      <c r="AJ5" s="241" t="s">
        <v>44</v>
      </c>
      <c r="AK5" s="209">
        <v>12</v>
      </c>
      <c r="AL5" s="205">
        <f>IF(AK5&gt;0,IF(ISTEXT($E5),IF($E5&lt;&gt;AJ5,AK5-2*AK5,""),""),"")</f>
        <v>-12</v>
      </c>
      <c r="AM5" s="241" t="s">
        <v>44</v>
      </c>
      <c r="AN5" s="209">
        <v>9</v>
      </c>
      <c r="AO5" s="207">
        <f>IF(AN5&gt;0,IF(ISTEXT($E5),IF($E5&lt;&gt;AM5,AN5-2*AN5,""),""),"")</f>
        <v>-9</v>
      </c>
      <c r="AR5" s="8"/>
      <c r="AS5" s="9"/>
      <c r="AT5" s="208" t="str">
        <f>IF($B5="","",IF(AX5&lt;0,"V","H"))</f>
        <v>H</v>
      </c>
      <c r="AU5" s="209">
        <f ca="1">IF($B5="","",RANK(BA5,BA$4:BA$19,1))</f>
        <v>6</v>
      </c>
      <c r="AV5" s="20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47</v>
      </c>
      <c r="AY5" s="4">
        <f t="shared" ref="AY5:AY19" si="22">ABS(AX5)+IF($B5="",-0.1,0)</f>
        <v>47</v>
      </c>
      <c r="AZ5" s="4">
        <f ca="1">AY5+IF(AT5="H",IF(BC5&gt;1,0.1*BC5-0.1,0),0)</f>
        <v>47</v>
      </c>
      <c r="BA5" s="4">
        <f ca="1">AZ5+IF(AT5="V",IF(BC5&gt;1,0.1*BC5-0.1,0),0)</f>
        <v>47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99.714285714285708</v>
      </c>
      <c r="BL5" s="95">
        <f ca="1">$AF$23</f>
        <v>698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-24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24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["H","H","H","V","V","H","H","H","H","H","H","H","H","V"];</v>
      </c>
    </row>
    <row r="6" spans="1:77" ht="18" customHeight="1" x14ac:dyDescent="0.2">
      <c r="B6" s="200" t="str">
        <f>IF('NFL Schedule'!A144="","",'NFL Schedule'!A144)</f>
        <v>Patriots</v>
      </c>
      <c r="C6" s="201" t="str">
        <f>IF('NFL Schedule'!B144="","",'NFL Schedule'!B144)</f>
        <v>at</v>
      </c>
      <c r="D6" s="201" t="str">
        <f>IF('NFL Schedule'!C144="","",'NFL Schedule'!C144)</f>
        <v>Bills</v>
      </c>
      <c r="E6" s="365" t="s">
        <v>44</v>
      </c>
      <c r="F6" s="238" t="s">
        <v>44</v>
      </c>
      <c r="G6" s="209">
        <v>10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10</v>
      </c>
      <c r="K6" s="205" t="str">
        <f t="shared" si="0"/>
        <v/>
      </c>
      <c r="L6" s="241" t="s">
        <v>44</v>
      </c>
      <c r="M6" s="209">
        <v>9</v>
      </c>
      <c r="N6" s="205" t="str">
        <f t="shared" si="1"/>
        <v/>
      </c>
      <c r="O6" s="241" t="s">
        <v>44</v>
      </c>
      <c r="P6" s="209">
        <v>8</v>
      </c>
      <c r="Q6" s="205" t="str">
        <f t="shared" si="2"/>
        <v/>
      </c>
      <c r="R6" s="241" t="s">
        <v>44</v>
      </c>
      <c r="S6" s="209">
        <v>12</v>
      </c>
      <c r="T6" s="205" t="str">
        <f t="shared" si="3"/>
        <v/>
      </c>
      <c r="U6" s="241" t="s">
        <v>44</v>
      </c>
      <c r="V6" s="209">
        <v>12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44</v>
      </c>
      <c r="AB6" s="209">
        <v>8</v>
      </c>
      <c r="AC6" s="205" t="str">
        <f t="shared" si="6"/>
        <v/>
      </c>
      <c r="AD6" s="241" t="s">
        <v>44</v>
      </c>
      <c r="AE6" s="209">
        <v>10</v>
      </c>
      <c r="AF6" s="205" t="str">
        <f t="shared" si="7"/>
        <v/>
      </c>
      <c r="AG6" s="241" t="s">
        <v>44</v>
      </c>
      <c r="AH6" s="209">
        <v>11</v>
      </c>
      <c r="AI6" s="205" t="str">
        <f t="shared" si="8"/>
        <v/>
      </c>
      <c r="AJ6" s="241" t="s">
        <v>44</v>
      </c>
      <c r="AK6" s="209">
        <v>11</v>
      </c>
      <c r="AL6" s="205" t="str">
        <f t="shared" si="9"/>
        <v/>
      </c>
      <c r="AM6" s="241" t="s">
        <v>44</v>
      </c>
      <c r="AN6" s="209">
        <v>10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11</v>
      </c>
      <c r="AV6" s="207" t="str">
        <f t="shared" ca="1" si="13"/>
        <v/>
      </c>
      <c r="AX6" s="4">
        <f t="shared" si="14"/>
        <v>115</v>
      </c>
      <c r="AY6" s="4">
        <f t="shared" si="22"/>
        <v>115</v>
      </c>
      <c r="AZ6" s="4">
        <f t="shared" ca="1" si="15"/>
        <v>115</v>
      </c>
      <c r="BA6" s="4">
        <f t="shared" ca="1" si="16"/>
        <v>115</v>
      </c>
      <c r="BB6" s="4">
        <v>3</v>
      </c>
      <c r="BC6" s="4">
        <f ca="1">COUNTIF($AY$4:OFFSET($AY$4,0,0,BB6,1),AY6)</f>
        <v>1</v>
      </c>
      <c r="BE6" s="345">
        <f ca="1">$G$21</f>
        <v>3</v>
      </c>
      <c r="BF6" s="100" t="str">
        <f>$F$2</f>
        <v>BM</v>
      </c>
      <c r="BG6" s="101">
        <f ca="1">$H$21</f>
        <v>80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7</v>
      </c>
      <c r="BQ6" s="348">
        <f ca="1">-$AR$3*'Season Summary'!$AO$3</f>
        <v>-24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["H","H","H","V","V","V","H","H","V","V","H","V","H","V"];</v>
      </c>
    </row>
    <row r="7" spans="1:77" ht="18" customHeight="1" x14ac:dyDescent="0.2">
      <c r="B7" s="200" t="str">
        <f>IF('NFL Schedule'!A145="","",'NFL Schedule'!A145)</f>
        <v>Titans</v>
      </c>
      <c r="C7" s="201" t="str">
        <f>IF('NFL Schedule'!B145="","",'NFL Schedule'!B145)</f>
        <v>at</v>
      </c>
      <c r="D7" s="201" t="str">
        <f>IF('NFL Schedule'!C145="","",'NFL Schedule'!C145)</f>
        <v>Bengals</v>
      </c>
      <c r="E7" s="365" t="s">
        <v>44</v>
      </c>
      <c r="F7" s="238" t="s">
        <v>45</v>
      </c>
      <c r="G7" s="209">
        <v>12</v>
      </c>
      <c r="H7" s="205">
        <f t="shared" si="23"/>
        <v>-12</v>
      </c>
      <c r="I7" s="241" t="s">
        <v>45</v>
      </c>
      <c r="J7" s="209">
        <v>15</v>
      </c>
      <c r="K7" s="205">
        <f t="shared" si="0"/>
        <v>-15</v>
      </c>
      <c r="L7" s="241" t="s">
        <v>45</v>
      </c>
      <c r="M7" s="209">
        <v>12</v>
      </c>
      <c r="N7" s="205">
        <f t="shared" si="1"/>
        <v>-12</v>
      </c>
      <c r="O7" s="241" t="s">
        <v>45</v>
      </c>
      <c r="P7" s="209">
        <v>11</v>
      </c>
      <c r="Q7" s="205">
        <f t="shared" si="2"/>
        <v>-11</v>
      </c>
      <c r="R7" s="241" t="s">
        <v>45</v>
      </c>
      <c r="S7" s="209">
        <v>13</v>
      </c>
      <c r="T7" s="205">
        <f t="shared" si="3"/>
        <v>-13</v>
      </c>
      <c r="U7" s="241" t="s">
        <v>45</v>
      </c>
      <c r="V7" s="209">
        <v>11</v>
      </c>
      <c r="W7" s="205">
        <f t="shared" si="4"/>
        <v>-11</v>
      </c>
      <c r="X7" s="241" t="s">
        <v>45</v>
      </c>
      <c r="Y7" s="209">
        <v>14</v>
      </c>
      <c r="Z7" s="205">
        <f t="shared" si="5"/>
        <v>-14</v>
      </c>
      <c r="AA7" s="241" t="s">
        <v>45</v>
      </c>
      <c r="AB7" s="209">
        <v>13</v>
      </c>
      <c r="AC7" s="205">
        <f t="shared" si="6"/>
        <v>-13</v>
      </c>
      <c r="AD7" s="241" t="s">
        <v>45</v>
      </c>
      <c r="AE7" s="209">
        <v>12</v>
      </c>
      <c r="AF7" s="205">
        <f t="shared" si="7"/>
        <v>-12</v>
      </c>
      <c r="AG7" s="241" t="s">
        <v>45</v>
      </c>
      <c r="AH7" s="209">
        <v>12</v>
      </c>
      <c r="AI7" s="205">
        <f t="shared" si="8"/>
        <v>-12</v>
      </c>
      <c r="AJ7" s="241" t="s">
        <v>45</v>
      </c>
      <c r="AK7" s="209">
        <v>10</v>
      </c>
      <c r="AL7" s="205">
        <f t="shared" si="9"/>
        <v>-10</v>
      </c>
      <c r="AM7" s="241" t="s">
        <v>45</v>
      </c>
      <c r="AN7" s="209">
        <v>12</v>
      </c>
      <c r="AO7" s="207">
        <f t="shared" si="10"/>
        <v>-12</v>
      </c>
      <c r="AT7" s="208" t="str">
        <f t="shared" si="11"/>
        <v>V</v>
      </c>
      <c r="AU7" s="209">
        <f t="shared" ca="1" si="12"/>
        <v>13</v>
      </c>
      <c r="AV7" s="207">
        <f t="shared" ca="1" si="13"/>
        <v>-13</v>
      </c>
      <c r="AX7" s="4">
        <f t="shared" si="14"/>
        <v>-147</v>
      </c>
      <c r="AY7" s="4">
        <f t="shared" si="22"/>
        <v>147</v>
      </c>
      <c r="AZ7" s="4">
        <f t="shared" si="15"/>
        <v>147</v>
      </c>
      <c r="BA7" s="4">
        <f t="shared" ca="1" si="16"/>
        <v>147</v>
      </c>
      <c r="BB7" s="4">
        <v>4</v>
      </c>
      <c r="BC7" s="4">
        <f ca="1">COUNTIF($AY$4:OFFSET($AY$4,0,0,BB7,1),AY7)</f>
        <v>1</v>
      </c>
      <c r="BE7" s="345">
        <f ca="1">$M$21</f>
        <v>3</v>
      </c>
      <c r="BF7" s="100" t="str">
        <f>$L$2</f>
        <v>CP</v>
      </c>
      <c r="BG7" s="101">
        <f ca="1">$N$21</f>
        <v>80</v>
      </c>
      <c r="BH7" s="177"/>
      <c r="BI7" s="346">
        <f t="shared" ca="1" si="17"/>
        <v>4</v>
      </c>
      <c r="BJ7" s="85" t="str">
        <f>$AG$2</f>
        <v>KK</v>
      </c>
      <c r="BK7" s="94">
        <f ca="1">$AI$22</f>
        <v>98.142857142857139</v>
      </c>
      <c r="BL7" s="95">
        <f ca="1">$AI$23</f>
        <v>687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7</v>
      </c>
      <c r="BQ7" s="348">
        <f ca="1">-$AR$3*'Season Summary'!$AO$3</f>
        <v>-24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["V","H","H","V","H","V","H","H","V","V","H","V","H","V"];</v>
      </c>
    </row>
    <row r="8" spans="1:77" ht="18" customHeight="1" x14ac:dyDescent="0.2">
      <c r="B8" s="200" t="str">
        <f>IF('NFL Schedule'!A146="","",'NFL Schedule'!A146)</f>
        <v>Raiders</v>
      </c>
      <c r="C8" s="201" t="str">
        <f>IF('NFL Schedule'!B146="","",'NFL Schedule'!B146)</f>
        <v>at</v>
      </c>
      <c r="D8" s="201" t="str">
        <f>IF('NFL Schedule'!C146="","",'NFL Schedule'!C146)</f>
        <v>Browns</v>
      </c>
      <c r="E8" s="365" t="s">
        <v>45</v>
      </c>
      <c r="F8" s="238" t="s">
        <v>44</v>
      </c>
      <c r="G8" s="209">
        <v>7</v>
      </c>
      <c r="H8" s="205">
        <f t="shared" si="23"/>
        <v>-7</v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4</v>
      </c>
      <c r="N8" s="205" t="str">
        <f t="shared" si="1"/>
        <v/>
      </c>
      <c r="O8" s="241" t="s">
        <v>44</v>
      </c>
      <c r="P8" s="209">
        <v>5</v>
      </c>
      <c r="Q8" s="205">
        <f t="shared" si="2"/>
        <v>-5</v>
      </c>
      <c r="R8" s="241" t="s">
        <v>44</v>
      </c>
      <c r="S8" s="209">
        <v>7</v>
      </c>
      <c r="T8" s="205">
        <f t="shared" si="3"/>
        <v>-7</v>
      </c>
      <c r="U8" s="241" t="s">
        <v>45</v>
      </c>
      <c r="V8" s="209">
        <v>5</v>
      </c>
      <c r="W8" s="205" t="str">
        <f t="shared" si="4"/>
        <v/>
      </c>
      <c r="X8" s="241" t="s">
        <v>44</v>
      </c>
      <c r="Y8" s="209">
        <v>6</v>
      </c>
      <c r="Z8" s="205">
        <f t="shared" si="5"/>
        <v>-6</v>
      </c>
      <c r="AA8" s="241" t="s">
        <v>45</v>
      </c>
      <c r="AB8" s="209">
        <v>3</v>
      </c>
      <c r="AC8" s="205" t="str">
        <f t="shared" si="6"/>
        <v/>
      </c>
      <c r="AD8" s="241" t="s">
        <v>44</v>
      </c>
      <c r="AE8" s="209">
        <v>3</v>
      </c>
      <c r="AF8" s="205">
        <f t="shared" si="7"/>
        <v>-3</v>
      </c>
      <c r="AG8" s="241" t="s">
        <v>44</v>
      </c>
      <c r="AH8" s="209">
        <v>5</v>
      </c>
      <c r="AI8" s="205">
        <f t="shared" si="8"/>
        <v>-5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3</v>
      </c>
      <c r="AV8" s="207">
        <f t="shared" ca="1" si="13"/>
        <v>-3</v>
      </c>
      <c r="AX8" s="4">
        <f t="shared" si="14"/>
        <v>12</v>
      </c>
      <c r="AY8" s="4">
        <f t="shared" si="22"/>
        <v>12</v>
      </c>
      <c r="AZ8" s="4">
        <f t="shared" ca="1" si="15"/>
        <v>12</v>
      </c>
      <c r="BA8" s="4">
        <f t="shared" ca="1" si="16"/>
        <v>12</v>
      </c>
      <c r="BB8" s="4">
        <v>5</v>
      </c>
      <c r="BC8" s="4">
        <f ca="1">COUNTIF($AY$4:OFFSET($AY$4,0,0,BB8,1),AY8)</f>
        <v>1</v>
      </c>
      <c r="BE8" s="345">
        <f ca="1">$AK$21</f>
        <v>3</v>
      </c>
      <c r="BF8" s="100" t="str">
        <f>$AJ$2</f>
        <v>MB</v>
      </c>
      <c r="BG8" s="101">
        <f ca="1">$AL$21</f>
        <v>80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96.142857142857139</v>
      </c>
      <c r="BL8" s="95">
        <f ca="1">$AC$23</f>
        <v>673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7</v>
      </c>
      <c r="BQ8" s="348">
        <f ca="1">-$AR$3*'Season Summary'!$AO$3</f>
        <v>-24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["V","H","H","V","H","V","H","H","V","V","H","V","H","V"];</v>
      </c>
    </row>
    <row r="9" spans="1:77" ht="18" customHeight="1" x14ac:dyDescent="0.2">
      <c r="B9" s="200" t="str">
        <f>IF('NFL Schedule'!A147="","",'NFL Schedule'!A147)</f>
        <v>Colts</v>
      </c>
      <c r="C9" s="201" t="str">
        <f>IF('NFL Schedule'!B147="","",'NFL Schedule'!B147)</f>
        <v>at</v>
      </c>
      <c r="D9" s="201" t="str">
        <f>IF('NFL Schedule'!C147="","",'NFL Schedule'!C147)</f>
        <v>Lions</v>
      </c>
      <c r="E9" s="365" t="s">
        <v>45</v>
      </c>
      <c r="F9" s="238" t="s">
        <v>45</v>
      </c>
      <c r="G9" s="209">
        <v>9</v>
      </c>
      <c r="H9" s="205" t="str">
        <f t="shared" si="23"/>
        <v/>
      </c>
      <c r="I9" s="241" t="s">
        <v>44</v>
      </c>
      <c r="J9" s="209">
        <v>8</v>
      </c>
      <c r="K9" s="205">
        <f t="shared" si="0"/>
        <v>-8</v>
      </c>
      <c r="L9" s="241" t="s">
        <v>45</v>
      </c>
      <c r="M9" s="209">
        <v>6</v>
      </c>
      <c r="N9" s="205" t="str">
        <f t="shared" si="1"/>
        <v/>
      </c>
      <c r="O9" s="241" t="s">
        <v>45</v>
      </c>
      <c r="P9" s="209">
        <v>9</v>
      </c>
      <c r="Q9" s="205" t="str">
        <f t="shared" si="2"/>
        <v/>
      </c>
      <c r="R9" s="241" t="s">
        <v>45</v>
      </c>
      <c r="S9" s="209">
        <v>9</v>
      </c>
      <c r="T9" s="205" t="str">
        <f t="shared" si="3"/>
        <v/>
      </c>
      <c r="U9" s="241" t="s">
        <v>44</v>
      </c>
      <c r="V9" s="209">
        <v>8</v>
      </c>
      <c r="W9" s="205">
        <f t="shared" si="4"/>
        <v>-8</v>
      </c>
      <c r="X9" s="241" t="s">
        <v>45</v>
      </c>
      <c r="Y9" s="209">
        <v>10</v>
      </c>
      <c r="Z9" s="205" t="str">
        <f t="shared" si="5"/>
        <v/>
      </c>
      <c r="AA9" s="241" t="s">
        <v>44</v>
      </c>
      <c r="AB9" s="209">
        <v>5</v>
      </c>
      <c r="AC9" s="205">
        <f t="shared" si="6"/>
        <v>-5</v>
      </c>
      <c r="AD9" s="241" t="s">
        <v>45</v>
      </c>
      <c r="AE9" s="209">
        <v>5</v>
      </c>
      <c r="AF9" s="205" t="str">
        <f t="shared" si="7"/>
        <v/>
      </c>
      <c r="AG9" s="241" t="s">
        <v>45</v>
      </c>
      <c r="AH9" s="209">
        <v>6</v>
      </c>
      <c r="AI9" s="205" t="str">
        <f t="shared" si="8"/>
        <v/>
      </c>
      <c r="AJ9" s="241" t="s">
        <v>45</v>
      </c>
      <c r="AK9" s="209">
        <v>6</v>
      </c>
      <c r="AL9" s="205" t="str">
        <f t="shared" si="9"/>
        <v/>
      </c>
      <c r="AM9" s="241" t="s">
        <v>45</v>
      </c>
      <c r="AN9" s="209">
        <v>5</v>
      </c>
      <c r="AO9" s="207" t="str">
        <f t="shared" si="10"/>
        <v/>
      </c>
      <c r="AT9" s="208" t="str">
        <f t="shared" si="11"/>
        <v>V</v>
      </c>
      <c r="AU9" s="209">
        <f t="shared" ca="1" si="12"/>
        <v>5</v>
      </c>
      <c r="AV9" s="207" t="str">
        <f t="shared" ca="1" si="13"/>
        <v/>
      </c>
      <c r="AX9" s="4">
        <f t="shared" si="14"/>
        <v>-44</v>
      </c>
      <c r="AY9" s="4">
        <f t="shared" si="22"/>
        <v>44</v>
      </c>
      <c r="AZ9" s="4">
        <f t="shared" si="15"/>
        <v>44</v>
      </c>
      <c r="BA9" s="4">
        <f t="shared" ca="1" si="16"/>
        <v>44</v>
      </c>
      <c r="BB9" s="4">
        <v>6</v>
      </c>
      <c r="BC9" s="4">
        <f ca="1">COUNTIF($AY$4:OFFSET($AY$4,0,0,BB9,1),AY9)</f>
        <v>1</v>
      </c>
      <c r="BE9" s="345">
        <f ca="1">$Y$21</f>
        <v>6</v>
      </c>
      <c r="BF9" s="100" t="str">
        <f>$X$2</f>
        <v>JH</v>
      </c>
      <c r="BG9" s="101">
        <f ca="1">$Z$21</f>
        <v>78</v>
      </c>
      <c r="BH9" s="177"/>
      <c r="BI9" s="346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-8</v>
      </c>
      <c r="BQ9" s="348">
        <f ca="1">-$AR$3*'Season Summary'!$AO$3</f>
        <v>-24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16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["V","V","H","V","V","H","H","H","V","H","V","H","H","V"];</v>
      </c>
    </row>
    <row r="10" spans="1:77" ht="18" customHeight="1" x14ac:dyDescent="0.2">
      <c r="B10" s="200" t="str">
        <f>IF('NFL Schedule'!A148="","",'NFL Schedule'!A148)</f>
        <v>Vikings</v>
      </c>
      <c r="C10" s="201" t="str">
        <f>IF('NFL Schedule'!B148="","",'NFL Schedule'!B148)</f>
        <v>at</v>
      </c>
      <c r="D10" s="201" t="str">
        <f>IF('NFL Schedule'!C148="","",'NFL Schedule'!C148)</f>
        <v>Packers</v>
      </c>
      <c r="E10" s="365" t="s">
        <v>45</v>
      </c>
      <c r="F10" s="238" t="s">
        <v>44</v>
      </c>
      <c r="G10" s="209">
        <v>13</v>
      </c>
      <c r="H10" s="205">
        <f t="shared" si="23"/>
        <v>-13</v>
      </c>
      <c r="I10" s="241" t="s">
        <v>44</v>
      </c>
      <c r="J10" s="209">
        <v>11</v>
      </c>
      <c r="K10" s="205">
        <f t="shared" si="0"/>
        <v>-11</v>
      </c>
      <c r="L10" s="241" t="s">
        <v>44</v>
      </c>
      <c r="M10" s="209">
        <v>13</v>
      </c>
      <c r="N10" s="205">
        <f t="shared" si="1"/>
        <v>-13</v>
      </c>
      <c r="O10" s="241" t="s">
        <v>44</v>
      </c>
      <c r="P10" s="209">
        <v>14</v>
      </c>
      <c r="Q10" s="205">
        <f t="shared" si="2"/>
        <v>-14</v>
      </c>
      <c r="R10" s="241" t="s">
        <v>44</v>
      </c>
      <c r="S10" s="209">
        <v>10</v>
      </c>
      <c r="T10" s="205">
        <f t="shared" si="3"/>
        <v>-10</v>
      </c>
      <c r="U10" s="241" t="s">
        <v>44</v>
      </c>
      <c r="V10" s="209">
        <v>13</v>
      </c>
      <c r="W10" s="205">
        <f t="shared" si="4"/>
        <v>-13</v>
      </c>
      <c r="X10" s="241" t="s">
        <v>44</v>
      </c>
      <c r="Y10" s="209">
        <v>12</v>
      </c>
      <c r="Z10" s="205">
        <f t="shared" si="5"/>
        <v>-12</v>
      </c>
      <c r="AA10" s="241" t="s">
        <v>44</v>
      </c>
      <c r="AB10" s="209">
        <v>14</v>
      </c>
      <c r="AC10" s="205">
        <f t="shared" si="6"/>
        <v>-14</v>
      </c>
      <c r="AD10" s="241" t="s">
        <v>44</v>
      </c>
      <c r="AE10" s="209">
        <v>13</v>
      </c>
      <c r="AF10" s="205">
        <f t="shared" si="7"/>
        <v>-13</v>
      </c>
      <c r="AG10" s="241" t="s">
        <v>44</v>
      </c>
      <c r="AH10" s="209">
        <v>13</v>
      </c>
      <c r="AI10" s="205">
        <f t="shared" si="8"/>
        <v>-13</v>
      </c>
      <c r="AJ10" s="241" t="s">
        <v>44</v>
      </c>
      <c r="AK10" s="209">
        <v>13</v>
      </c>
      <c r="AL10" s="205">
        <f t="shared" si="9"/>
        <v>-13</v>
      </c>
      <c r="AM10" s="241" t="s">
        <v>44</v>
      </c>
      <c r="AN10" s="209">
        <v>13</v>
      </c>
      <c r="AO10" s="207">
        <f t="shared" si="10"/>
        <v>-13</v>
      </c>
      <c r="AT10" s="208" t="str">
        <f t="shared" si="11"/>
        <v>H</v>
      </c>
      <c r="AU10" s="209">
        <f t="shared" ca="1" si="12"/>
        <v>14</v>
      </c>
      <c r="AV10" s="207">
        <f t="shared" ca="1" si="13"/>
        <v>-14</v>
      </c>
      <c r="AX10" s="4">
        <f t="shared" si="14"/>
        <v>152</v>
      </c>
      <c r="AY10" s="4">
        <f t="shared" si="22"/>
        <v>152</v>
      </c>
      <c r="AZ10" s="4">
        <f t="shared" ca="1" si="15"/>
        <v>152</v>
      </c>
      <c r="BA10" s="4">
        <f t="shared" ca="1" si="16"/>
        <v>152</v>
      </c>
      <c r="BB10" s="4">
        <v>7</v>
      </c>
      <c r="BC10" s="4">
        <f ca="1">COUNTIF($AY$4:OFFSET($AY$4,0,0,BB10,1),AY10)</f>
        <v>1</v>
      </c>
      <c r="BE10" s="345">
        <f ca="1">$AN$21</f>
        <v>6</v>
      </c>
      <c r="BF10" s="100" t="str">
        <f>$AM$2</f>
        <v>RR</v>
      </c>
      <c r="BG10" s="101">
        <f ca="1">$AO$21</f>
        <v>78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95.857142857142861</v>
      </c>
      <c r="BL10" s="95">
        <f ca="1">$Q$23</f>
        <v>671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-24</v>
      </c>
      <c r="BQ10" s="348">
        <f ca="1">-$AR$3*'Season Summary'!$AO$3</f>
        <v>-24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["H","V","H","V","H","V","H","H","V","V","H","V","H","V"];</v>
      </c>
    </row>
    <row r="11" spans="1:77" ht="18" customHeight="1" x14ac:dyDescent="0.2">
      <c r="B11" s="200" t="str">
        <f>IF('NFL Schedule'!A149="","",'NFL Schedule'!A149)</f>
        <v>Jets</v>
      </c>
      <c r="C11" s="201" t="str">
        <f>IF('NFL Schedule'!B149="","",'NFL Schedule'!B149)</f>
        <v>at</v>
      </c>
      <c r="D11" s="201" t="str">
        <f>IF('NFL Schedule'!C149="","",'NFL Schedule'!C149)</f>
        <v>Chiefs</v>
      </c>
      <c r="E11" s="365" t="s">
        <v>44</v>
      </c>
      <c r="F11" s="238" t="s">
        <v>44</v>
      </c>
      <c r="G11" s="209">
        <v>16</v>
      </c>
      <c r="H11" s="205" t="str">
        <f t="shared" si="23"/>
        <v/>
      </c>
      <c r="I11" s="241" t="s">
        <v>44</v>
      </c>
      <c r="J11" s="209">
        <v>16</v>
      </c>
      <c r="K11" s="205" t="str">
        <f t="shared" si="0"/>
        <v/>
      </c>
      <c r="L11" s="241" t="s">
        <v>44</v>
      </c>
      <c r="M11" s="209">
        <v>16</v>
      </c>
      <c r="N11" s="205" t="str">
        <f t="shared" si="1"/>
        <v/>
      </c>
      <c r="O11" s="241" t="s">
        <v>44</v>
      </c>
      <c r="P11" s="209">
        <v>16</v>
      </c>
      <c r="Q11" s="205" t="str">
        <f t="shared" si="2"/>
        <v/>
      </c>
      <c r="R11" s="241" t="s">
        <v>44</v>
      </c>
      <c r="S11" s="209">
        <v>16</v>
      </c>
      <c r="T11" s="205" t="str">
        <f t="shared" si="3"/>
        <v/>
      </c>
      <c r="U11" s="241" t="s">
        <v>44</v>
      </c>
      <c r="V11" s="209">
        <v>14</v>
      </c>
      <c r="W11" s="205" t="str">
        <f t="shared" si="4"/>
        <v/>
      </c>
      <c r="X11" s="241" t="s">
        <v>44</v>
      </c>
      <c r="Y11" s="209">
        <v>16</v>
      </c>
      <c r="Z11" s="205" t="str">
        <f t="shared" si="5"/>
        <v/>
      </c>
      <c r="AA11" s="241" t="s">
        <v>44</v>
      </c>
      <c r="AB11" s="209">
        <v>16</v>
      </c>
      <c r="AC11" s="205" t="str">
        <f t="shared" si="6"/>
        <v/>
      </c>
      <c r="AD11" s="241" t="s">
        <v>44</v>
      </c>
      <c r="AE11" s="209">
        <v>16</v>
      </c>
      <c r="AF11" s="205" t="str">
        <f t="shared" si="7"/>
        <v/>
      </c>
      <c r="AG11" s="241" t="s">
        <v>44</v>
      </c>
      <c r="AH11" s="209">
        <v>16</v>
      </c>
      <c r="AI11" s="205" t="str">
        <f t="shared" si="8"/>
        <v/>
      </c>
      <c r="AJ11" s="241" t="s">
        <v>44</v>
      </c>
      <c r="AK11" s="209">
        <v>16</v>
      </c>
      <c r="AL11" s="205" t="str">
        <f t="shared" si="9"/>
        <v/>
      </c>
      <c r="AM11" s="241" t="s">
        <v>44</v>
      </c>
      <c r="AN11" s="209">
        <v>16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16</v>
      </c>
      <c r="AV11" s="207" t="str">
        <f t="shared" ca="1" si="13"/>
        <v/>
      </c>
      <c r="AX11" s="4">
        <f t="shared" si="14"/>
        <v>190</v>
      </c>
      <c r="AY11" s="4">
        <f t="shared" si="22"/>
        <v>190</v>
      </c>
      <c r="AZ11" s="4">
        <f t="shared" ca="1" si="15"/>
        <v>190</v>
      </c>
      <c r="BA11" s="4">
        <f t="shared" ca="1" si="16"/>
        <v>190</v>
      </c>
      <c r="BB11" s="4">
        <v>8</v>
      </c>
      <c r="BC11" s="4">
        <f ca="1">COUNTIF($AY$4:OFFSET($AY$4,0,0,BB11,1),AY11)</f>
        <v>1</v>
      </c>
      <c r="BE11" s="345">
        <f ca="1">$J$21</f>
        <v>8</v>
      </c>
      <c r="BF11" s="100" t="str">
        <f>$I$2</f>
        <v>CK</v>
      </c>
      <c r="BG11" s="101">
        <f ca="1">$K$21</f>
        <v>77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95.714285714285708</v>
      </c>
      <c r="BL11" s="95">
        <f ca="1">$H$23</f>
        <v>670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-24</v>
      </c>
      <c r="BQ11" s="348">
        <f ca="1">-$AR$3*'Season Summary'!$AO$3</f>
        <v>-24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["H","H","H","V","V","H","H","H","V","V","H","V","H","V"];</v>
      </c>
    </row>
    <row r="12" spans="1:77" ht="18" customHeight="1" x14ac:dyDescent="0.2">
      <c r="B12" s="200" t="str">
        <f>IF('NFL Schedule'!A150="","",'NFL Schedule'!A150)</f>
        <v>Rams</v>
      </c>
      <c r="C12" s="201" t="str">
        <f>IF('NFL Schedule'!B150="","",'NFL Schedule'!B150)</f>
        <v>at</v>
      </c>
      <c r="D12" s="201" t="str">
        <f>IF('NFL Schedule'!C150="","",'NFL Schedule'!C150)</f>
        <v>Dolphins</v>
      </c>
      <c r="E12" s="365" t="s">
        <v>44</v>
      </c>
      <c r="F12" s="238" t="s">
        <v>45</v>
      </c>
      <c r="G12" s="209">
        <v>8</v>
      </c>
      <c r="H12" s="205">
        <f t="shared" si="23"/>
        <v>-8</v>
      </c>
      <c r="I12" s="241" t="s">
        <v>44</v>
      </c>
      <c r="J12" s="209">
        <v>4</v>
      </c>
      <c r="K12" s="205" t="str">
        <f t="shared" si="0"/>
        <v/>
      </c>
      <c r="L12" s="241" t="s">
        <v>45</v>
      </c>
      <c r="M12" s="209">
        <v>8</v>
      </c>
      <c r="N12" s="205">
        <f t="shared" si="1"/>
        <v>-8</v>
      </c>
      <c r="O12" s="241" t="s">
        <v>45</v>
      </c>
      <c r="P12" s="209">
        <v>10</v>
      </c>
      <c r="Q12" s="205">
        <f t="shared" si="2"/>
        <v>-10</v>
      </c>
      <c r="R12" s="241" t="s">
        <v>45</v>
      </c>
      <c r="S12" s="209">
        <v>14</v>
      </c>
      <c r="T12" s="205">
        <f t="shared" si="3"/>
        <v>-14</v>
      </c>
      <c r="U12" s="241" t="s">
        <v>45</v>
      </c>
      <c r="V12" s="209">
        <v>9</v>
      </c>
      <c r="W12" s="205">
        <f t="shared" si="4"/>
        <v>-9</v>
      </c>
      <c r="X12" s="241" t="s">
        <v>45</v>
      </c>
      <c r="Y12" s="209">
        <v>11</v>
      </c>
      <c r="Z12" s="205">
        <f t="shared" si="5"/>
        <v>-11</v>
      </c>
      <c r="AA12" s="241" t="s">
        <v>45</v>
      </c>
      <c r="AB12" s="209">
        <v>11</v>
      </c>
      <c r="AC12" s="205">
        <f t="shared" si="6"/>
        <v>-11</v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8</v>
      </c>
      <c r="AI12" s="205">
        <f t="shared" si="8"/>
        <v>-8</v>
      </c>
      <c r="AJ12" s="241" t="s">
        <v>45</v>
      </c>
      <c r="AK12" s="209">
        <v>9</v>
      </c>
      <c r="AL12" s="205">
        <f t="shared" si="9"/>
        <v>-9</v>
      </c>
      <c r="AM12" s="241" t="s">
        <v>45</v>
      </c>
      <c r="AN12" s="209">
        <v>8</v>
      </c>
      <c r="AO12" s="207">
        <f t="shared" si="10"/>
        <v>-8</v>
      </c>
      <c r="AT12" s="208" t="str">
        <f t="shared" si="11"/>
        <v>V</v>
      </c>
      <c r="AU12" s="209">
        <f t="shared" ca="1" si="12"/>
        <v>10</v>
      </c>
      <c r="AV12" s="207">
        <f t="shared" ca="1" si="13"/>
        <v>-10</v>
      </c>
      <c r="AX12" s="4">
        <f t="shared" si="14"/>
        <v>-101</v>
      </c>
      <c r="AY12" s="4">
        <f t="shared" si="22"/>
        <v>101</v>
      </c>
      <c r="AZ12" s="4">
        <f t="shared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$AE$21</f>
        <v>8</v>
      </c>
      <c r="BF12" s="100" t="str">
        <f>$AD$2</f>
        <v>KC</v>
      </c>
      <c r="BG12" s="101">
        <f ca="1">$AF$21</f>
        <v>77</v>
      </c>
      <c r="BH12" s="177"/>
      <c r="BI12" s="346">
        <f t="shared" ca="1" si="17"/>
        <v>9</v>
      </c>
      <c r="BJ12" s="85" t="str">
        <f>$AM$2</f>
        <v>RR</v>
      </c>
      <c r="BK12" s="94">
        <f ca="1">$AO$22</f>
        <v>95.571428571428569</v>
      </c>
      <c r="BL12" s="95">
        <f ca="1">$AO$23</f>
        <v>669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-24</v>
      </c>
      <c r="BQ12" s="348">
        <f ca="1">-$AR$3*'Season Summary'!$AO$3</f>
        <v>-24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["H","H","H","V","H","V","H","H","V","V","H","V","H","V"];</v>
      </c>
    </row>
    <row r="13" spans="1:77" ht="18" customHeight="1" x14ac:dyDescent="0.2">
      <c r="B13" s="200" t="str">
        <f>IF('NFL Schedule'!A151="","",'NFL Schedule'!A151)</f>
        <v>Saints</v>
      </c>
      <c r="C13" s="201" t="str">
        <f>IF('NFL Schedule'!B151="","",'NFL Schedule'!B151)</f>
        <v>at</v>
      </c>
      <c r="D13" s="201" t="str">
        <f>IF('NFL Schedule'!C151="","",'NFL Schedule'!C151)</f>
        <v>Bears</v>
      </c>
      <c r="E13" s="365" t="s">
        <v>45</v>
      </c>
      <c r="F13" s="238" t="s">
        <v>45</v>
      </c>
      <c r="G13" s="209">
        <v>11</v>
      </c>
      <c r="H13" s="205" t="str">
        <f t="shared" si="23"/>
        <v/>
      </c>
      <c r="I13" s="241" t="s">
        <v>44</v>
      </c>
      <c r="J13" s="209">
        <v>5</v>
      </c>
      <c r="K13" s="205">
        <f t="shared" si="0"/>
        <v>-5</v>
      </c>
      <c r="L13" s="241" t="s">
        <v>45</v>
      </c>
      <c r="M13" s="209">
        <v>11</v>
      </c>
      <c r="N13" s="205" t="str">
        <f t="shared" si="1"/>
        <v/>
      </c>
      <c r="O13" s="241" t="s">
        <v>45</v>
      </c>
      <c r="P13" s="209">
        <v>12</v>
      </c>
      <c r="Q13" s="205" t="str">
        <f t="shared" si="2"/>
        <v/>
      </c>
      <c r="R13" s="241" t="s">
        <v>45</v>
      </c>
      <c r="S13" s="209">
        <v>5</v>
      </c>
      <c r="T13" s="205" t="str">
        <f t="shared" si="3"/>
        <v/>
      </c>
      <c r="U13" s="241" t="s">
        <v>44</v>
      </c>
      <c r="V13" s="209">
        <v>4</v>
      </c>
      <c r="W13" s="205">
        <f t="shared" si="4"/>
        <v>-4</v>
      </c>
      <c r="X13" s="241" t="s">
        <v>45</v>
      </c>
      <c r="Y13" s="209">
        <v>9</v>
      </c>
      <c r="Z13" s="205" t="str">
        <f t="shared" si="5"/>
        <v/>
      </c>
      <c r="AA13" s="241" t="s">
        <v>45</v>
      </c>
      <c r="AB13" s="209">
        <v>10</v>
      </c>
      <c r="AC13" s="205" t="str">
        <f t="shared" si="6"/>
        <v/>
      </c>
      <c r="AD13" s="241" t="s">
        <v>45</v>
      </c>
      <c r="AE13" s="209">
        <v>11</v>
      </c>
      <c r="AF13" s="205" t="str">
        <f t="shared" si="7"/>
        <v/>
      </c>
      <c r="AG13" s="241" t="s">
        <v>45</v>
      </c>
      <c r="AH13" s="209">
        <v>3</v>
      </c>
      <c r="AI13" s="205" t="str">
        <f t="shared" si="8"/>
        <v/>
      </c>
      <c r="AJ13" s="241" t="s">
        <v>45</v>
      </c>
      <c r="AK13" s="209">
        <v>8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9</v>
      </c>
      <c r="AV13" s="207" t="str">
        <f t="shared" ca="1" si="13"/>
        <v/>
      </c>
      <c r="AX13" s="4">
        <f t="shared" si="14"/>
        <v>-82</v>
      </c>
      <c r="AY13" s="4">
        <f t="shared" si="22"/>
        <v>82</v>
      </c>
      <c r="AZ13" s="4">
        <f t="shared" si="15"/>
        <v>82</v>
      </c>
      <c r="BA13" s="4">
        <f t="shared" ca="1" si="16"/>
        <v>82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75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95.285714285714292</v>
      </c>
      <c r="BL13" s="95">
        <f ca="1">$AL$23</f>
        <v>667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-24</v>
      </c>
      <c r="BQ13" s="348">
        <f ca="1">-$AR$3*'Season Summary'!$AO$3</f>
        <v>-24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["H","H","H","V","H","V","H","H","V","V","H","V","H","V"];</v>
      </c>
    </row>
    <row r="14" spans="1:77" ht="18" customHeight="1" x14ac:dyDescent="0.2">
      <c r="B14" s="200" t="str">
        <f>IF('NFL Schedule'!A152="","",'NFL Schedule'!A152)</f>
        <v>49ers</v>
      </c>
      <c r="C14" s="201" t="str">
        <f>IF('NFL Schedule'!B152="","",'NFL Schedule'!B152)</f>
        <v>at</v>
      </c>
      <c r="D14" s="201" t="str">
        <f>IF('NFL Schedule'!C152="","",'NFL Schedule'!C152)</f>
        <v>Seahawks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13</v>
      </c>
      <c r="K14" s="205" t="str">
        <f t="shared" si="0"/>
        <v/>
      </c>
      <c r="L14" s="241" t="s">
        <v>44</v>
      </c>
      <c r="M14" s="209">
        <v>5</v>
      </c>
      <c r="N14" s="205" t="str">
        <f t="shared" si="1"/>
        <v/>
      </c>
      <c r="O14" s="241" t="s">
        <v>44</v>
      </c>
      <c r="P14" s="209">
        <v>7</v>
      </c>
      <c r="Q14" s="205" t="str">
        <f t="shared" si="2"/>
        <v/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3</v>
      </c>
      <c r="W14" s="205">
        <f t="shared" si="4"/>
        <v>-3</v>
      </c>
      <c r="X14" s="241" t="s">
        <v>44</v>
      </c>
      <c r="Y14" s="209">
        <v>8</v>
      </c>
      <c r="Z14" s="205" t="str">
        <f t="shared" si="5"/>
        <v/>
      </c>
      <c r="AA14" s="241" t="s">
        <v>44</v>
      </c>
      <c r="AB14" s="209">
        <v>7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44</v>
      </c>
      <c r="AH14" s="209">
        <v>7</v>
      </c>
      <c r="AI14" s="205" t="str">
        <f t="shared" si="8"/>
        <v/>
      </c>
      <c r="AJ14" s="241" t="s">
        <v>44</v>
      </c>
      <c r="AK14" s="209">
        <v>7</v>
      </c>
      <c r="AL14" s="205" t="str">
        <f t="shared" si="9"/>
        <v/>
      </c>
      <c r="AM14" s="241" t="s">
        <v>44</v>
      </c>
      <c r="AN14" s="209">
        <v>7</v>
      </c>
      <c r="AO14" s="207" t="str">
        <f t="shared" si="10"/>
        <v/>
      </c>
      <c r="AT14" s="208" t="str">
        <f t="shared" si="11"/>
        <v>H</v>
      </c>
      <c r="AU14" s="209">
        <f t="shared" ca="1" si="12"/>
        <v>8</v>
      </c>
      <c r="AV14" s="207" t="str">
        <f t="shared" ca="1" si="13"/>
        <v/>
      </c>
      <c r="AX14" s="4">
        <f t="shared" si="14"/>
        <v>73</v>
      </c>
      <c r="AY14" s="4">
        <f t="shared" si="22"/>
        <v>73</v>
      </c>
      <c r="AZ14" s="4">
        <f t="shared" ca="1" si="15"/>
        <v>73</v>
      </c>
      <c r="BA14" s="4">
        <f t="shared" ca="1" si="16"/>
        <v>73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72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89.285714285714292</v>
      </c>
      <c r="BL14" s="95">
        <f ca="1">$T$23</f>
        <v>625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-24</v>
      </c>
      <c r="BQ14" s="348">
        <f ca="1">-$AR$3*'Season Summary'!$AO$3</f>
        <v>-24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["H","H","H","V","V","V","H","H","V","V","H","V","H","V"];</v>
      </c>
    </row>
    <row r="15" spans="1:77" ht="18" customHeight="1" thickBot="1" x14ac:dyDescent="0.25">
      <c r="B15" s="200" t="str">
        <f>IF('NFL Schedule'!A153="","",'NFL Schedule'!A153)</f>
        <v>Chargers</v>
      </c>
      <c r="C15" s="201" t="str">
        <f>IF('NFL Schedule'!B153="","",'NFL Schedule'!B153)</f>
        <v>at</v>
      </c>
      <c r="D15" s="201" t="str">
        <f>IF('NFL Schedule'!C153="","",'NFL Schedule'!C153)</f>
        <v>Broncos</v>
      </c>
      <c r="E15" s="365" t="s">
        <v>44</v>
      </c>
      <c r="F15" s="238" t="s">
        <v>45</v>
      </c>
      <c r="G15" s="209">
        <v>6</v>
      </c>
      <c r="H15" s="205">
        <f t="shared" si="23"/>
        <v>-6</v>
      </c>
      <c r="I15" s="241" t="s">
        <v>44</v>
      </c>
      <c r="J15" s="209">
        <v>7</v>
      </c>
      <c r="K15" s="205" t="str">
        <f t="shared" si="0"/>
        <v/>
      </c>
      <c r="L15" s="241" t="s">
        <v>45</v>
      </c>
      <c r="M15" s="209">
        <v>7</v>
      </c>
      <c r="N15" s="205">
        <f t="shared" si="1"/>
        <v>-7</v>
      </c>
      <c r="O15" s="241" t="s">
        <v>45</v>
      </c>
      <c r="P15" s="209">
        <v>6</v>
      </c>
      <c r="Q15" s="205">
        <f t="shared" si="2"/>
        <v>-6</v>
      </c>
      <c r="R15" s="241" t="s">
        <v>45</v>
      </c>
      <c r="S15" s="209">
        <v>11</v>
      </c>
      <c r="T15" s="205">
        <f t="shared" si="3"/>
        <v>-11</v>
      </c>
      <c r="U15" s="241" t="s">
        <v>44</v>
      </c>
      <c r="V15" s="209">
        <v>7</v>
      </c>
      <c r="W15" s="205" t="str">
        <f t="shared" si="4"/>
        <v/>
      </c>
      <c r="X15" s="241" t="s">
        <v>45</v>
      </c>
      <c r="Y15" s="209">
        <v>7</v>
      </c>
      <c r="Z15" s="205">
        <f t="shared" si="5"/>
        <v>-7</v>
      </c>
      <c r="AA15" s="241" t="s">
        <v>45</v>
      </c>
      <c r="AB15" s="209">
        <v>9</v>
      </c>
      <c r="AC15" s="205">
        <f t="shared" si="6"/>
        <v>-9</v>
      </c>
      <c r="AD15" s="241" t="s">
        <v>45</v>
      </c>
      <c r="AE15" s="209">
        <v>7</v>
      </c>
      <c r="AF15" s="205">
        <f t="shared" si="7"/>
        <v>-7</v>
      </c>
      <c r="AG15" s="241" t="s">
        <v>45</v>
      </c>
      <c r="AH15" s="209">
        <v>9</v>
      </c>
      <c r="AI15" s="205">
        <f t="shared" si="8"/>
        <v>-9</v>
      </c>
      <c r="AJ15" s="241" t="s">
        <v>45</v>
      </c>
      <c r="AK15" s="209">
        <v>5</v>
      </c>
      <c r="AL15" s="205">
        <f t="shared" si="9"/>
        <v>-5</v>
      </c>
      <c r="AM15" s="241" t="s">
        <v>45</v>
      </c>
      <c r="AN15" s="209">
        <v>6</v>
      </c>
      <c r="AO15" s="207">
        <f t="shared" si="10"/>
        <v>-6</v>
      </c>
      <c r="AT15" s="208" t="str">
        <f t="shared" si="11"/>
        <v>V</v>
      </c>
      <c r="AU15" s="209">
        <f t="shared" ca="1" si="12"/>
        <v>7</v>
      </c>
      <c r="AV15" s="207">
        <f t="shared" ca="1" si="13"/>
        <v>-7</v>
      </c>
      <c r="AX15" s="4">
        <f t="shared" si="14"/>
        <v>-59</v>
      </c>
      <c r="AY15" s="4">
        <f t="shared" si="22"/>
        <v>59</v>
      </c>
      <c r="AZ15" s="4">
        <f t="shared" si="15"/>
        <v>59</v>
      </c>
      <c r="BA15" s="4">
        <f t="shared" ca="1" si="16"/>
        <v>59</v>
      </c>
      <c r="BB15" s="4">
        <v>12</v>
      </c>
      <c r="BC15" s="4">
        <f ca="1">COUNTIF($AY$4:OFFSET($AY$4,0,0,BB15,1),AY15)</f>
        <v>1</v>
      </c>
      <c r="BE15" s="353">
        <f ca="1">$AB$21</f>
        <v>12</v>
      </c>
      <c r="BF15" s="102" t="str">
        <f>$AA$2</f>
        <v>JL</v>
      </c>
      <c r="BG15" s="103">
        <f ca="1">$AC$21</f>
        <v>71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74.142857142857139</v>
      </c>
      <c r="BL15" s="97">
        <f ca="1">$K$23</f>
        <v>519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-24</v>
      </c>
      <c r="BQ15" s="356">
        <f ca="1">-$AR$3*'Season Summary'!$AO$3</f>
        <v>-24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["H","H","H","V","H","V","H","H","V","V","H","V","H","V"];</v>
      </c>
    </row>
    <row r="16" spans="1:77" ht="18" customHeight="1" thickTop="1" x14ac:dyDescent="0.2">
      <c r="B16" s="200" t="str">
        <f>IF('NFL Schedule'!A154="","",'NFL Schedule'!A154)</f>
        <v>Cowboys</v>
      </c>
      <c r="C16" s="201" t="str">
        <f>IF('NFL Schedule'!B154="","",'NFL Schedule'!B154)</f>
        <v>at</v>
      </c>
      <c r="D16" s="201" t="str">
        <f>IF('NFL Schedule'!C154="","",'NFL Schedule'!C154)</f>
        <v>Eagles</v>
      </c>
      <c r="E16" s="365" t="s">
        <v>44</v>
      </c>
      <c r="F16" s="238" t="s">
        <v>44</v>
      </c>
      <c r="G16" s="209">
        <v>14</v>
      </c>
      <c r="H16" s="205" t="str">
        <f t="shared" si="23"/>
        <v/>
      </c>
      <c r="I16" s="241" t="s">
        <v>44</v>
      </c>
      <c r="J16" s="209">
        <v>6</v>
      </c>
      <c r="K16" s="205" t="str">
        <f t="shared" si="0"/>
        <v/>
      </c>
      <c r="L16" s="241" t="s">
        <v>44</v>
      </c>
      <c r="M16" s="209">
        <v>14</v>
      </c>
      <c r="N16" s="205" t="str">
        <f t="shared" si="1"/>
        <v/>
      </c>
      <c r="O16" s="241" t="s">
        <v>44</v>
      </c>
      <c r="P16" s="209">
        <v>13</v>
      </c>
      <c r="Q16" s="205" t="str">
        <f t="shared" si="2"/>
        <v/>
      </c>
      <c r="R16" s="241" t="s">
        <v>44</v>
      </c>
      <c r="S16" s="209">
        <v>6</v>
      </c>
      <c r="T16" s="205" t="str">
        <f t="shared" si="3"/>
        <v/>
      </c>
      <c r="U16" s="241" t="s">
        <v>44</v>
      </c>
      <c r="V16" s="209">
        <v>10</v>
      </c>
      <c r="W16" s="205" t="str">
        <f t="shared" si="4"/>
        <v/>
      </c>
      <c r="X16" s="241" t="s">
        <v>44</v>
      </c>
      <c r="Y16" s="209">
        <v>13</v>
      </c>
      <c r="Z16" s="205" t="str">
        <f t="shared" si="5"/>
        <v/>
      </c>
      <c r="AA16" s="241" t="s">
        <v>44</v>
      </c>
      <c r="AB16" s="209">
        <v>12</v>
      </c>
      <c r="AC16" s="205" t="str">
        <f t="shared" si="6"/>
        <v/>
      </c>
      <c r="AD16" s="241" t="s">
        <v>44</v>
      </c>
      <c r="AE16" s="209">
        <v>14</v>
      </c>
      <c r="AF16" s="205" t="str">
        <f t="shared" si="7"/>
        <v/>
      </c>
      <c r="AG16" s="241" t="s">
        <v>44</v>
      </c>
      <c r="AH16" s="209">
        <v>14</v>
      </c>
      <c r="AI16" s="205" t="str">
        <f t="shared" si="8"/>
        <v/>
      </c>
      <c r="AJ16" s="241" t="s">
        <v>44</v>
      </c>
      <c r="AK16" s="209">
        <v>14</v>
      </c>
      <c r="AL16" s="205" t="str">
        <f t="shared" si="9"/>
        <v/>
      </c>
      <c r="AM16" s="241" t="s">
        <v>44</v>
      </c>
      <c r="AN16" s="209">
        <v>14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144</v>
      </c>
      <c r="AY16" s="4">
        <f t="shared" si="22"/>
        <v>144</v>
      </c>
      <c r="AZ16" s="4">
        <f t="shared" ca="1" si="15"/>
        <v>144</v>
      </c>
      <c r="BA16" s="4">
        <f t="shared" ca="1" si="16"/>
        <v>144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["4","3","10","12","7","9","13","16","8","11","5","6","14","15"];</v>
      </c>
    </row>
    <row r="17" spans="1:77" ht="18" customHeight="1" x14ac:dyDescent="0.2">
      <c r="B17" s="200" t="str">
        <f>IF('NFL Schedule'!A155="","",'NFL Schedule'!A155)</f>
        <v/>
      </c>
      <c r="C17" s="201" t="str">
        <f>IF('NFL Schedule'!B155="","",'NFL Schedule'!B155)</f>
        <v/>
      </c>
      <c r="D17" s="201" t="str">
        <f>IF('NFL Schedule'!C155="","",'NFL Schedule'!C155)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["14","3","10","15","9","8","11","16","4","5","13","7","6","12"];</v>
      </c>
    </row>
    <row r="18" spans="1:77" ht="18" customHeight="1" x14ac:dyDescent="0.2">
      <c r="B18" s="200" t="str">
        <f>IF('NFL Schedule'!A156="","",'NFL Schedule'!A156)</f>
        <v/>
      </c>
      <c r="C18" s="201" t="str">
        <f>IF('NFL Schedule'!B156="","",'NFL Schedule'!B156)</f>
        <v/>
      </c>
      <c r="D18" s="201" t="str">
        <f>IF('NFL Schedule'!C156="","",'NFL Schedule'!C156)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["3","10","9","12","4","6","13","16","8","11","5","7","14","15"];</v>
      </c>
    </row>
    <row r="19" spans="1:77" ht="18" customHeight="1" x14ac:dyDescent="0.2">
      <c r="B19" s="200" t="str">
        <f>IF('NFL Schedule'!A157="","",'NFL Schedule'!A157)</f>
        <v>Buccaneers</v>
      </c>
      <c r="C19" s="201" t="str">
        <f>IF('NFL Schedule'!B157="","",'NFL Schedule'!B157)</f>
        <v>at</v>
      </c>
      <c r="D19" s="201" t="str">
        <f>IF('NFL Schedule'!C157="","",'NFL Schedule'!C157)</f>
        <v>Giants</v>
      </c>
      <c r="E19" s="365" t="s">
        <v>45</v>
      </c>
      <c r="F19" s="238" t="s">
        <v>45</v>
      </c>
      <c r="G19" s="209">
        <v>15</v>
      </c>
      <c r="H19" s="205" t="str">
        <f t="shared" si="23"/>
        <v/>
      </c>
      <c r="I19" s="241" t="s">
        <v>45</v>
      </c>
      <c r="J19" s="209">
        <v>12</v>
      </c>
      <c r="K19" s="205" t="str">
        <f t="shared" si="0"/>
        <v/>
      </c>
      <c r="L19" s="241" t="s">
        <v>45</v>
      </c>
      <c r="M19" s="209">
        <v>15</v>
      </c>
      <c r="N19" s="205" t="str">
        <f t="shared" si="1"/>
        <v/>
      </c>
      <c r="O19" s="241" t="s">
        <v>45</v>
      </c>
      <c r="P19" s="209">
        <v>15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15</v>
      </c>
      <c r="W19" s="205" t="str">
        <f t="shared" si="4"/>
        <v/>
      </c>
      <c r="X19" s="241" t="s">
        <v>45</v>
      </c>
      <c r="Y19" s="209">
        <v>15</v>
      </c>
      <c r="Z19" s="205" t="str">
        <f t="shared" si="5"/>
        <v/>
      </c>
      <c r="AA19" s="241" t="s">
        <v>45</v>
      </c>
      <c r="AB19" s="209">
        <v>15</v>
      </c>
      <c r="AC19" s="205" t="str">
        <f t="shared" si="6"/>
        <v/>
      </c>
      <c r="AD19" s="241" t="s">
        <v>45</v>
      </c>
      <c r="AE19" s="209">
        <v>15</v>
      </c>
      <c r="AF19" s="205" t="str">
        <f t="shared" si="7"/>
        <v/>
      </c>
      <c r="AG19" s="241" t="s">
        <v>45</v>
      </c>
      <c r="AH19" s="209">
        <v>15</v>
      </c>
      <c r="AI19" s="205" t="str">
        <f t="shared" si="8"/>
        <v/>
      </c>
      <c r="AJ19" s="241" t="s">
        <v>45</v>
      </c>
      <c r="AK19" s="209">
        <v>15</v>
      </c>
      <c r="AL19" s="205" t="str">
        <f t="shared" si="9"/>
        <v/>
      </c>
      <c r="AM19" s="241" t="s">
        <v>45</v>
      </c>
      <c r="AN19" s="209">
        <v>15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15</v>
      </c>
      <c r="AV19" s="207" t="str">
        <f t="shared" ca="1" si="13"/>
        <v/>
      </c>
      <c r="AX19" s="4">
        <f t="shared" si="14"/>
        <v>-177</v>
      </c>
      <c r="AY19" s="4">
        <f t="shared" si="22"/>
        <v>177</v>
      </c>
      <c r="AZ19" s="4">
        <f t="shared" si="15"/>
        <v>177</v>
      </c>
      <c r="BA19" s="4">
        <f t="shared" ca="1" si="16"/>
        <v>177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["3","4","8","11","5","9","14","16","10","12","7","6","13","15"];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49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53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46</v>
      </c>
      <c r="AF20" s="147"/>
      <c r="AG20" s="362" t="s">
        <v>741</v>
      </c>
      <c r="AH20" s="110">
        <v>48</v>
      </c>
      <c r="AI20" s="147"/>
      <c r="AJ20" s="362" t="s">
        <v>741</v>
      </c>
      <c r="AK20" s="110">
        <v>52</v>
      </c>
      <c r="AL20" s="147"/>
      <c r="AM20" s="362" t="s">
        <v>741</v>
      </c>
      <c r="AN20" s="110">
        <v>46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["8","3","12","13","7","9","10","16","14","5","4","11","6","15"];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3</v>
      </c>
      <c r="H21" s="218">
        <f ca="1">IF(SUM(G4:G19)&gt;0,SUM(H4:H19)+$F$31,0)</f>
        <v>80</v>
      </c>
      <c r="I21" s="219"/>
      <c r="J21" s="217">
        <f ca="1">RANK(K21,$H34:$AO34,0)+J52</f>
        <v>8</v>
      </c>
      <c r="K21" s="218">
        <f ca="1">IF(SUM(J4:J19)&gt;0,SUM(K4:K19)+$F$31,0)</f>
        <v>77</v>
      </c>
      <c r="L21" s="219"/>
      <c r="M21" s="217">
        <f ca="1">RANK(N21,$H34:$AO34,0)+M52</f>
        <v>3</v>
      </c>
      <c r="N21" s="218">
        <f ca="1">IF(SUM(M4:M19)&gt;0,SUM(N4:N19)+$F$31,0)</f>
        <v>80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10</v>
      </c>
      <c r="T21" s="218">
        <f ca="1">IF(SUM(S4:S19)&gt;0,SUM(T4:T19)+$F$31,0)</f>
        <v>75</v>
      </c>
      <c r="U21" s="219"/>
      <c r="V21" s="217">
        <f ca="1">RANK(W21,$H34:$AO34,0)+V52</f>
        <v>1</v>
      </c>
      <c r="W21" s="218">
        <f ca="1">IF(SUM(V4:V19)&gt;0,SUM(W4:W19)+$F$31,0)</f>
        <v>85</v>
      </c>
      <c r="X21" s="219"/>
      <c r="Y21" s="217">
        <f ca="1">RANK(Z21,$H34:$AO34,0)+Y52</f>
        <v>6</v>
      </c>
      <c r="Z21" s="218">
        <f ca="1">IF(SUM(Y4:Y19)&gt;0,SUM(Z4:Z19)+$F$31,0)</f>
        <v>78</v>
      </c>
      <c r="AA21" s="219"/>
      <c r="AB21" s="217">
        <f ca="1">RANK(AC21,$H34:$AO34,0)+AB52</f>
        <v>12</v>
      </c>
      <c r="AC21" s="218">
        <f ca="1">IF(SUM(AB4:AB19)&gt;0,SUM(AC4:AC19)+$F$31,0)</f>
        <v>71</v>
      </c>
      <c r="AD21" s="219"/>
      <c r="AE21" s="217">
        <f ca="1">RANK(AF21,$H34:$AO34,0)+AE52</f>
        <v>8</v>
      </c>
      <c r="AF21" s="218">
        <f ca="1">IF(SUM(AE4:AE19)&gt;0,SUM(AF4:AF19)+$F$31,0)</f>
        <v>77</v>
      </c>
      <c r="AG21" s="219"/>
      <c r="AH21" s="217">
        <f ca="1">RANK(AI21,$H34:$AO34,0)+AH52</f>
        <v>11</v>
      </c>
      <c r="AI21" s="218">
        <f ca="1">IF(SUM(AH4:AH19)&gt;0,SUM(AI4:AI19)+$F$31,0)</f>
        <v>72</v>
      </c>
      <c r="AJ21" s="219"/>
      <c r="AK21" s="217">
        <f ca="1">RANK(AL21,$H34:$AO34,0)+AK52</f>
        <v>3</v>
      </c>
      <c r="AL21" s="218">
        <f ca="1">IF(SUM(AK4:AK19)&gt;0,SUM(AL4:AL19)+$F$31,0)</f>
        <v>80</v>
      </c>
      <c r="AM21" s="219"/>
      <c r="AN21" s="217">
        <f ca="1">RANK(AO21,$H34:$AO34,0)+AN52</f>
        <v>6</v>
      </c>
      <c r="AO21" s="220">
        <f ca="1">IF(SUM(AN4:AN19)&gt;0,SUM(AO4:AO19)+$F$31,0)</f>
        <v>78</v>
      </c>
      <c r="AP21" s="3"/>
      <c r="AT21" s="221"/>
      <c r="AU21" s="222">
        <f ca="1">RANK(AV34,$H34:$AV34,0)</f>
        <v>10</v>
      </c>
      <c r="AV21" s="223">
        <f ca="1">IF(SUM(AU4:AU19)&gt;0,SUM(AV4:AV19)+$F$31,0)</f>
        <v>76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["6","16","12","11","5","8","13","14","9","4","3","7","10","15"];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["5","3","4","14","6","10","12","16","11","9","8","7","13","15"];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["6","4","8","13","3","5","14","16","11","10","7","9","12","15"];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["4","8","10","12","3","5","13","16","9","11","6","7","14","15"];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0.5714285714285714</v>
      </c>
      <c r="Z25" s="162">
        <f>IF(SUM(Y4:Y19)&gt;0,COUNTBLANK(Z4:Z19)-COUNTBLANK($E4:$E19),0)</f>
        <v>8</v>
      </c>
      <c r="AA25" s="163"/>
      <c r="AB25" s="165">
        <f ca="1">IF($AR$2=0,AC25/OFFSET('Season Summary'!$D$3,$C$2,0),0)</f>
        <v>0.5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</v>
      </c>
      <c r="AF25" s="162">
        <f>IF(SUM(AE4:AE19)&gt;0,COUNTBLANK(AF4:AF19)-COUNTBLANK($E4:$E19),0)</f>
        <v>7</v>
      </c>
      <c r="AG25" s="163"/>
      <c r="AH25" s="165">
        <f ca="1">IF($AR$2=0,AI25/OFFSET('Season Summary'!$D$3,$C$2,0),0)</f>
        <v>0.5</v>
      </c>
      <c r="AI25" s="162">
        <f>IF(SUM(AH4:AH19)&gt;0,COUNTBLANK(AI4:AI19)-COUNTBLANK($E4:$E19),0)</f>
        <v>7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["4","10","11","12","5","6","13","16","8","3","7","9","14","15"];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["4","12","11","10","3","6","13","16","9","8","7","5","14","15"];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["4","9","10","12","3","5","13","16","8","11","7","6","14","15"];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["V","V","H","H","V","V","V","H","H","V","H","H","H","V"];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Schedule'!B159="","",'NFL Schedule'!B159)</f>
        <v>Cardinals, Football Team, Jaguars, Texans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["49","45","46","42","63","38","53","47","46","48","52","46"];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w8_actual_mn_points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80</v>
      </c>
      <c r="I34" s="26"/>
      <c r="J34" s="26"/>
      <c r="K34" s="26">
        <f t="shared" ref="K34:K39" ca="1" si="25">K21</f>
        <v>77</v>
      </c>
      <c r="L34" s="26"/>
      <c r="M34" s="26"/>
      <c r="N34" s="26">
        <f t="shared" ref="N34:N39" ca="1" si="26">N21</f>
        <v>80</v>
      </c>
      <c r="Q34" s="26">
        <f t="shared" ref="Q34:Q39" ca="1" si="27">Q21</f>
        <v>83</v>
      </c>
      <c r="T34" s="26">
        <f t="shared" ref="T34:T39" ca="1" si="28">T21</f>
        <v>75</v>
      </c>
      <c r="W34" s="26">
        <f t="shared" ref="W34:W39" ca="1" si="29">W21</f>
        <v>85</v>
      </c>
      <c r="Z34" s="26">
        <f t="shared" ref="Z34:Z39" ca="1" si="30">Z21</f>
        <v>78</v>
      </c>
      <c r="AC34" s="26">
        <f t="shared" ref="AC34:AC39" ca="1" si="31">AC21</f>
        <v>71</v>
      </c>
      <c r="AF34" s="26">
        <f t="shared" ref="AF34:AF39" ca="1" si="32">AF21</f>
        <v>77</v>
      </c>
      <c r="AI34" s="26">
        <f t="shared" ref="AI34:AI39" ca="1" si="33">AI21</f>
        <v>72</v>
      </c>
      <c r="AL34" s="26">
        <f t="shared" ref="AL34:AL39" ca="1" si="34">AL21</f>
        <v>80</v>
      </c>
      <c r="AO34" s="26">
        <f t="shared" ref="AO34:AO39" ca="1" si="35">AO21</f>
        <v>78</v>
      </c>
      <c r="AV34" s="26">
        <f ca="1">AV21</f>
        <v>76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8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8</v>
      </c>
      <c r="Z38" s="28">
        <f t="shared" si="30"/>
        <v>8</v>
      </c>
      <c r="AC38" s="28">
        <f t="shared" si="31"/>
        <v>7</v>
      </c>
      <c r="AF38" s="28">
        <f t="shared" si="32"/>
        <v>7</v>
      </c>
      <c r="AI38" s="28">
        <f t="shared" si="33"/>
        <v>7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0.5714285714285714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0.5714285714285714</v>
      </c>
      <c r="Y41" s="27">
        <f ca="1">Y25</f>
        <v>0.5714285714285714</v>
      </c>
      <c r="AB41" s="27">
        <f ca="1">AB25</f>
        <v>0.5</v>
      </c>
      <c r="AE41" s="27">
        <f ca="1">AE25</f>
        <v>0.5</v>
      </c>
      <c r="AH41" s="27">
        <f ca="1">AH25</f>
        <v>0.5</v>
      </c>
      <c r="AK41" s="27">
        <f ca="1">AK25</f>
        <v>0.5714285714285714</v>
      </c>
      <c r="AN41" s="27">
        <f ca="1">AN25</f>
        <v>0.5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5" priority="4" stopIfTrue="1">
      <formula>H24=MIN($H24:$AO24)</formula>
    </cfRule>
  </conditionalFormatting>
  <conditionalFormatting sqref="AO21 H21 AC21 Z21 W21 T21 Q21 N21 K21 AF21 AI21 AL21 AV21">
    <cfRule type="expression" dxfId="144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3" priority="6" stopIfTrue="1">
      <formula>H22=MAX($H35:$AO35)</formula>
    </cfRule>
  </conditionalFormatting>
  <conditionalFormatting sqref="H23 K23 N23 Q23 T23 W23 Z23 AC23 AF23 AI23 AL23 AO23">
    <cfRule type="expression" dxfId="142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1" priority="8" stopIfTrue="1">
      <formula>G25=MAX($G41:$AN41)</formula>
    </cfRule>
  </conditionalFormatting>
  <conditionalFormatting sqref="B4:B19">
    <cfRule type="expression" dxfId="140" priority="9" stopIfTrue="1">
      <formula>$E4="V"</formula>
    </cfRule>
  </conditionalFormatting>
  <conditionalFormatting sqref="D4:D19">
    <cfRule type="expression" dxfId="139" priority="10" stopIfTrue="1">
      <formula>$E4="H"</formula>
    </cfRule>
  </conditionalFormatting>
  <conditionalFormatting sqref="G22 J22 M22 P22 S22 V22 Y22 AB22 AE22 AH22 AK22 AN22">
    <cfRule type="cellIs" dxfId="138" priority="11" stopIfTrue="1" operator="equal">
      <formula>1</formula>
    </cfRule>
  </conditionalFormatting>
  <conditionalFormatting sqref="G49 F50">
    <cfRule type="cellIs" dxfId="137" priority="12" stopIfTrue="1" operator="equal">
      <formula>"Yes"</formula>
    </cfRule>
    <cfRule type="cellIs" dxfId="136" priority="13" stopIfTrue="1" operator="equal">
      <formula>"No"</formula>
    </cfRule>
  </conditionalFormatting>
  <conditionalFormatting sqref="F2 I2 L2 O2 R2 U2 X2 AA2 AD2 AG2 AJ2 AM2">
    <cfRule type="expression" dxfId="135" priority="2" stopIfTrue="1">
      <formula>AND(G32&lt;&gt;0,G32&lt;&gt;$F$31)</formula>
    </cfRule>
  </conditionalFormatting>
  <conditionalFormatting sqref="G2 J2 M2 P2 S2 V2 Y2 AB2 AE2 AH2 AK2 AN2">
    <cfRule type="expression" dxfId="134" priority="1">
      <formula>SUM($F$2:$AO$2)&lt;&gt;0</formula>
    </cfRule>
  </conditionalFormatting>
  <conditionalFormatting sqref="G2 J2 M2 P2 S2 V2 Y2 AB2 AE2 AH2 AK2 AN2 BP4:BQ15 BS4:BS15 BU4:BU15 BW4:BW15">
    <cfRule type="expression" dxfId="133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7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7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9" t="str">
        <f ca="1">TRIM(RIGHT(CELL("filename",$A$1),2))</f>
        <v>9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9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Schedule'!A162="","",'NFL Schedule'!A162)</f>
        <v>Packers</v>
      </c>
      <c r="C4" s="190" t="str">
        <f>IF('NFL Schedule'!B162="","",'NFL Schedule'!B162)</f>
        <v>at</v>
      </c>
      <c r="D4" s="190" t="str">
        <f>IF('NFL Schedule'!C162="","",'NFL Schedule'!C162)</f>
        <v>49ers</v>
      </c>
      <c r="E4" s="364" t="s">
        <v>45</v>
      </c>
      <c r="F4" s="229" t="s">
        <v>45</v>
      </c>
      <c r="G4" s="198">
        <v>6</v>
      </c>
      <c r="H4" s="194" t="str">
        <f>IF(G4&gt;0,IF(ISTEXT($E4),IF($E4&lt;&gt;F4,G4-2*G4,""),""),"")</f>
        <v/>
      </c>
      <c r="I4" s="232" t="s">
        <v>45</v>
      </c>
      <c r="J4" s="198">
        <v>6</v>
      </c>
      <c r="K4" s="194" t="str">
        <f t="shared" ref="K4:K19" si="0">IF(J4&gt;0,IF(ISTEXT($E4),IF($E4&lt;&gt;I4,J4-2*J4,""),""),"")</f>
        <v/>
      </c>
      <c r="L4" s="232" t="s">
        <v>45</v>
      </c>
      <c r="M4" s="198">
        <v>13</v>
      </c>
      <c r="N4" s="194" t="str">
        <f t="shared" ref="N4:N19" si="1">IF(M4&gt;0,IF(ISTEXT($E4),IF($E4&lt;&gt;L4,M4-2*M4,""),""),"")</f>
        <v/>
      </c>
      <c r="O4" s="232" t="s">
        <v>45</v>
      </c>
      <c r="P4" s="198">
        <v>14</v>
      </c>
      <c r="Q4" s="194" t="str">
        <f t="shared" ref="Q4:Q19" si="2">IF(P4&gt;0,IF(ISTEXT($E4),IF($E4&lt;&gt;O4,P4-2*P4,""),""),"")</f>
        <v/>
      </c>
      <c r="R4" s="232" t="s">
        <v>45</v>
      </c>
      <c r="S4" s="198">
        <v>12</v>
      </c>
      <c r="T4" s="194" t="str">
        <f t="shared" ref="T4:T19" si="3">IF(S4&gt;0,IF(ISTEXT($E4),IF($E4&lt;&gt;R4,S4-2*S4,""),""),"")</f>
        <v/>
      </c>
      <c r="U4" s="232" t="s">
        <v>45</v>
      </c>
      <c r="V4" s="198">
        <v>13</v>
      </c>
      <c r="W4" s="194" t="str">
        <f t="shared" ref="W4:W19" si="4">IF(V4&gt;0,IF(ISTEXT($E4),IF($E4&lt;&gt;U4,V4-2*V4,""),""),"")</f>
        <v/>
      </c>
      <c r="X4" s="232" t="s">
        <v>45</v>
      </c>
      <c r="Y4" s="198">
        <v>13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13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13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14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-137</v>
      </c>
      <c r="AY4" s="4">
        <f>ABS(AX4)+IF($B4="",-0.1,0)</f>
        <v>137</v>
      </c>
      <c r="AZ4" s="4">
        <f t="shared" ref="AZ4:AZ19" si="15">AY4+IF(AT4="H",IF(BC4&gt;1,0.1*BC4-0.1,0),0)</f>
        <v>137</v>
      </c>
      <c r="BA4" s="4">
        <f t="shared" ref="BA4:BA19" ca="1" si="16">AZ4+IF(AT4="V",IF(BC4&gt;1,0.1*BC4-0.1,0),0)</f>
        <v>137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100.25</v>
      </c>
      <c r="BL4" s="93">
        <f ca="1">$Z$23</f>
        <v>802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66</v>
      </c>
      <c r="BQ4" s="340">
        <f ca="1">-$AR$3*'Season Summary'!$AO$3</f>
        <v>-27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["V","H","V","V","V","H","H","H","H","V","H","V","H","V"];</v>
      </c>
    </row>
    <row r="5" spans="1:77" ht="18" customHeight="1" x14ac:dyDescent="0.2">
      <c r="B5" s="200" t="str">
        <f>IF('NFL Schedule'!A163="","",'NFL Schedule'!A163)</f>
        <v>Broncos</v>
      </c>
      <c r="C5" s="201" t="str">
        <f>IF('NFL Schedule'!B163="","",'NFL Schedule'!B163)</f>
        <v>at</v>
      </c>
      <c r="D5" s="201" t="str">
        <f>IF('NFL Schedule'!C163="","",'NFL Schedule'!C163)</f>
        <v>Falcons</v>
      </c>
      <c r="E5" s="365" t="s">
        <v>44</v>
      </c>
      <c r="F5" s="238" t="s">
        <v>44</v>
      </c>
      <c r="G5" s="209">
        <v>7</v>
      </c>
      <c r="H5" s="205" t="str">
        <f>IF(G5&gt;0,IF(ISTEXT($E5),IF($E5&lt;&gt;F5,G5-2*G5,""),""),"")</f>
        <v/>
      </c>
      <c r="I5" s="241" t="s">
        <v>45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8</v>
      </c>
      <c r="N5" s="205" t="str">
        <f>IF(M5&gt;0,IF(ISTEXT($E5),IF($E5&lt;&gt;L5,M5-2*M5,""),""),"")</f>
        <v/>
      </c>
      <c r="O5" s="241" t="s">
        <v>44</v>
      </c>
      <c r="P5" s="209">
        <v>6</v>
      </c>
      <c r="Q5" s="205" t="str">
        <f>IF(P5&gt;0,IF(ISTEXT($E5),IF($E5&lt;&gt;O5,P5-2*P5,""),""),"")</f>
        <v/>
      </c>
      <c r="R5" s="241" t="s">
        <v>44</v>
      </c>
      <c r="S5" s="209">
        <v>11</v>
      </c>
      <c r="T5" s="205" t="str">
        <f>IF(S5&gt;0,IF(ISTEXT($E5),IF($E5&lt;&gt;R5,S5-2*S5,""),""),"")</f>
        <v/>
      </c>
      <c r="U5" s="241" t="s">
        <v>44</v>
      </c>
      <c r="V5" s="209">
        <v>5</v>
      </c>
      <c r="W5" s="205" t="str">
        <f>IF(V5&gt;0,IF(ISTEXT($E5),IF($E5&lt;&gt;U5,V5-2*V5,""),""),"")</f>
        <v/>
      </c>
      <c r="X5" s="241" t="s">
        <v>44</v>
      </c>
      <c r="Y5" s="209">
        <v>8</v>
      </c>
      <c r="Z5" s="205" t="str">
        <f>IF(Y5&gt;0,IF(ISTEXT($E5),IF($E5&lt;&gt;X5,Y5-2*Y5,""),""),"")</f>
        <v/>
      </c>
      <c r="AA5" s="241" t="s">
        <v>44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8</v>
      </c>
      <c r="AF5" s="205" t="str">
        <f>IF(AE5&gt;0,IF(ISTEXT($E5),IF($E5&lt;&gt;AD5,AE5-2*AE5,""),""),"")</f>
        <v/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5</v>
      </c>
      <c r="AL5" s="205">
        <f>IF(AK5&gt;0,IF(ISTEXT($E5),IF($E5&lt;&gt;AJ5,AK5-2*AK5,""),""),"")</f>
        <v>-5</v>
      </c>
      <c r="AM5" s="241" t="s">
        <v>44</v>
      </c>
      <c r="AN5" s="209">
        <v>10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58</v>
      </c>
      <c r="AY5" s="4">
        <f t="shared" ref="AY5:AY19" si="22">ABS(AX5)+IF($B5="",-0.1,0)</f>
        <v>58</v>
      </c>
      <c r="AZ5" s="4">
        <f ca="1">AY5+IF(AT5="H",IF(BC5&gt;1,0.1*BC5-0.1,0),0)</f>
        <v>58</v>
      </c>
      <c r="BA5" s="4">
        <f ca="1">AZ5+IF(AT5="V",IF(BC5&gt;1,0.1*BC5-0.1,0),0)</f>
        <v>58</v>
      </c>
      <c r="BB5" s="4">
        <v>2</v>
      </c>
      <c r="BC5" s="4">
        <f ca="1">COUNTIF($AY$4:OFFSET($AY$4,0,0,BB5,1),AY5)</f>
        <v>1</v>
      </c>
      <c r="BE5" s="345">
        <f ca="1">$S$21</f>
        <v>2</v>
      </c>
      <c r="BF5" s="100" t="str">
        <f>$R$2</f>
        <v>DH</v>
      </c>
      <c r="BG5" s="101">
        <f ca="1">$T$21</f>
        <v>107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99.75</v>
      </c>
      <c r="BL5" s="95">
        <f ca="1">$AF$23</f>
        <v>798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-27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27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["V","V","V","V","H","H","H","H","H","V","H","V","H","V"];</v>
      </c>
    </row>
    <row r="6" spans="1:77" ht="18" customHeight="1" x14ac:dyDescent="0.2">
      <c r="B6" s="200" t="str">
        <f>IF('NFL Schedule'!A164="","",'NFL Schedule'!A164)</f>
        <v>Seahawks</v>
      </c>
      <c r="C6" s="201" t="str">
        <f>IF('NFL Schedule'!B164="","",'NFL Schedule'!B164)</f>
        <v>at</v>
      </c>
      <c r="D6" s="201" t="str">
        <f>IF('NFL Schedule'!C164="","",'NFL Schedule'!C164)</f>
        <v>Bills</v>
      </c>
      <c r="E6" s="365" t="s">
        <v>44</v>
      </c>
      <c r="F6" s="238" t="s">
        <v>45</v>
      </c>
      <c r="G6" s="209">
        <v>12</v>
      </c>
      <c r="H6" s="205">
        <f t="shared" ref="H6:H19" si="23">IF(G6&gt;0,IF(ISTEXT($E6),IF($E6&lt;&gt;F6,G6-2*G6,""),""),"")</f>
        <v>-12</v>
      </c>
      <c r="I6" s="241" t="s">
        <v>45</v>
      </c>
      <c r="J6" s="209">
        <v>8</v>
      </c>
      <c r="K6" s="205">
        <f t="shared" si="0"/>
        <v>-8</v>
      </c>
      <c r="L6" s="241" t="s">
        <v>45</v>
      </c>
      <c r="M6" s="209">
        <v>6</v>
      </c>
      <c r="N6" s="205">
        <f t="shared" si="1"/>
        <v>-6</v>
      </c>
      <c r="O6" s="241" t="s">
        <v>45</v>
      </c>
      <c r="P6" s="209">
        <v>8</v>
      </c>
      <c r="Q6" s="205">
        <f t="shared" si="2"/>
        <v>-8</v>
      </c>
      <c r="R6" s="241" t="s">
        <v>44</v>
      </c>
      <c r="S6" s="209">
        <v>3</v>
      </c>
      <c r="T6" s="205" t="str">
        <f t="shared" si="3"/>
        <v/>
      </c>
      <c r="U6" s="241" t="s">
        <v>45</v>
      </c>
      <c r="V6" s="209">
        <v>12</v>
      </c>
      <c r="W6" s="205">
        <f t="shared" si="4"/>
        <v>-12</v>
      </c>
      <c r="X6" s="241" t="s">
        <v>45</v>
      </c>
      <c r="Y6" s="209">
        <v>5</v>
      </c>
      <c r="Z6" s="205">
        <f t="shared" si="5"/>
        <v>-5</v>
      </c>
      <c r="AA6" s="241" t="s">
        <v>45</v>
      </c>
      <c r="AB6" s="209">
        <v>13</v>
      </c>
      <c r="AC6" s="205">
        <f t="shared" si="6"/>
        <v>-13</v>
      </c>
      <c r="AD6" s="241" t="s">
        <v>45</v>
      </c>
      <c r="AE6" s="209">
        <v>6</v>
      </c>
      <c r="AF6" s="205">
        <f t="shared" si="7"/>
        <v>-6</v>
      </c>
      <c r="AG6" s="241" t="s">
        <v>45</v>
      </c>
      <c r="AH6" s="209">
        <v>8</v>
      </c>
      <c r="AI6" s="205">
        <f t="shared" si="8"/>
        <v>-8</v>
      </c>
      <c r="AJ6" s="241" t="s">
        <v>45</v>
      </c>
      <c r="AK6" s="209">
        <v>11</v>
      </c>
      <c r="AL6" s="205">
        <f t="shared" si="9"/>
        <v>-11</v>
      </c>
      <c r="AM6" s="241" t="s">
        <v>45</v>
      </c>
      <c r="AN6" s="209">
        <v>3</v>
      </c>
      <c r="AO6" s="207">
        <f t="shared" si="10"/>
        <v>-3</v>
      </c>
      <c r="AR6" s="8"/>
      <c r="AS6" s="9"/>
      <c r="AT6" s="208" t="str">
        <f t="shared" si="11"/>
        <v>V</v>
      </c>
      <c r="AU6" s="209">
        <f t="shared" ca="1" si="12"/>
        <v>8</v>
      </c>
      <c r="AV6" s="207">
        <f t="shared" ca="1" si="13"/>
        <v>-8</v>
      </c>
      <c r="AX6" s="4">
        <f t="shared" si="14"/>
        <v>-89</v>
      </c>
      <c r="AY6" s="4">
        <f t="shared" si="22"/>
        <v>89</v>
      </c>
      <c r="AZ6" s="4">
        <f t="shared" si="15"/>
        <v>89</v>
      </c>
      <c r="BA6" s="4">
        <f t="shared" ca="1" si="16"/>
        <v>89</v>
      </c>
      <c r="BB6" s="4">
        <v>3</v>
      </c>
      <c r="BC6" s="4">
        <f ca="1">COUNTIF($AY$4:OFFSET($AY$4,0,0,BB6,1),AY6)</f>
        <v>1</v>
      </c>
      <c r="BE6" s="345">
        <f ca="1">$P$21</f>
        <v>3</v>
      </c>
      <c r="BF6" s="100" t="str">
        <f>$O$2</f>
        <v>DC</v>
      </c>
      <c r="BG6" s="101">
        <f ca="1">$Q$21</f>
        <v>105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98.75</v>
      </c>
      <c r="BL6" s="95">
        <f ca="1">$AI$23</f>
        <v>790</v>
      </c>
      <c r="BM6" s="174"/>
      <c r="BN6" s="346">
        <f t="shared" ca="1" si="18"/>
        <v>3</v>
      </c>
      <c r="BO6" s="85" t="str">
        <f>$AM$2</f>
        <v>RR</v>
      </c>
      <c r="BP6" s="347">
        <f t="shared" ca="1" si="19"/>
        <v>35</v>
      </c>
      <c r="BQ6" s="348">
        <f ca="1">-$AR$3*'Season Summary'!$AO$3</f>
        <v>-27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["V","H","V","V","V","H","H","H","H","H","H","V","H","V"];</v>
      </c>
    </row>
    <row r="7" spans="1:77" ht="18" customHeight="1" x14ac:dyDescent="0.2">
      <c r="B7" s="200" t="str">
        <f>IF('NFL Schedule'!A165="","",'NFL Schedule'!A165)</f>
        <v>Ravens</v>
      </c>
      <c r="C7" s="201" t="str">
        <f>IF('NFL Schedule'!B165="","",'NFL Schedule'!B165)</f>
        <v>at</v>
      </c>
      <c r="D7" s="201" t="str">
        <f>IF('NFL Schedule'!C165="","",'NFL Schedule'!C165)</f>
        <v>Colts</v>
      </c>
      <c r="E7" s="365" t="s">
        <v>45</v>
      </c>
      <c r="F7" s="238" t="s">
        <v>45</v>
      </c>
      <c r="G7" s="209">
        <v>4</v>
      </c>
      <c r="H7" s="205" t="str">
        <f t="shared" si="23"/>
        <v/>
      </c>
      <c r="I7" s="241" t="s">
        <v>45</v>
      </c>
      <c r="J7" s="209">
        <v>12</v>
      </c>
      <c r="K7" s="205" t="str">
        <f t="shared" si="0"/>
        <v/>
      </c>
      <c r="L7" s="241" t="s">
        <v>45</v>
      </c>
      <c r="M7" s="209">
        <v>5</v>
      </c>
      <c r="N7" s="205" t="str">
        <f t="shared" si="1"/>
        <v/>
      </c>
      <c r="O7" s="241" t="s">
        <v>45</v>
      </c>
      <c r="P7" s="209">
        <v>7</v>
      </c>
      <c r="Q7" s="205" t="str">
        <f t="shared" si="2"/>
        <v/>
      </c>
      <c r="R7" s="241" t="s">
        <v>45</v>
      </c>
      <c r="S7" s="209">
        <v>6</v>
      </c>
      <c r="T7" s="205" t="str">
        <f t="shared" si="3"/>
        <v/>
      </c>
      <c r="U7" s="241" t="s">
        <v>45</v>
      </c>
      <c r="V7" s="209">
        <v>11</v>
      </c>
      <c r="W7" s="205" t="str">
        <f t="shared" si="4"/>
        <v/>
      </c>
      <c r="X7" s="241" t="s">
        <v>45</v>
      </c>
      <c r="Y7" s="209">
        <v>6</v>
      </c>
      <c r="Z7" s="205" t="str">
        <f t="shared" si="5"/>
        <v/>
      </c>
      <c r="AA7" s="241" t="s">
        <v>44</v>
      </c>
      <c r="AB7" s="209">
        <v>5</v>
      </c>
      <c r="AC7" s="205">
        <f t="shared" si="6"/>
        <v>-5</v>
      </c>
      <c r="AD7" s="241" t="s">
        <v>45</v>
      </c>
      <c r="AE7" s="209">
        <v>4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7</v>
      </c>
      <c r="AL7" s="205" t="str">
        <f t="shared" si="9"/>
        <v/>
      </c>
      <c r="AM7" s="241" t="s">
        <v>45</v>
      </c>
      <c r="AN7" s="209">
        <v>13</v>
      </c>
      <c r="AO7" s="207" t="str">
        <f t="shared" si="10"/>
        <v/>
      </c>
      <c r="AT7" s="208" t="str">
        <f t="shared" si="11"/>
        <v>V</v>
      </c>
      <c r="AU7" s="209">
        <f t="shared" ca="1" si="12"/>
        <v>7</v>
      </c>
      <c r="AV7" s="207" t="str">
        <f t="shared" ca="1" si="13"/>
        <v/>
      </c>
      <c r="AX7" s="4">
        <f t="shared" si="14"/>
        <v>-77</v>
      </c>
      <c r="AY7" s="4">
        <f t="shared" si="22"/>
        <v>77</v>
      </c>
      <c r="AZ7" s="4">
        <f t="shared" si="15"/>
        <v>77</v>
      </c>
      <c r="BA7" s="4">
        <f t="shared" ca="1" si="16"/>
        <v>77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98.625</v>
      </c>
      <c r="BL7" s="95">
        <f ca="1">$N$23</f>
        <v>789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4</v>
      </c>
      <c r="BQ7" s="348">
        <f ca="1">-$AR$3*'Season Summary'!$AO$3</f>
        <v>-27</v>
      </c>
      <c r="BR7" s="349">
        <f ca="1">IF(COUNTIF('Season Summary'!E$3:OFFSET('Season Summary'!E$3,$C$2+$AR$2,0),"=1")&gt;0,COUNTIF('Season Summary'!E$3:OFFSET('Season Summary'!E$3,$C$2+$AR$2,0),"=1"),"")</f>
        <v>1</v>
      </c>
      <c r="BS7" s="350">
        <f ca="1">IF(BR7="","",BR7*'Season Summary'!$AO$6)</f>
        <v>31</v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["V","H","V","V","V","H","H","H","H","H","H","V","V","V"];</v>
      </c>
    </row>
    <row r="8" spans="1:77" ht="18" customHeight="1" x14ac:dyDescent="0.2">
      <c r="B8" s="200" t="str">
        <f>IF('NFL Schedule'!A166="","",'NFL Schedule'!A166)</f>
        <v>Texans</v>
      </c>
      <c r="C8" s="201" t="str">
        <f>IF('NFL Schedule'!B166="","",'NFL Schedule'!B166)</f>
        <v>at</v>
      </c>
      <c r="D8" s="201" t="str">
        <f>IF('NFL Schedule'!C166="","",'NFL Schedule'!C166)</f>
        <v>Jaguars</v>
      </c>
      <c r="E8" s="365" t="s">
        <v>45</v>
      </c>
      <c r="F8" s="238" t="s">
        <v>45</v>
      </c>
      <c r="G8" s="209">
        <v>14</v>
      </c>
      <c r="H8" s="205" t="str">
        <f t="shared" si="23"/>
        <v/>
      </c>
      <c r="I8" s="241" t="s">
        <v>44</v>
      </c>
      <c r="J8" s="209">
        <v>4</v>
      </c>
      <c r="K8" s="205">
        <f t="shared" si="0"/>
        <v>-4</v>
      </c>
      <c r="L8" s="241" t="s">
        <v>45</v>
      </c>
      <c r="M8" s="209">
        <v>14</v>
      </c>
      <c r="N8" s="205" t="str">
        <f t="shared" si="1"/>
        <v/>
      </c>
      <c r="O8" s="241" t="s">
        <v>45</v>
      </c>
      <c r="P8" s="209">
        <v>13</v>
      </c>
      <c r="Q8" s="205" t="str">
        <f t="shared" si="2"/>
        <v/>
      </c>
      <c r="R8" s="241" t="s">
        <v>45</v>
      </c>
      <c r="S8" s="209">
        <v>7</v>
      </c>
      <c r="T8" s="205" t="str">
        <f t="shared" si="3"/>
        <v/>
      </c>
      <c r="U8" s="241" t="s">
        <v>44</v>
      </c>
      <c r="V8" s="209">
        <v>6</v>
      </c>
      <c r="W8" s="205">
        <f t="shared" si="4"/>
        <v>-6</v>
      </c>
      <c r="X8" s="241" t="s">
        <v>45</v>
      </c>
      <c r="Y8" s="209">
        <v>11</v>
      </c>
      <c r="Z8" s="205" t="str">
        <f t="shared" si="5"/>
        <v/>
      </c>
      <c r="AA8" s="241" t="s">
        <v>45</v>
      </c>
      <c r="AB8" s="209">
        <v>11</v>
      </c>
      <c r="AC8" s="205" t="str">
        <f t="shared" si="6"/>
        <v/>
      </c>
      <c r="AD8" s="241" t="s">
        <v>45</v>
      </c>
      <c r="AE8" s="209">
        <v>14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45</v>
      </c>
      <c r="AN8" s="209">
        <v>7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-98</v>
      </c>
      <c r="AY8" s="4">
        <f t="shared" si="22"/>
        <v>98</v>
      </c>
      <c r="AZ8" s="4">
        <f t="shared" si="15"/>
        <v>98</v>
      </c>
      <c r="BA8" s="4">
        <f t="shared" ca="1" si="16"/>
        <v>98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103</v>
      </c>
      <c r="BH8" s="177"/>
      <c r="BI8" s="346">
        <f t="shared" ca="1" si="17"/>
        <v>5</v>
      </c>
      <c r="BJ8" s="85" t="str">
        <f>$AM$2</f>
        <v>RR</v>
      </c>
      <c r="BK8" s="94">
        <f ca="1">$AO$22</f>
        <v>98</v>
      </c>
      <c r="BL8" s="95">
        <f ca="1">$AO$23</f>
        <v>784</v>
      </c>
      <c r="BM8" s="174"/>
      <c r="BN8" s="346">
        <f t="shared" ca="1" si="18"/>
        <v>4</v>
      </c>
      <c r="BO8" s="85" t="str">
        <f>$I$2</f>
        <v>CK</v>
      </c>
      <c r="BP8" s="347">
        <f t="shared" ca="1" si="19"/>
        <v>4</v>
      </c>
      <c r="BQ8" s="348">
        <f ca="1">-$AR$3*'Season Summary'!$AO$3</f>
        <v>-27</v>
      </c>
      <c r="BR8" s="349">
        <f ca="1">IF(COUNTIF('Season Summary'!H$3:OFFSET('Season Summary'!H$3,$C$2+$AR$2,0),"=1")&gt;0,COUNTIF('Season Summary'!H$3:OFFSET('Season Summary'!H$3,$C$2+$AR$2,0),"=1"),"")</f>
        <v>1</v>
      </c>
      <c r="BS8" s="350">
        <f ca="1">IF(BR8="","",BR8*'Season Summary'!$AO$6)</f>
        <v>31</v>
      </c>
      <c r="BT8" s="351" t="str">
        <f ca="1">IF($J$22=1,"✓","")</f>
        <v/>
      </c>
      <c r="BU8" s="350" t="str">
        <f t="shared" ca="1" si="20"/>
        <v/>
      </c>
      <c r="BV8" s="351" t="str">
        <f ca="1">IF($J$22=2,"✓","")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["V","H","H","V","V","H","H","H","H","H","H","V","H","V"];</v>
      </c>
    </row>
    <row r="9" spans="1:77" ht="18" customHeight="1" x14ac:dyDescent="0.2">
      <c r="B9" s="200" t="str">
        <f>IF('NFL Schedule'!A167="","",'NFL Schedule'!A167)</f>
        <v>Panthers</v>
      </c>
      <c r="C9" s="201" t="str">
        <f>IF('NFL Schedule'!B167="","",'NFL Schedule'!B167)</f>
        <v>at</v>
      </c>
      <c r="D9" s="201" t="str">
        <f>IF('NFL Schedule'!C167="","",'NFL Schedule'!C167)</f>
        <v>Chiefs</v>
      </c>
      <c r="E9" s="365" t="s">
        <v>44</v>
      </c>
      <c r="F9" s="238" t="s">
        <v>44</v>
      </c>
      <c r="G9" s="209">
        <v>16</v>
      </c>
      <c r="H9" s="205" t="str">
        <f t="shared" si="23"/>
        <v/>
      </c>
      <c r="I9" s="241" t="s">
        <v>44</v>
      </c>
      <c r="J9" s="209">
        <v>15</v>
      </c>
      <c r="K9" s="205" t="str">
        <f t="shared" si="0"/>
        <v/>
      </c>
      <c r="L9" s="241" t="s">
        <v>44</v>
      </c>
      <c r="M9" s="209">
        <v>15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14</v>
      </c>
      <c r="T9" s="205" t="str">
        <f t="shared" si="3"/>
        <v/>
      </c>
      <c r="U9" s="241" t="s">
        <v>44</v>
      </c>
      <c r="V9" s="209">
        <v>15</v>
      </c>
      <c r="W9" s="205" t="str">
        <f t="shared" si="4"/>
        <v/>
      </c>
      <c r="X9" s="241" t="s">
        <v>44</v>
      </c>
      <c r="Y9" s="209">
        <v>16</v>
      </c>
      <c r="Z9" s="205" t="str">
        <f t="shared" si="5"/>
        <v/>
      </c>
      <c r="AA9" s="241" t="s">
        <v>44</v>
      </c>
      <c r="AB9" s="209">
        <v>15</v>
      </c>
      <c r="AC9" s="205" t="str">
        <f t="shared" si="6"/>
        <v/>
      </c>
      <c r="AD9" s="241" t="s">
        <v>44</v>
      </c>
      <c r="AE9" s="209">
        <v>15</v>
      </c>
      <c r="AF9" s="205" t="str">
        <f t="shared" si="7"/>
        <v/>
      </c>
      <c r="AG9" s="241" t="s">
        <v>44</v>
      </c>
      <c r="AH9" s="209">
        <v>16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15</v>
      </c>
      <c r="AO9" s="207" t="str">
        <f t="shared" si="10"/>
        <v/>
      </c>
      <c r="AT9" s="208" t="str">
        <f t="shared" si="11"/>
        <v>H</v>
      </c>
      <c r="AU9" s="209">
        <f t="shared" ca="1" si="12"/>
        <v>15</v>
      </c>
      <c r="AV9" s="207" t="str">
        <f t="shared" ca="1" si="13"/>
        <v/>
      </c>
      <c r="AX9" s="4">
        <f t="shared" si="14"/>
        <v>182</v>
      </c>
      <c r="AY9" s="4">
        <f t="shared" si="22"/>
        <v>182</v>
      </c>
      <c r="AZ9" s="4">
        <f t="shared" ca="1" si="15"/>
        <v>182</v>
      </c>
      <c r="BA9" s="4">
        <f t="shared" ca="1" si="16"/>
        <v>182</v>
      </c>
      <c r="BB9" s="4">
        <v>6</v>
      </c>
      <c r="BC9" s="4">
        <f ca="1">COUNTIF($AY$4:OFFSET($AY$4,0,0,BB9,1),AY9)</f>
        <v>1</v>
      </c>
      <c r="BE9" s="345">
        <f ca="1">$M$21</f>
        <v>6</v>
      </c>
      <c r="BF9" s="100" t="str">
        <f>$L$2</f>
        <v>CP</v>
      </c>
      <c r="BG9" s="101">
        <f ca="1">$N$21</f>
        <v>101</v>
      </c>
      <c r="BH9" s="177"/>
      <c r="BI9" s="346">
        <f t="shared" ca="1" si="17"/>
        <v>6</v>
      </c>
      <c r="BJ9" s="85" t="str">
        <f>$O$2</f>
        <v>DC</v>
      </c>
      <c r="BK9" s="94">
        <f ca="1">$Q$22</f>
        <v>97</v>
      </c>
      <c r="BL9" s="95">
        <f ca="1">$Q$23</f>
        <v>776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-9</v>
      </c>
      <c r="BQ9" s="348">
        <f ca="1">-$AR$3*'Season Summary'!$AO$3</f>
        <v>-27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18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["V","H","V","V","H","H","H","V","V","H","H","V","H","V"];</v>
      </c>
    </row>
    <row r="10" spans="1:77" ht="18" customHeight="1" x14ac:dyDescent="0.2">
      <c r="B10" s="200" t="str">
        <f>IF('NFL Schedule'!A168="","",'NFL Schedule'!A168)</f>
        <v>Lions</v>
      </c>
      <c r="C10" s="201" t="str">
        <f>IF('NFL Schedule'!B168="","",'NFL Schedule'!B168)</f>
        <v>at</v>
      </c>
      <c r="D10" s="201" t="str">
        <f>IF('NFL Schedule'!C168="","",'NFL Schedule'!C168)</f>
        <v>Vikings</v>
      </c>
      <c r="E10" s="365" t="s">
        <v>44</v>
      </c>
      <c r="F10" s="238" t="s">
        <v>44</v>
      </c>
      <c r="G10" s="209">
        <v>8</v>
      </c>
      <c r="H10" s="205" t="str">
        <f t="shared" si="23"/>
        <v/>
      </c>
      <c r="I10" s="241" t="s">
        <v>44</v>
      </c>
      <c r="J10" s="209">
        <v>11</v>
      </c>
      <c r="K10" s="205" t="str">
        <f t="shared" si="0"/>
        <v/>
      </c>
      <c r="L10" s="241" t="s">
        <v>44</v>
      </c>
      <c r="M10" s="209">
        <v>7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14</v>
      </c>
      <c r="W10" s="205" t="str">
        <f t="shared" si="4"/>
        <v/>
      </c>
      <c r="X10" s="241" t="s">
        <v>44</v>
      </c>
      <c r="Y10" s="209">
        <v>7</v>
      </c>
      <c r="Z10" s="205" t="str">
        <f t="shared" si="5"/>
        <v/>
      </c>
      <c r="AA10" s="241" t="s">
        <v>44</v>
      </c>
      <c r="AB10" s="209">
        <v>6</v>
      </c>
      <c r="AC10" s="205" t="str">
        <f t="shared" si="6"/>
        <v/>
      </c>
      <c r="AD10" s="241" t="s">
        <v>44</v>
      </c>
      <c r="AE10" s="209">
        <v>7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12</v>
      </c>
      <c r="AL10" s="205" t="str">
        <f t="shared" si="9"/>
        <v/>
      </c>
      <c r="AM10" s="241" t="s">
        <v>44</v>
      </c>
      <c r="AN10" s="209">
        <v>12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12</v>
      </c>
      <c r="AV10" s="207" t="str">
        <f t="shared" ca="1" si="13"/>
        <v/>
      </c>
      <c r="AX10" s="4">
        <f t="shared" si="14"/>
        <v>116</v>
      </c>
      <c r="AY10" s="4">
        <f t="shared" si="22"/>
        <v>116</v>
      </c>
      <c r="AZ10" s="4">
        <f t="shared" ca="1" si="15"/>
        <v>116</v>
      </c>
      <c r="BA10" s="4">
        <f t="shared" ca="1" si="16"/>
        <v>116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101</v>
      </c>
      <c r="BH10" s="177"/>
      <c r="BI10" s="346">
        <f t="shared" ca="1" si="17"/>
        <v>7</v>
      </c>
      <c r="BJ10" s="85" t="str">
        <f>$AJ$2</f>
        <v>MB</v>
      </c>
      <c r="BK10" s="94">
        <f ca="1">$AL$22</f>
        <v>96</v>
      </c>
      <c r="BL10" s="95">
        <f ca="1">$AL$23</f>
        <v>768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-27</v>
      </c>
      <c r="BQ10" s="348">
        <f ca="1">-$AR$3*'Season Summary'!$AO$3</f>
        <v>-27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["V","H","V","V","V","H","H","H","H","V","H","V","H","V"];</v>
      </c>
    </row>
    <row r="11" spans="1:77" ht="18" customHeight="1" x14ac:dyDescent="0.2">
      <c r="B11" s="200" t="str">
        <f>IF('NFL Schedule'!A169="","",'NFL Schedule'!A169)</f>
        <v>Bears</v>
      </c>
      <c r="C11" s="201" t="str">
        <f>IF('NFL Schedule'!B169="","",'NFL Schedule'!B169)</f>
        <v>at</v>
      </c>
      <c r="D11" s="201" t="str">
        <f>IF('NFL Schedule'!C169="","",'NFL Schedule'!C169)</f>
        <v>Titans</v>
      </c>
      <c r="E11" s="365" t="s">
        <v>44</v>
      </c>
      <c r="F11" s="238" t="s">
        <v>44</v>
      </c>
      <c r="G11" s="209">
        <v>13</v>
      </c>
      <c r="H11" s="205" t="str">
        <f t="shared" si="23"/>
        <v/>
      </c>
      <c r="I11" s="241" t="s">
        <v>44</v>
      </c>
      <c r="J11" s="209">
        <v>14</v>
      </c>
      <c r="K11" s="205" t="str">
        <f t="shared" si="0"/>
        <v/>
      </c>
      <c r="L11" s="241" t="s">
        <v>44</v>
      </c>
      <c r="M11" s="209">
        <v>11</v>
      </c>
      <c r="N11" s="205" t="str">
        <f t="shared" si="1"/>
        <v/>
      </c>
      <c r="O11" s="241" t="s">
        <v>44</v>
      </c>
      <c r="P11" s="209">
        <v>11</v>
      </c>
      <c r="Q11" s="205" t="str">
        <f t="shared" si="2"/>
        <v/>
      </c>
      <c r="R11" s="241" t="s">
        <v>44</v>
      </c>
      <c r="S11" s="209">
        <v>10</v>
      </c>
      <c r="T11" s="205" t="str">
        <f t="shared" si="3"/>
        <v/>
      </c>
      <c r="U11" s="241" t="s">
        <v>45</v>
      </c>
      <c r="V11" s="209">
        <v>7</v>
      </c>
      <c r="W11" s="205">
        <f t="shared" si="4"/>
        <v>-7</v>
      </c>
      <c r="X11" s="241" t="s">
        <v>44</v>
      </c>
      <c r="Y11" s="209">
        <v>10</v>
      </c>
      <c r="Z11" s="205" t="str">
        <f t="shared" si="5"/>
        <v/>
      </c>
      <c r="AA11" s="241" t="s">
        <v>45</v>
      </c>
      <c r="AB11" s="209">
        <v>3</v>
      </c>
      <c r="AC11" s="205">
        <f t="shared" si="6"/>
        <v>-3</v>
      </c>
      <c r="AD11" s="241" t="s">
        <v>44</v>
      </c>
      <c r="AE11" s="209">
        <v>11</v>
      </c>
      <c r="AF11" s="205" t="str">
        <f t="shared" si="7"/>
        <v/>
      </c>
      <c r="AG11" s="241" t="s">
        <v>44</v>
      </c>
      <c r="AH11" s="209">
        <v>11</v>
      </c>
      <c r="AI11" s="205" t="str">
        <f t="shared" si="8"/>
        <v/>
      </c>
      <c r="AJ11" s="241" t="s">
        <v>44</v>
      </c>
      <c r="AK11" s="209">
        <v>9</v>
      </c>
      <c r="AL11" s="205" t="str">
        <f t="shared" si="9"/>
        <v/>
      </c>
      <c r="AM11" s="241" t="s">
        <v>44</v>
      </c>
      <c r="AN11" s="209">
        <v>8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98</v>
      </c>
      <c r="AY11" s="4">
        <f t="shared" si="22"/>
        <v>98</v>
      </c>
      <c r="AZ11" s="4">
        <f t="shared" ca="1" si="15"/>
        <v>98.1</v>
      </c>
      <c r="BA11" s="4">
        <f t="shared" ca="1" si="16"/>
        <v>98.1</v>
      </c>
      <c r="BB11" s="4">
        <v>8</v>
      </c>
      <c r="BC11" s="4">
        <f ca="1">COUNTIF($AY$4:OFFSET($AY$4,0,0,BB11,1),AY11)</f>
        <v>2</v>
      </c>
      <c r="BE11" s="345">
        <f ca="1">$AE$21</f>
        <v>8</v>
      </c>
      <c r="BF11" s="100" t="str">
        <f>$AD$2</f>
        <v>KC</v>
      </c>
      <c r="BG11" s="101">
        <f ca="1">$AF$21</f>
        <v>100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95.875</v>
      </c>
      <c r="BL11" s="95">
        <f ca="1">$H$23</f>
        <v>767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-27</v>
      </c>
      <c r="BQ11" s="348">
        <f ca="1">-$AR$3*'Season Summary'!$AO$3</f>
        <v>-27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["V","H","V","H","V","H","H","V","H","V","H","V","H","V"];</v>
      </c>
    </row>
    <row r="12" spans="1:77" ht="18" customHeight="1" x14ac:dyDescent="0.2">
      <c r="B12" s="200" t="str">
        <f>IF('NFL Schedule'!A170="","",'NFL Schedule'!A170)</f>
        <v>Giants</v>
      </c>
      <c r="C12" s="201" t="str">
        <f>IF('NFL Schedule'!B170="","",'NFL Schedule'!B170)</f>
        <v>at</v>
      </c>
      <c r="D12" s="201" t="str">
        <f>IF('NFL Schedule'!C170="","",'NFL Schedule'!C170)</f>
        <v>Football Team</v>
      </c>
      <c r="E12" s="365" t="s">
        <v>45</v>
      </c>
      <c r="F12" s="238" t="s">
        <v>44</v>
      </c>
      <c r="G12" s="209">
        <v>5</v>
      </c>
      <c r="H12" s="205">
        <f t="shared" si="23"/>
        <v>-5</v>
      </c>
      <c r="I12" s="241" t="s">
        <v>44</v>
      </c>
      <c r="J12" s="209">
        <v>5</v>
      </c>
      <c r="K12" s="205">
        <f t="shared" si="0"/>
        <v>-5</v>
      </c>
      <c r="L12" s="241" t="s">
        <v>44</v>
      </c>
      <c r="M12" s="209">
        <v>4</v>
      </c>
      <c r="N12" s="205">
        <f t="shared" si="1"/>
        <v>-4</v>
      </c>
      <c r="O12" s="241" t="s">
        <v>44</v>
      </c>
      <c r="P12" s="209">
        <v>5</v>
      </c>
      <c r="Q12" s="205">
        <f t="shared" si="2"/>
        <v>-5</v>
      </c>
      <c r="R12" s="241" t="s">
        <v>44</v>
      </c>
      <c r="S12" s="209">
        <v>5</v>
      </c>
      <c r="T12" s="205">
        <f t="shared" si="3"/>
        <v>-5</v>
      </c>
      <c r="U12" s="241" t="s">
        <v>45</v>
      </c>
      <c r="V12" s="209">
        <v>8</v>
      </c>
      <c r="W12" s="205" t="str">
        <f t="shared" si="4"/>
        <v/>
      </c>
      <c r="X12" s="241" t="s">
        <v>44</v>
      </c>
      <c r="Y12" s="209">
        <v>4</v>
      </c>
      <c r="Z12" s="205">
        <f t="shared" si="5"/>
        <v>-4</v>
      </c>
      <c r="AA12" s="241" t="s">
        <v>44</v>
      </c>
      <c r="AB12" s="209">
        <v>7</v>
      </c>
      <c r="AC12" s="205">
        <f t="shared" si="6"/>
        <v>-7</v>
      </c>
      <c r="AD12" s="241" t="s">
        <v>44</v>
      </c>
      <c r="AE12" s="209">
        <v>5</v>
      </c>
      <c r="AF12" s="205">
        <f t="shared" si="7"/>
        <v>-5</v>
      </c>
      <c r="AG12" s="241" t="s">
        <v>45</v>
      </c>
      <c r="AH12" s="209">
        <v>3</v>
      </c>
      <c r="AI12" s="205" t="str">
        <f t="shared" si="8"/>
        <v/>
      </c>
      <c r="AJ12" s="241" t="s">
        <v>44</v>
      </c>
      <c r="AK12" s="209">
        <v>6</v>
      </c>
      <c r="AL12" s="205">
        <f t="shared" si="9"/>
        <v>-6</v>
      </c>
      <c r="AM12" s="241" t="s">
        <v>44</v>
      </c>
      <c r="AN12" s="209">
        <v>6</v>
      </c>
      <c r="AO12" s="207">
        <f t="shared" si="10"/>
        <v>-6</v>
      </c>
      <c r="AT12" s="208" t="str">
        <f t="shared" si="11"/>
        <v>H</v>
      </c>
      <c r="AU12" s="209">
        <f t="shared" ca="1" si="12"/>
        <v>4</v>
      </c>
      <c r="AV12" s="207">
        <f t="shared" ca="1" si="13"/>
        <v>-4</v>
      </c>
      <c r="AX12" s="4">
        <f t="shared" si="14"/>
        <v>41</v>
      </c>
      <c r="AY12" s="4">
        <f t="shared" si="22"/>
        <v>41</v>
      </c>
      <c r="AZ12" s="4">
        <f t="shared" ca="1" si="15"/>
        <v>41</v>
      </c>
      <c r="BA12" s="4">
        <f t="shared" ca="1" si="16"/>
        <v>41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97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95.5</v>
      </c>
      <c r="BL12" s="95">
        <f ca="1">$AC$23</f>
        <v>764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-27</v>
      </c>
      <c r="BQ12" s="348">
        <f ca="1">-$AR$3*'Season Summary'!$AO$3</f>
        <v>-27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["V","H","V","V","V","H","H","H","H","H","H","V","H","V"];</v>
      </c>
    </row>
    <row r="13" spans="1:77" ht="18" customHeight="1" x14ac:dyDescent="0.2">
      <c r="B13" s="200" t="str">
        <f>IF('NFL Schedule'!A171="","",'NFL Schedule'!A171)</f>
        <v>Raiders</v>
      </c>
      <c r="C13" s="201" t="str">
        <f>IF('NFL Schedule'!B171="","",'NFL Schedule'!B171)</f>
        <v>at</v>
      </c>
      <c r="D13" s="201" t="str">
        <f>IF('NFL Schedule'!C171="","",'NFL Schedule'!C171)</f>
        <v>Chargers</v>
      </c>
      <c r="E13" s="365" t="s">
        <v>45</v>
      </c>
      <c r="F13" s="238" t="s">
        <v>45</v>
      </c>
      <c r="G13" s="209">
        <v>3</v>
      </c>
      <c r="H13" s="205" t="str">
        <f t="shared" si="23"/>
        <v/>
      </c>
      <c r="I13" s="241" t="s">
        <v>45</v>
      </c>
      <c r="J13" s="209">
        <v>7</v>
      </c>
      <c r="K13" s="205" t="str">
        <f t="shared" si="0"/>
        <v/>
      </c>
      <c r="L13" s="241" t="s">
        <v>44</v>
      </c>
      <c r="M13" s="209">
        <v>3</v>
      </c>
      <c r="N13" s="205">
        <f t="shared" si="1"/>
        <v>-3</v>
      </c>
      <c r="O13" s="241" t="s">
        <v>44</v>
      </c>
      <c r="P13" s="209">
        <v>3</v>
      </c>
      <c r="Q13" s="205">
        <f t="shared" si="2"/>
        <v>-3</v>
      </c>
      <c r="R13" s="241" t="s">
        <v>44</v>
      </c>
      <c r="S13" s="209">
        <v>9</v>
      </c>
      <c r="T13" s="205">
        <f t="shared" si="3"/>
        <v>-9</v>
      </c>
      <c r="U13" s="241" t="s">
        <v>44</v>
      </c>
      <c r="V13" s="209">
        <v>9</v>
      </c>
      <c r="W13" s="205">
        <f t="shared" si="4"/>
        <v>-9</v>
      </c>
      <c r="X13" s="241" t="s">
        <v>45</v>
      </c>
      <c r="Y13" s="209">
        <v>3</v>
      </c>
      <c r="Z13" s="205" t="str">
        <f t="shared" si="5"/>
        <v/>
      </c>
      <c r="AA13" s="241" t="s">
        <v>45</v>
      </c>
      <c r="AB13" s="209">
        <v>12</v>
      </c>
      <c r="AC13" s="205" t="str">
        <f t="shared" si="6"/>
        <v/>
      </c>
      <c r="AD13" s="241" t="s">
        <v>44</v>
      </c>
      <c r="AE13" s="209">
        <v>3</v>
      </c>
      <c r="AF13" s="205">
        <f t="shared" si="7"/>
        <v>-3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3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3</v>
      </c>
      <c r="AV13" s="207" t="str">
        <f t="shared" ca="1" si="13"/>
        <v/>
      </c>
      <c r="AX13" s="4">
        <f t="shared" si="14"/>
        <v>-8</v>
      </c>
      <c r="AY13" s="4">
        <f t="shared" si="22"/>
        <v>8</v>
      </c>
      <c r="AZ13" s="4">
        <f t="shared" si="15"/>
        <v>8</v>
      </c>
      <c r="BA13" s="4">
        <f t="shared" ca="1" si="16"/>
        <v>8</v>
      </c>
      <c r="BB13" s="4">
        <v>10</v>
      </c>
      <c r="BC13" s="4">
        <f ca="1">COUNTIF($AY$4:OFFSET($AY$4,0,0,BB13,1),AY13)</f>
        <v>1</v>
      </c>
      <c r="BE13" s="345">
        <f ca="1">$J$21</f>
        <v>10</v>
      </c>
      <c r="BF13" s="100" t="str">
        <f>$I$2</f>
        <v>CK</v>
      </c>
      <c r="BG13" s="101">
        <f ca="1">$K$21</f>
        <v>94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94.625</v>
      </c>
      <c r="BL13" s="95">
        <f ca="1">$W$23</f>
        <v>757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-27</v>
      </c>
      <c r="BQ13" s="348">
        <f ca="1">-$AR$3*'Season Summary'!$AO$3</f>
        <v>-27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["V","V","V","V","V","H","H","H","V","H","V","V","H","V"];</v>
      </c>
    </row>
    <row r="14" spans="1:77" ht="18" customHeight="1" x14ac:dyDescent="0.2">
      <c r="B14" s="200" t="str">
        <f>IF('NFL Schedule'!A172="","",'NFL Schedule'!A172)</f>
        <v>Dolphins</v>
      </c>
      <c r="C14" s="201" t="str">
        <f>IF('NFL Schedule'!B172="","",'NFL Schedule'!B172)</f>
        <v>at</v>
      </c>
      <c r="D14" s="201" t="str">
        <f>IF('NFL Schedule'!C172="","",'NFL Schedule'!C172)</f>
        <v>Cardinals</v>
      </c>
      <c r="E14" s="365" t="s">
        <v>45</v>
      </c>
      <c r="F14" s="238" t="s">
        <v>44</v>
      </c>
      <c r="G14" s="209">
        <v>9</v>
      </c>
      <c r="H14" s="205">
        <f t="shared" si="23"/>
        <v>-9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9</v>
      </c>
      <c r="N14" s="205">
        <f t="shared" si="1"/>
        <v>-9</v>
      </c>
      <c r="O14" s="241" t="s">
        <v>44</v>
      </c>
      <c r="P14" s="209">
        <v>12</v>
      </c>
      <c r="Q14" s="205">
        <f t="shared" si="2"/>
        <v>-12</v>
      </c>
      <c r="R14" s="241" t="s">
        <v>44</v>
      </c>
      <c r="S14" s="209">
        <v>8</v>
      </c>
      <c r="T14" s="205">
        <f t="shared" si="3"/>
        <v>-8</v>
      </c>
      <c r="U14" s="241" t="s">
        <v>44</v>
      </c>
      <c r="V14" s="209">
        <v>10</v>
      </c>
      <c r="W14" s="205">
        <f t="shared" si="4"/>
        <v>-10</v>
      </c>
      <c r="X14" s="241" t="s">
        <v>44</v>
      </c>
      <c r="Y14" s="209">
        <v>12</v>
      </c>
      <c r="Z14" s="205">
        <f t="shared" si="5"/>
        <v>-12</v>
      </c>
      <c r="AA14" s="241" t="s">
        <v>44</v>
      </c>
      <c r="AB14" s="209">
        <v>10</v>
      </c>
      <c r="AC14" s="205">
        <f t="shared" si="6"/>
        <v>-10</v>
      </c>
      <c r="AD14" s="241" t="s">
        <v>44</v>
      </c>
      <c r="AE14" s="209">
        <v>9</v>
      </c>
      <c r="AF14" s="205">
        <f t="shared" si="7"/>
        <v>-9</v>
      </c>
      <c r="AG14" s="241" t="s">
        <v>45</v>
      </c>
      <c r="AH14" s="209">
        <v>5</v>
      </c>
      <c r="AI14" s="205" t="str">
        <f t="shared" si="8"/>
        <v/>
      </c>
      <c r="AJ14" s="241" t="s">
        <v>44</v>
      </c>
      <c r="AK14" s="209">
        <v>10</v>
      </c>
      <c r="AL14" s="205">
        <f t="shared" si="9"/>
        <v>-10</v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11</v>
      </c>
      <c r="AV14" s="207">
        <f t="shared" ca="1" si="13"/>
        <v>-11</v>
      </c>
      <c r="AX14" s="4">
        <f t="shared" si="14"/>
        <v>99</v>
      </c>
      <c r="AY14" s="4">
        <f t="shared" si="22"/>
        <v>99</v>
      </c>
      <c r="AZ14" s="4">
        <f t="shared" ca="1" si="15"/>
        <v>99</v>
      </c>
      <c r="BA14" s="4">
        <f t="shared" ca="1" si="16"/>
        <v>99</v>
      </c>
      <c r="BB14" s="4">
        <v>11</v>
      </c>
      <c r="BC14" s="4">
        <f ca="1">COUNTIF($AY$4:OFFSET($AY$4,0,0,BB14,1),AY14)</f>
        <v>1</v>
      </c>
      <c r="BE14" s="345">
        <f ca="1">$AB$21</f>
        <v>11</v>
      </c>
      <c r="BF14" s="100" t="str">
        <f>$AA$2</f>
        <v>JL</v>
      </c>
      <c r="BG14" s="101">
        <f ca="1">$AC$21</f>
        <v>91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91.5</v>
      </c>
      <c r="BL14" s="95">
        <f ca="1">$T$23</f>
        <v>732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-27</v>
      </c>
      <c r="BQ14" s="348">
        <f ca="1">-$AR$3*'Season Summary'!$AO$3</f>
        <v>-27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["V","V","V","V","V","H","H","H","H","V","H","V","V","V"];</v>
      </c>
    </row>
    <row r="15" spans="1:77" ht="18" customHeight="1" thickBot="1" x14ac:dyDescent="0.25">
      <c r="B15" s="200" t="str">
        <f>IF('NFL Schedule'!A173="","",'NFL Schedule'!A173)</f>
        <v>Steelers</v>
      </c>
      <c r="C15" s="201" t="str">
        <f>IF('NFL Schedule'!B173="","",'NFL Schedule'!B173)</f>
        <v>at</v>
      </c>
      <c r="D15" s="201" t="str">
        <f>IF('NFL Schedule'!C173="","",'NFL Schedule'!C173)</f>
        <v>Cowboys</v>
      </c>
      <c r="E15" s="365" t="s">
        <v>45</v>
      </c>
      <c r="F15" s="238" t="s">
        <v>45</v>
      </c>
      <c r="G15" s="209">
        <v>15</v>
      </c>
      <c r="H15" s="205" t="str">
        <f t="shared" si="23"/>
        <v/>
      </c>
      <c r="I15" s="241" t="s">
        <v>45</v>
      </c>
      <c r="J15" s="209">
        <v>16</v>
      </c>
      <c r="K15" s="205" t="str">
        <f t="shared" si="0"/>
        <v/>
      </c>
      <c r="L15" s="241" t="s">
        <v>45</v>
      </c>
      <c r="M15" s="209">
        <v>16</v>
      </c>
      <c r="N15" s="205" t="str">
        <f t="shared" si="1"/>
        <v/>
      </c>
      <c r="O15" s="241" t="s">
        <v>45</v>
      </c>
      <c r="P15" s="209">
        <v>16</v>
      </c>
      <c r="Q15" s="205" t="str">
        <f t="shared" si="2"/>
        <v/>
      </c>
      <c r="R15" s="241" t="s">
        <v>45</v>
      </c>
      <c r="S15" s="209">
        <v>16</v>
      </c>
      <c r="T15" s="205" t="str">
        <f t="shared" si="3"/>
        <v/>
      </c>
      <c r="U15" s="241" t="s">
        <v>45</v>
      </c>
      <c r="V15" s="209">
        <v>16</v>
      </c>
      <c r="W15" s="205" t="str">
        <f t="shared" si="4"/>
        <v/>
      </c>
      <c r="X15" s="241" t="s">
        <v>45</v>
      </c>
      <c r="Y15" s="209">
        <v>15</v>
      </c>
      <c r="Z15" s="205" t="str">
        <f t="shared" si="5"/>
        <v/>
      </c>
      <c r="AA15" s="241" t="s">
        <v>45</v>
      </c>
      <c r="AB15" s="209">
        <v>16</v>
      </c>
      <c r="AC15" s="205" t="str">
        <f t="shared" si="6"/>
        <v/>
      </c>
      <c r="AD15" s="241" t="s">
        <v>45</v>
      </c>
      <c r="AE15" s="209">
        <v>16</v>
      </c>
      <c r="AF15" s="205" t="str">
        <f t="shared" si="7"/>
        <v/>
      </c>
      <c r="AG15" s="241" t="s">
        <v>45</v>
      </c>
      <c r="AH15" s="209">
        <v>15</v>
      </c>
      <c r="AI15" s="205" t="str">
        <f t="shared" si="8"/>
        <v/>
      </c>
      <c r="AJ15" s="241" t="s">
        <v>45</v>
      </c>
      <c r="AK15" s="209">
        <v>16</v>
      </c>
      <c r="AL15" s="205" t="str">
        <f t="shared" si="9"/>
        <v/>
      </c>
      <c r="AM15" s="241" t="s">
        <v>45</v>
      </c>
      <c r="AN15" s="209">
        <v>16</v>
      </c>
      <c r="AO15" s="207" t="str">
        <f t="shared" si="10"/>
        <v/>
      </c>
      <c r="AT15" s="208" t="str">
        <f t="shared" si="11"/>
        <v>V</v>
      </c>
      <c r="AU15" s="209">
        <f t="shared" ca="1" si="12"/>
        <v>16</v>
      </c>
      <c r="AV15" s="207" t="str">
        <f t="shared" ca="1" si="13"/>
        <v/>
      </c>
      <c r="AX15" s="4">
        <f t="shared" si="14"/>
        <v>-189</v>
      </c>
      <c r="AY15" s="4">
        <f t="shared" si="22"/>
        <v>189</v>
      </c>
      <c r="AZ15" s="4">
        <f t="shared" si="15"/>
        <v>189</v>
      </c>
      <c r="BA15" s="4">
        <f t="shared" ca="1" si="16"/>
        <v>189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 ca="1">$W$21</f>
        <v>85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76.625</v>
      </c>
      <c r="BL15" s="97">
        <f ca="1">$K$23</f>
        <v>613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-27</v>
      </c>
      <c r="BQ15" s="356">
        <f ca="1">-$AR$3*'Season Summary'!$AO$3</f>
        <v>-27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["V","H","V","V","V","H","H","H","H","V","H","V","H","V"];</v>
      </c>
    </row>
    <row r="16" spans="1:77" ht="18" customHeight="1" thickTop="1" x14ac:dyDescent="0.2">
      <c r="B16" s="200" t="str">
        <f>IF('NFL Schedule'!A174="","",'NFL Schedule'!A174)</f>
        <v>Saints</v>
      </c>
      <c r="C16" s="201" t="str">
        <f>IF('NFL Schedule'!B174="","",'NFL Schedule'!B174)</f>
        <v>at</v>
      </c>
      <c r="D16" s="201" t="str">
        <f>IF('NFL Schedule'!C174="","",'NFL Schedule'!C174)</f>
        <v>Buccaneers</v>
      </c>
      <c r="E16" s="365" t="s">
        <v>45</v>
      </c>
      <c r="F16" s="238" t="s">
        <v>44</v>
      </c>
      <c r="G16" s="209">
        <v>10</v>
      </c>
      <c r="H16" s="205">
        <f t="shared" si="23"/>
        <v>-10</v>
      </c>
      <c r="I16" s="241" t="s">
        <v>44</v>
      </c>
      <c r="J16" s="209">
        <v>9</v>
      </c>
      <c r="K16" s="205">
        <f t="shared" si="0"/>
        <v>-9</v>
      </c>
      <c r="L16" s="241" t="s">
        <v>44</v>
      </c>
      <c r="M16" s="209">
        <v>10</v>
      </c>
      <c r="N16" s="205">
        <f t="shared" si="1"/>
        <v>-10</v>
      </c>
      <c r="O16" s="241" t="s">
        <v>45</v>
      </c>
      <c r="P16" s="209">
        <v>4</v>
      </c>
      <c r="Q16" s="205" t="str">
        <f t="shared" si="2"/>
        <v/>
      </c>
      <c r="R16" s="241" t="s">
        <v>44</v>
      </c>
      <c r="S16" s="209">
        <v>4</v>
      </c>
      <c r="T16" s="205">
        <f t="shared" si="3"/>
        <v>-4</v>
      </c>
      <c r="U16" s="241" t="s">
        <v>44</v>
      </c>
      <c r="V16" s="209">
        <v>4</v>
      </c>
      <c r="W16" s="205">
        <f t="shared" si="4"/>
        <v>-4</v>
      </c>
      <c r="X16" s="241" t="s">
        <v>44</v>
      </c>
      <c r="Y16" s="209">
        <v>9</v>
      </c>
      <c r="Z16" s="205">
        <f t="shared" si="5"/>
        <v>-9</v>
      </c>
      <c r="AA16" s="241" t="s">
        <v>44</v>
      </c>
      <c r="AB16" s="209">
        <v>4</v>
      </c>
      <c r="AC16" s="205">
        <f t="shared" si="6"/>
        <v>-4</v>
      </c>
      <c r="AD16" s="241" t="s">
        <v>44</v>
      </c>
      <c r="AE16" s="209">
        <v>10</v>
      </c>
      <c r="AF16" s="205">
        <f t="shared" si="7"/>
        <v>-10</v>
      </c>
      <c r="AG16" s="241" t="s">
        <v>44</v>
      </c>
      <c r="AH16" s="209">
        <v>12</v>
      </c>
      <c r="AI16" s="205">
        <f t="shared" si="8"/>
        <v>-12</v>
      </c>
      <c r="AJ16" s="241" t="s">
        <v>45</v>
      </c>
      <c r="AK16" s="209">
        <v>4</v>
      </c>
      <c r="AL16" s="205" t="str">
        <f t="shared" si="9"/>
        <v/>
      </c>
      <c r="AM16" s="241" t="s">
        <v>44</v>
      </c>
      <c r="AN16" s="209">
        <v>4</v>
      </c>
      <c r="AO16" s="207">
        <f t="shared" si="10"/>
        <v>-4</v>
      </c>
      <c r="AT16" s="208" t="str">
        <f t="shared" si="11"/>
        <v>H</v>
      </c>
      <c r="AU16" s="209">
        <f t="shared" ca="1" si="12"/>
        <v>6</v>
      </c>
      <c r="AV16" s="207">
        <f t="shared" ca="1" si="13"/>
        <v>-6</v>
      </c>
      <c r="AX16" s="4">
        <f t="shared" si="14"/>
        <v>68</v>
      </c>
      <c r="AY16" s="4">
        <f t="shared" si="22"/>
        <v>68</v>
      </c>
      <c r="AZ16" s="4">
        <f t="shared" ca="1" si="15"/>
        <v>68</v>
      </c>
      <c r="BA16" s="4">
        <f t="shared" ca="1" si="16"/>
        <v>68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["6","7","12","4","14","16","8","13","5","3","9","15","10","11"];</v>
      </c>
    </row>
    <row r="17" spans="1:77" ht="18" customHeight="1" x14ac:dyDescent="0.2">
      <c r="B17" s="200" t="str">
        <f>IF('NFL Schedule'!A175="","",'NFL Schedule'!A175)</f>
        <v/>
      </c>
      <c r="C17" s="201" t="str">
        <f>IF('NFL Schedule'!B175="","",'NFL Schedule'!B175)</f>
        <v/>
      </c>
      <c r="D17" s="201" t="str">
        <f>IF('NFL Schedule'!C175="","",'NFL Schedule'!C175)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["6","3","8","12","4","15","11","14","5","7","10","16","9","13"];</v>
      </c>
    </row>
    <row r="18" spans="1:77" ht="18" customHeight="1" x14ac:dyDescent="0.2">
      <c r="B18" s="200" t="str">
        <f>IF('NFL Schedule'!A176="","",'NFL Schedule'!A176)</f>
        <v/>
      </c>
      <c r="C18" s="201" t="str">
        <f>IF('NFL Schedule'!B176="","",'NFL Schedule'!B176)</f>
        <v/>
      </c>
      <c r="D18" s="201" t="str">
        <f>IF('NFL Schedule'!C176="","",'NFL Schedule'!C176)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["13","8","6","5","14","15","7","11","4","3","9","16","10","12"];</v>
      </c>
    </row>
    <row r="19" spans="1:77" ht="18" customHeight="1" x14ac:dyDescent="0.2">
      <c r="B19" s="200" t="str">
        <f>IF('NFL Schedule'!A177="","",'NFL Schedule'!A177)</f>
        <v>Patriots</v>
      </c>
      <c r="C19" s="201" t="str">
        <f>IF('NFL Schedule'!B177="","",'NFL Schedule'!B177)</f>
        <v>at</v>
      </c>
      <c r="D19" s="201" t="str">
        <f>IF('NFL Schedule'!C177="","",'NFL Schedule'!C177)</f>
        <v>Jets</v>
      </c>
      <c r="E19" s="365" t="s">
        <v>45</v>
      </c>
      <c r="F19" s="238" t="s">
        <v>45</v>
      </c>
      <c r="G19" s="209">
        <v>11</v>
      </c>
      <c r="H19" s="205" t="str">
        <f t="shared" si="23"/>
        <v/>
      </c>
      <c r="I19" s="241" t="s">
        <v>45</v>
      </c>
      <c r="J19" s="209">
        <v>13</v>
      </c>
      <c r="K19" s="205" t="str">
        <f t="shared" si="0"/>
        <v/>
      </c>
      <c r="L19" s="241" t="s">
        <v>45</v>
      </c>
      <c r="M19" s="209">
        <v>12</v>
      </c>
      <c r="N19" s="205" t="str">
        <f t="shared" si="1"/>
        <v/>
      </c>
      <c r="O19" s="241" t="s">
        <v>45</v>
      </c>
      <c r="P19" s="209">
        <v>10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3</v>
      </c>
      <c r="W19" s="205" t="str">
        <f t="shared" si="4"/>
        <v/>
      </c>
      <c r="X19" s="241" t="s">
        <v>45</v>
      </c>
      <c r="Y19" s="209">
        <v>14</v>
      </c>
      <c r="Z19" s="205" t="str">
        <f t="shared" si="5"/>
        <v/>
      </c>
      <c r="AA19" s="241" t="s">
        <v>45</v>
      </c>
      <c r="AB19" s="209">
        <v>14</v>
      </c>
      <c r="AC19" s="205" t="str">
        <f t="shared" si="6"/>
        <v/>
      </c>
      <c r="AD19" s="241" t="s">
        <v>45</v>
      </c>
      <c r="AE19" s="209">
        <v>13</v>
      </c>
      <c r="AF19" s="205" t="str">
        <f t="shared" si="7"/>
        <v/>
      </c>
      <c r="AG19" s="241" t="s">
        <v>45</v>
      </c>
      <c r="AH19" s="209">
        <v>14</v>
      </c>
      <c r="AI19" s="205" t="str">
        <f t="shared" si="8"/>
        <v/>
      </c>
      <c r="AJ19" s="241" t="s">
        <v>45</v>
      </c>
      <c r="AK19" s="209">
        <v>14</v>
      </c>
      <c r="AL19" s="205" t="str">
        <f t="shared" si="9"/>
        <v/>
      </c>
      <c r="AM19" s="241" t="s">
        <v>45</v>
      </c>
      <c r="AN19" s="209">
        <v>9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-142</v>
      </c>
      <c r="AY19" s="4">
        <f t="shared" si="22"/>
        <v>142</v>
      </c>
      <c r="AZ19" s="4">
        <f t="shared" si="15"/>
        <v>142</v>
      </c>
      <c r="BA19" s="4">
        <f t="shared" ca="1" si="16"/>
        <v>142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["14","6","8","7","13","15","9","11","5","3","12","16","4","10"];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38</v>
      </c>
      <c r="H20" s="147"/>
      <c r="I20" s="362" t="s">
        <v>741</v>
      </c>
      <c r="J20" s="110">
        <v>47</v>
      </c>
      <c r="K20" s="147"/>
      <c r="L20" s="362" t="s">
        <v>741</v>
      </c>
      <c r="M20" s="110">
        <v>43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44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33</v>
      </c>
      <c r="Z20" s="147"/>
      <c r="AA20" s="362" t="s">
        <v>741</v>
      </c>
      <c r="AB20" s="110">
        <v>45</v>
      </c>
      <c r="AC20" s="147"/>
      <c r="AD20" s="362" t="s">
        <v>741</v>
      </c>
      <c r="AE20" s="110">
        <v>43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48</v>
      </c>
      <c r="AL20" s="147"/>
      <c r="AM20" s="362" t="s">
        <v>741</v>
      </c>
      <c r="AN20" s="110">
        <v>21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["12","11","3","6","7","14","13","10","5","9","8","16","4","15"];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97</v>
      </c>
      <c r="I21" s="219"/>
      <c r="J21" s="217">
        <f ca="1">RANK(K21,$H34:$AO34,0)+J52</f>
        <v>10</v>
      </c>
      <c r="K21" s="218">
        <f ca="1">IF(SUM(J4:J19)&gt;0,SUM(K4:K19)+$F$31,0)</f>
        <v>94</v>
      </c>
      <c r="L21" s="219"/>
      <c r="M21" s="217">
        <f ca="1">RANK(N21,$H34:$AO34,0)+M52</f>
        <v>6</v>
      </c>
      <c r="N21" s="218">
        <f ca="1">IF(SUM(M4:M19)&gt;0,SUM(N4:N19)+$F$31,0)</f>
        <v>101</v>
      </c>
      <c r="O21" s="219"/>
      <c r="P21" s="217">
        <f ca="1">RANK(Q21,$H34:$AO34,0)+P52</f>
        <v>3</v>
      </c>
      <c r="Q21" s="218">
        <f ca="1">IF(SUM(P4:P19)&gt;0,SUM(Q4:Q19)+$F$31,0)</f>
        <v>105</v>
      </c>
      <c r="R21" s="219"/>
      <c r="S21" s="217">
        <f ca="1">RANK(T21,$H34:$AO34,0)+S52</f>
        <v>2</v>
      </c>
      <c r="T21" s="218">
        <f ca="1">IF(SUM(S4:S19)&gt;0,SUM(T4:T19)+$F$31,0)</f>
        <v>107</v>
      </c>
      <c r="U21" s="219"/>
      <c r="V21" s="217">
        <f ca="1">RANK(W21,$H34:$AO34,0)+V52</f>
        <v>12</v>
      </c>
      <c r="W21" s="218">
        <f ca="1">IF(SUM(V4:V19)&gt;0,SUM(W4:W19)+$F$31,0)</f>
        <v>85</v>
      </c>
      <c r="X21" s="219"/>
      <c r="Y21" s="217">
        <f ca="1">RANK(Z21,$H34:$AO34,0)+Y52</f>
        <v>4</v>
      </c>
      <c r="Z21" s="218">
        <f ca="1">IF(SUM(Y4:Y19)&gt;0,SUM(Z4:Z19)+$F$31,0)</f>
        <v>103</v>
      </c>
      <c r="AA21" s="219"/>
      <c r="AB21" s="217">
        <f ca="1">RANK(AC21,$H34:$AO34,0)+AB52</f>
        <v>11</v>
      </c>
      <c r="AC21" s="218">
        <f ca="1">IF(SUM(AB4:AB19)&gt;0,SUM(AC4:AC19)+$F$31,0)</f>
        <v>91</v>
      </c>
      <c r="AD21" s="219"/>
      <c r="AE21" s="217">
        <f ca="1">RANK(AF21,$H34:$AO34,0)+AE52</f>
        <v>8</v>
      </c>
      <c r="AF21" s="218">
        <f ca="1">IF(SUM(AE4:AE19)&gt;0,SUM(AF4:AF19)+$F$31,0)</f>
        <v>100</v>
      </c>
      <c r="AG21" s="219"/>
      <c r="AH21" s="217">
        <f ca="1">RANK(AI21,$H34:$AO34,0)+AH52</f>
        <v>4</v>
      </c>
      <c r="AI21" s="218">
        <f ca="1">IF(SUM(AH4:AH19)&gt;0,SUM(AI4:AI19)+$F$31,0)</f>
        <v>103</v>
      </c>
      <c r="AJ21" s="219"/>
      <c r="AK21" s="217">
        <f ca="1">RANK(AL21,$H34:$AO34,0)+AK52</f>
        <v>6</v>
      </c>
      <c r="AL21" s="218">
        <f ca="1">IF(SUM(AK4:AK19)&gt;0,SUM(AL4:AL19)+$F$31,0)</f>
        <v>101</v>
      </c>
      <c r="AM21" s="219"/>
      <c r="AN21" s="217">
        <f ca="1">RANK(AO21,$H34:$AO34,0)+AN52</f>
        <v>1</v>
      </c>
      <c r="AO21" s="220">
        <f ca="1">IF(SUM(AN4:AN19)&gt;0,SUM(AO4:AO19)+$F$31,0)</f>
        <v>115</v>
      </c>
      <c r="AP21" s="3"/>
      <c r="AT21" s="221"/>
      <c r="AU21" s="222">
        <f ca="1">RANK(AV34,$H34:$AV34,0)</f>
        <v>4</v>
      </c>
      <c r="AV21" s="223">
        <f ca="1">IF(SUM(AU4:AU19)&gt;0,SUM(AV4:AV19)+$F$31,0)</f>
        <v>104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["13","5","12","11","6","15","14","7","8","9","10","16","4","3"];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["13","8","5","6","11","16","7","10","4","3","12","15","9","14"];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["8","9","13","5","11","15","6","3","7","12","10","16","4","14"];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["12","8","6","4","14","15","7","11","5","3","9","16","10","13"];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0.7142857142857143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0.7142857142857143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0.7142857142857143</v>
      </c>
      <c r="T25" s="162">
        <f>IF(SUM(S4:S19)&gt;0,COUNTBLANK(T4:T19)-COUNTBLANK($E4:$E19),0)</f>
        <v>10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0.5714285714285714</v>
      </c>
      <c r="AC25" s="162">
        <f>IF(SUM(AB4:AB19)&gt;0,COUNTBLANK(AC4:AC19)-COUNTBLANK($E4:$E19),0)</f>
        <v>8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0.7142857142857143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["13","6","8","7","9","16","10","11","3","4","5","15","12","14"];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["13","5","11","7","8","15","12","9","6","3","10","16","4","14"];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["14","10","3","13","7","15","12","8","6","11","5","16","4","9"];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["V","H","H","V","V","H","H","H","V","V","V","V","V","V"];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Schedule'!B179="","",'NFL Schedule'!B179)</f>
        <v>Bengals, Browns, Eagles, Rams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["38","47","43","42","44","38","33","45","43","52","48","21"];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w9_actual_mn_points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97</v>
      </c>
      <c r="I34" s="26"/>
      <c r="J34" s="26"/>
      <c r="K34" s="26">
        <f t="shared" ref="K34:K39" ca="1" si="25">K21</f>
        <v>94</v>
      </c>
      <c r="L34" s="26"/>
      <c r="M34" s="26"/>
      <c r="N34" s="26">
        <f t="shared" ref="N34:N39" ca="1" si="26">N21</f>
        <v>101</v>
      </c>
      <c r="Q34" s="26">
        <f t="shared" ref="Q34:Q39" ca="1" si="27">Q21</f>
        <v>105</v>
      </c>
      <c r="T34" s="26">
        <f t="shared" ref="T34:T39" ca="1" si="28">T21</f>
        <v>107</v>
      </c>
      <c r="W34" s="26">
        <f t="shared" ref="W34:W39" ca="1" si="29">W21</f>
        <v>85</v>
      </c>
      <c r="Z34" s="26">
        <f t="shared" ref="Z34:Z39" ca="1" si="30">Z21</f>
        <v>103</v>
      </c>
      <c r="AC34" s="26">
        <f t="shared" ref="AC34:AC39" ca="1" si="31">AC21</f>
        <v>91</v>
      </c>
      <c r="AF34" s="26">
        <f t="shared" ref="AF34:AF39" ca="1" si="32">AF21</f>
        <v>100</v>
      </c>
      <c r="AI34" s="26">
        <f t="shared" ref="AI34:AI39" ca="1" si="33">AI21</f>
        <v>103</v>
      </c>
      <c r="AL34" s="26">
        <f t="shared" ref="AL34:AL39" ca="1" si="34">AL21</f>
        <v>101</v>
      </c>
      <c r="AO34" s="26">
        <f t="shared" ref="AO34:AO39" ca="1" si="35">AO21</f>
        <v>115</v>
      </c>
      <c r="AV34" s="26">
        <f ca="1">AV21</f>
        <v>104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8</v>
      </c>
      <c r="L38" s="3"/>
      <c r="M38" s="3"/>
      <c r="N38" s="28">
        <f t="shared" si="26"/>
        <v>9</v>
      </c>
      <c r="Q38" s="28">
        <f t="shared" si="27"/>
        <v>10</v>
      </c>
      <c r="T38" s="28">
        <f t="shared" si="28"/>
        <v>10</v>
      </c>
      <c r="W38" s="28">
        <f t="shared" si="29"/>
        <v>8</v>
      </c>
      <c r="Z38" s="28">
        <f t="shared" si="30"/>
        <v>10</v>
      </c>
      <c r="AC38" s="28">
        <f t="shared" si="31"/>
        <v>8</v>
      </c>
      <c r="AF38" s="28">
        <f t="shared" si="32"/>
        <v>9</v>
      </c>
      <c r="AI38" s="28">
        <f t="shared" si="33"/>
        <v>10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0.7142857142857143</v>
      </c>
      <c r="H41" s="3"/>
      <c r="I41" s="3"/>
      <c r="J41" s="27">
        <f ca="1">J25</f>
        <v>0.5714285714285714</v>
      </c>
      <c r="K41" s="3"/>
      <c r="L41" s="3"/>
      <c r="M41" s="27">
        <f ca="1">M25</f>
        <v>0.6428571428571429</v>
      </c>
      <c r="P41" s="27">
        <f ca="1">P25</f>
        <v>0.7142857142857143</v>
      </c>
      <c r="S41" s="27">
        <f ca="1">S25</f>
        <v>0.7142857142857143</v>
      </c>
      <c r="V41" s="27">
        <f ca="1">V25</f>
        <v>0.5714285714285714</v>
      </c>
      <c r="Y41" s="27">
        <f ca="1">Y25</f>
        <v>0.7142857142857143</v>
      </c>
      <c r="AB41" s="27">
        <f ca="1">AB25</f>
        <v>0.5714285714285714</v>
      </c>
      <c r="AE41" s="27">
        <f ca="1">AE25</f>
        <v>0.6428571428571429</v>
      </c>
      <c r="AH41" s="27">
        <f ca="1">AH25</f>
        <v>0.7142857142857143</v>
      </c>
      <c r="AK41" s="27">
        <f ca="1">AK25</f>
        <v>0.7142857142857143</v>
      </c>
      <c r="AN41" s="27">
        <f ca="1">AN25</f>
        <v>0.7142857142857143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2" priority="4" stopIfTrue="1">
      <formula>H24=MIN($H24:$AO24)</formula>
    </cfRule>
  </conditionalFormatting>
  <conditionalFormatting sqref="AO21 H21 AC21 Z21 W21 T21 Q21 N21 K21 AF21 AI21 AL21 AV21">
    <cfRule type="expression" dxfId="131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0" priority="6" stopIfTrue="1">
      <formula>H22=MAX($H35:$AO35)</formula>
    </cfRule>
  </conditionalFormatting>
  <conditionalFormatting sqref="H23 K23 N23 Q23 T23 W23 Z23 AC23 AF23 AI23 AL23 AO23">
    <cfRule type="expression" dxfId="129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8" priority="8" stopIfTrue="1">
      <formula>G25=MAX($G41:$AN41)</formula>
    </cfRule>
  </conditionalFormatting>
  <conditionalFormatting sqref="B4:B19">
    <cfRule type="expression" dxfId="127" priority="9" stopIfTrue="1">
      <formula>$E4="V"</formula>
    </cfRule>
  </conditionalFormatting>
  <conditionalFormatting sqref="D4:D19">
    <cfRule type="expression" dxfId="126" priority="10" stopIfTrue="1">
      <formula>$E4="H"</formula>
    </cfRule>
  </conditionalFormatting>
  <conditionalFormatting sqref="G22 J22 M22 P22 S22 V22 Y22 AB22 AE22 AH22 AK22 AN22">
    <cfRule type="cellIs" dxfId="125" priority="11" stopIfTrue="1" operator="equal">
      <formula>1</formula>
    </cfRule>
  </conditionalFormatting>
  <conditionalFormatting sqref="G49 F50">
    <cfRule type="cellIs" dxfId="124" priority="12" stopIfTrue="1" operator="equal">
      <formula>"Yes"</formula>
    </cfRule>
    <cfRule type="cellIs" dxfId="123" priority="13" stopIfTrue="1" operator="equal">
      <formula>"No"</formula>
    </cfRule>
  </conditionalFormatting>
  <conditionalFormatting sqref="F2 I2 L2 O2 R2 U2 X2 AA2 AD2 AG2 AJ2 AM2">
    <cfRule type="expression" dxfId="122" priority="2" stopIfTrue="1">
      <formula>AND(G32&lt;&gt;0,G32&lt;&gt;$F$31)</formula>
    </cfRule>
  </conditionalFormatting>
  <conditionalFormatting sqref="G2 J2 M2 P2 S2 V2 Y2 AB2 AE2 AH2 AK2 AN2">
    <cfRule type="expression" dxfId="121" priority="1">
      <formula>SUM($F$2:$AO$2)&lt;&gt;0</formula>
    </cfRule>
  </conditionalFormatting>
  <conditionalFormatting sqref="G2 J2 M2 P2 S2 V2 Y2 AB2 AE2 AH2 AK2 AN2 BP4:BQ15 BS4:BS15 BU4:BU15 BW4:BW15">
    <cfRule type="expression" dxfId="120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8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8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730" divId="Regular_Season_Results_1" sourceType="range" sourceRef="BE2:BL15" destinationFile="D:\Football Pool\Web Pages\2020 Football Pool Page\fp_results.html"/>
    <webPublishItem id="744" divId="Regular_Season_Results_2" sourceType="range" sourceRef="BN2:BW15" destinationFile="D:\Football Pool\Web Pages\2020 Football Pool Page\fp_results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28</vt:i4>
      </vt:variant>
    </vt:vector>
  </HeadingPairs>
  <TitlesOfParts>
    <vt:vector size="4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2020-11-10T06:43:48Z</dcterms:modified>
</cp:coreProperties>
</file>