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woznica/Syracuse/IST652/Homework/HW1/"/>
    </mc:Choice>
  </mc:AlternateContent>
  <xr:revisionPtr revIDLastSave="0" documentId="13_ncr:1_{27D6B4DA-3B27-BE4F-ADEA-DDDB802EF405}" xr6:coauthVersionLast="45" xr6:coauthVersionMax="45" xr10:uidLastSave="{00000000-0000-0000-0000-000000000000}"/>
  <bookViews>
    <workbookView xWindow="36480" yWindow="1800" windowWidth="31600" windowHeight="17120" activeTab="4" xr2:uid="{AC6BF550-3D07-4947-9FB9-0BC25E935AC6}"/>
  </bookViews>
  <sheets>
    <sheet name="All from MiMI" sheetId="3" r:id="rId1"/>
    <sheet name="Joyce from MiMi" sheetId="1" r:id="rId2"/>
    <sheet name="Some Joyce from MiMi" sheetId="4" r:id="rId3"/>
    <sheet name="No Joyce from Mimi" sheetId="2" r:id="rId4"/>
    <sheet name="Manipul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20" i="5"/>
  <c r="G18" i="5"/>
  <c r="G19" i="5" s="1"/>
  <c r="G31" i="5"/>
  <c r="D18" i="2"/>
  <c r="E20" i="4"/>
  <c r="E19" i="1"/>
  <c r="D18" i="1"/>
  <c r="D18" i="4"/>
  <c r="K9" i="2" l="1"/>
  <c r="K9" i="4"/>
  <c r="D19" i="4"/>
  <c r="E19" i="4" s="1"/>
  <c r="G28" i="5" l="1"/>
  <c r="G29" i="5"/>
  <c r="G23" i="5" l="1"/>
  <c r="N9" i="5"/>
  <c r="K23" i="5"/>
  <c r="K22" i="5"/>
  <c r="K21" i="5"/>
  <c r="K20" i="5"/>
  <c r="K19" i="5"/>
  <c r="K16" i="5"/>
  <c r="J16" i="5"/>
  <c r="H16" i="5"/>
  <c r="G16" i="5"/>
  <c r="F16" i="5"/>
  <c r="G26" i="5" s="1"/>
  <c r="N12" i="5"/>
  <c r="N11" i="5"/>
  <c r="N10" i="5"/>
  <c r="N8" i="5"/>
  <c r="N7" i="5"/>
  <c r="M6" i="5"/>
  <c r="N6" i="5" s="1"/>
  <c r="M19" i="5" l="1"/>
  <c r="M23" i="5"/>
  <c r="G20" i="5"/>
  <c r="M20" i="5" s="1"/>
  <c r="G21" i="5"/>
  <c r="H21" i="5" s="1"/>
  <c r="M21" i="5" s="1"/>
  <c r="N3" i="5"/>
  <c r="G22" i="5"/>
  <c r="M22" i="5" s="1"/>
  <c r="K7" i="2"/>
  <c r="K6" i="2"/>
  <c r="D19" i="2"/>
  <c r="E19" i="2" s="1"/>
  <c r="H23" i="2"/>
  <c r="H22" i="2"/>
  <c r="H21" i="2"/>
  <c r="H20" i="2"/>
  <c r="H19" i="2"/>
  <c r="J19" i="2" l="1"/>
  <c r="D23" i="4"/>
  <c r="H16" i="4"/>
  <c r="G16" i="4"/>
  <c r="E16" i="4"/>
  <c r="D16" i="4"/>
  <c r="C16" i="4"/>
  <c r="D26" i="4" s="1"/>
  <c r="K12" i="4"/>
  <c r="K11" i="4"/>
  <c r="K10" i="4"/>
  <c r="K8" i="4"/>
  <c r="K7" i="4"/>
  <c r="J6" i="4"/>
  <c r="K6" i="4" s="1"/>
  <c r="D18" i="3"/>
  <c r="E20" i="3"/>
  <c r="K6" i="3"/>
  <c r="K7" i="3"/>
  <c r="K9" i="3"/>
  <c r="E21" i="3"/>
  <c r="E19" i="3"/>
  <c r="D23" i="3"/>
  <c r="H16" i="3"/>
  <c r="G16" i="3"/>
  <c r="E16" i="3"/>
  <c r="D16" i="3"/>
  <c r="C16" i="3"/>
  <c r="D26" i="3" s="1"/>
  <c r="K12" i="3"/>
  <c r="K11" i="3"/>
  <c r="K10" i="3"/>
  <c r="K8" i="3"/>
  <c r="J6" i="3"/>
  <c r="D20" i="4" l="1"/>
  <c r="D21" i="4"/>
  <c r="E21" i="4" s="1"/>
  <c r="K3" i="4"/>
  <c r="D22" i="4"/>
  <c r="D21" i="3"/>
  <c r="D19" i="3"/>
  <c r="K3" i="3"/>
  <c r="D20" i="3"/>
  <c r="D22" i="3"/>
  <c r="H16" i="2"/>
  <c r="G16" i="2"/>
  <c r="E16" i="2"/>
  <c r="D16" i="2"/>
  <c r="C16" i="2"/>
  <c r="D26" i="2" s="1"/>
  <c r="K12" i="2"/>
  <c r="K11" i="2"/>
  <c r="K10" i="2"/>
  <c r="K8" i="2"/>
  <c r="J6" i="2"/>
  <c r="K3" i="1"/>
  <c r="K9" i="1"/>
  <c r="K7" i="1"/>
  <c r="K6" i="1"/>
  <c r="K10" i="1"/>
  <c r="D23" i="2" l="1"/>
  <c r="J23" i="2" s="1"/>
  <c r="K3" i="2"/>
  <c r="D20" i="2"/>
  <c r="E20" i="2" s="1"/>
  <c r="J20" i="2" s="1"/>
  <c r="D21" i="2"/>
  <c r="E21" i="2" s="1"/>
  <c r="J21" i="2" s="1"/>
  <c r="D22" i="2"/>
  <c r="J22" i="2" s="1"/>
  <c r="K12" i="1"/>
  <c r="K11" i="1"/>
  <c r="K8" i="1" l="1"/>
  <c r="D26" i="1"/>
  <c r="D21" i="1" l="1"/>
  <c r="E21" i="1" s="1"/>
  <c r="J6" i="1"/>
  <c r="H16" i="1"/>
  <c r="G16" i="1"/>
  <c r="E16" i="1"/>
  <c r="D16" i="1"/>
  <c r="C16" i="1"/>
  <c r="D23" i="1" l="1"/>
  <c r="D19" i="1"/>
  <c r="D22" i="1"/>
  <c r="D20" i="1"/>
  <c r="E20" i="1" s="1"/>
</calcChain>
</file>

<file path=xl/sharedStrings.xml><?xml version="1.0" encoding="utf-8"?>
<sst xmlns="http://schemas.openxmlformats.org/spreadsheetml/2006/main" count="278" uniqueCount="53">
  <si>
    <t>Julia Johnson Estate</t>
  </si>
  <si>
    <t>Account</t>
  </si>
  <si>
    <t>Preparation</t>
  </si>
  <si>
    <t>Owed</t>
  </si>
  <si>
    <t>Refund</t>
  </si>
  <si>
    <t>Account Cash</t>
  </si>
  <si>
    <t>Joelene Johnson Estate</t>
  </si>
  <si>
    <t>Loren Johnson Trust</t>
  </si>
  <si>
    <t>Lauren UWO Trust</t>
  </si>
  <si>
    <t>Ryan UWO Trust</t>
  </si>
  <si>
    <t>Joyce UWO Trust</t>
  </si>
  <si>
    <t>Federal</t>
  </si>
  <si>
    <t>CT State</t>
  </si>
  <si>
    <t>NY State</t>
  </si>
  <si>
    <t>PA State</t>
  </si>
  <si>
    <t>Ellie UWO Trust</t>
  </si>
  <si>
    <t>Ellie IRA Trust</t>
  </si>
  <si>
    <t>Lauren IRA Trust</t>
  </si>
  <si>
    <t>Joyce IRA Trust</t>
  </si>
  <si>
    <t>Joyce Personal</t>
  </si>
  <si>
    <t>Ellie Personal</t>
  </si>
  <si>
    <t>Lauren Personal</t>
  </si>
  <si>
    <t>Mimi</t>
  </si>
  <si>
    <t>Joyce Distribute</t>
  </si>
  <si>
    <t>Ellie Distribute</t>
  </si>
  <si>
    <t>Lauren Distribute</t>
  </si>
  <si>
    <t>Ryan Distribute</t>
  </si>
  <si>
    <t>Kristen Distribute</t>
  </si>
  <si>
    <t>AAA-6304</t>
  </si>
  <si>
    <t>AAA-6305</t>
  </si>
  <si>
    <t>AAA-6401</t>
  </si>
  <si>
    <t>AAA-6510</t>
  </si>
  <si>
    <t>AAA-6511</t>
  </si>
  <si>
    <t>IRA-5503</t>
  </si>
  <si>
    <t>IRA-6366</t>
  </si>
  <si>
    <t>IRA-6367</t>
  </si>
  <si>
    <t>IRA-6368</t>
  </si>
  <si>
    <t>* take preparation for Julia, Joelene and Loren and Federal Taxes, all IRA prep</t>
  </si>
  <si>
    <t>Tax Preparation</t>
  </si>
  <si>
    <t>Completed 4/28</t>
  </si>
  <si>
    <t>Take $136 Fed, $192 CT LW IRA Trust)</t>
  </si>
  <si>
    <t>Take $156 Fed, $175 CT EW IRA Trust</t>
  </si>
  <si>
    <t>* take federal and CT owed for UWO and JW IRA Fed</t>
  </si>
  <si>
    <t>Joelene</t>
  </si>
  <si>
    <t>Status</t>
  </si>
  <si>
    <t>Sent IRS</t>
  </si>
  <si>
    <t>Date</t>
  </si>
  <si>
    <t>efile?</t>
  </si>
  <si>
    <t>X</t>
  </si>
  <si>
    <t>Transfer</t>
  </si>
  <si>
    <t>5/12 - transfer $5,961 from 6401 to 5501 to pay Mimi</t>
  </si>
  <si>
    <t>5/12 - transfer $1,374 from 6511 to 5501 to pay Joyce UWO Trust</t>
  </si>
  <si>
    <t>5/12 - transfer $1,039 from 6401 to 5501 to pay IRA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</si>
</sst>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4" fillId="0" borderId="0" xfId="0" applyFont="1"/>
    <xf numFmtId="44" fontId="4" fillId="0" borderId="0" xfId="0" applyNumberFormat="1" applyFont="1"/>
    <xf numFmtId="0" fontId="5" fillId="0" borderId="0" xfId="0" applyFont="1" applyAlignment="1">
      <alignment horizontal="center"/>
    </xf>
    <xf numFmtId="44" fontId="6" fillId="0" borderId="0" xfId="1" applyFont="1"/>
    <xf numFmtId="44" fontId="6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center"/>
    </xf>
    <xf numFmtId="44" fontId="2" fillId="0" borderId="0" xfId="1" applyFont="1"/>
    <xf numFmtId="0" fontId="2" fillId="0" borderId="0" xfId="0" applyFont="1"/>
    <xf numFmtId="0" fontId="8" fillId="0" borderId="0" xfId="0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9" fillId="0" borderId="0" xfId="0" applyFont="1"/>
    <xf numFmtId="44" fontId="11" fillId="0" borderId="0" xfId="1" applyFont="1"/>
    <xf numFmtId="44" fontId="10" fillId="0" borderId="0" xfId="1" applyFont="1" applyAlignment="1">
      <alignment horizontal="center"/>
    </xf>
    <xf numFmtId="44" fontId="12" fillId="0" borderId="0" xfId="1" applyFont="1"/>
    <xf numFmtId="44" fontId="2" fillId="2" borderId="0" xfId="0" applyNumberFormat="1" applyFont="1" applyFill="1"/>
    <xf numFmtId="44" fontId="9" fillId="2" borderId="0" xfId="0" applyNumberFormat="1" applyFont="1" applyFill="1"/>
    <xf numFmtId="44" fontId="2" fillId="2" borderId="0" xfId="1" applyFont="1" applyFill="1"/>
    <xf numFmtId="44" fontId="9" fillId="2" borderId="0" xfId="1" applyFont="1" applyFill="1"/>
    <xf numFmtId="44" fontId="1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4" fontId="6" fillId="3" borderId="0" xfId="1" applyFont="1" applyFill="1"/>
    <xf numFmtId="44" fontId="2" fillId="0" borderId="0" xfId="0" applyNumberFormat="1" applyFont="1"/>
    <xf numFmtId="44" fontId="2" fillId="3" borderId="0" xfId="0" applyNumberFormat="1" applyFont="1" applyFill="1"/>
    <xf numFmtId="44" fontId="9" fillId="3" borderId="0" xfId="0" applyNumberFormat="1" applyFont="1" applyFill="1"/>
    <xf numFmtId="44" fontId="2" fillId="3" borderId="0" xfId="1" applyFont="1" applyFill="1"/>
    <xf numFmtId="44" fontId="9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B78E1-3819-E14D-8651-B0E277327305}">
  <sheetPr>
    <pageSetUpPr fitToPage="1"/>
  </sheetPr>
  <dimension ref="A1:L31"/>
  <sheetViews>
    <sheetView workbookViewId="0">
      <selection activeCell="D19" sqref="D19"/>
    </sheetView>
  </sheetViews>
  <sheetFormatPr baseColWidth="10" defaultRowHeight="16"/>
  <cols>
    <col min="2" max="2" width="22.33203125" customWidth="1"/>
    <col min="3" max="3" width="16.33203125" customWidth="1"/>
    <col min="4" max="4" width="15" style="11" customWidth="1"/>
    <col min="5" max="7" width="10.83203125" style="15"/>
    <col min="8" max="9" width="14.83203125" style="8" customWidth="1"/>
    <col min="10" max="11" width="14.83203125" style="16" customWidth="1"/>
    <col min="12" max="12" width="65" customWidth="1"/>
  </cols>
  <sheetData>
    <row r="1" spans="1:12" s="2" customFormat="1">
      <c r="D1" s="9" t="s">
        <v>11</v>
      </c>
      <c r="E1" s="12" t="s">
        <v>12</v>
      </c>
      <c r="F1" s="12" t="s">
        <v>13</v>
      </c>
      <c r="G1" s="12" t="s">
        <v>14</v>
      </c>
      <c r="H1" s="5"/>
      <c r="I1" s="5"/>
      <c r="J1" s="17"/>
      <c r="K1" s="17"/>
    </row>
    <row r="2" spans="1:12" s="2" customFormat="1">
      <c r="B2" s="2" t="s">
        <v>1</v>
      </c>
      <c r="C2" s="2" t="s">
        <v>2</v>
      </c>
      <c r="D2" s="9" t="s">
        <v>3</v>
      </c>
      <c r="E2" s="12" t="s">
        <v>3</v>
      </c>
      <c r="F2" s="12" t="s">
        <v>3</v>
      </c>
      <c r="G2" s="12" t="s">
        <v>3</v>
      </c>
      <c r="H2" s="5" t="s">
        <v>4</v>
      </c>
      <c r="I2" s="5"/>
      <c r="J2" s="17" t="s">
        <v>5</v>
      </c>
      <c r="K2" s="17"/>
    </row>
    <row r="3" spans="1:12">
      <c r="A3" t="s">
        <v>30</v>
      </c>
      <c r="B3" t="s">
        <v>0</v>
      </c>
      <c r="C3" s="1">
        <v>300</v>
      </c>
      <c r="D3" s="10">
        <v>5961</v>
      </c>
      <c r="E3" s="13">
        <v>0</v>
      </c>
      <c r="F3" s="13">
        <v>0</v>
      </c>
      <c r="G3" s="13">
        <v>0</v>
      </c>
      <c r="H3" s="6">
        <v>0</v>
      </c>
      <c r="I3" s="6"/>
      <c r="J3" s="16">
        <v>23753.65</v>
      </c>
      <c r="K3" s="16">
        <f>D18</f>
        <v>7518.6500000000015</v>
      </c>
      <c r="L3" t="s">
        <v>37</v>
      </c>
    </row>
    <row r="4" spans="1:12">
      <c r="A4" t="s">
        <v>33</v>
      </c>
      <c r="B4" t="s">
        <v>6</v>
      </c>
      <c r="C4" s="1">
        <v>250</v>
      </c>
      <c r="D4" s="10">
        <v>0</v>
      </c>
      <c r="E4" s="13">
        <v>0</v>
      </c>
      <c r="F4" s="13">
        <v>0</v>
      </c>
      <c r="G4" s="13">
        <v>0</v>
      </c>
      <c r="H4" s="6">
        <v>3398</v>
      </c>
      <c r="I4" s="6" t="s">
        <v>11</v>
      </c>
      <c r="J4" s="16">
        <v>1366.46</v>
      </c>
    </row>
    <row r="5" spans="1:12">
      <c r="B5" t="s">
        <v>7</v>
      </c>
      <c r="C5" s="1">
        <v>275</v>
      </c>
      <c r="D5" s="10">
        <v>0</v>
      </c>
      <c r="E5" s="13">
        <v>0</v>
      </c>
      <c r="F5" s="13">
        <v>0</v>
      </c>
      <c r="G5" s="13">
        <v>0</v>
      </c>
      <c r="H5" s="6">
        <v>0</v>
      </c>
      <c r="I5" s="6"/>
      <c r="J5" s="16">
        <v>0</v>
      </c>
    </row>
    <row r="6" spans="1:12">
      <c r="A6" t="s">
        <v>29</v>
      </c>
      <c r="B6" t="s">
        <v>8</v>
      </c>
      <c r="C6" s="1">
        <v>125</v>
      </c>
      <c r="D6" s="10">
        <v>0</v>
      </c>
      <c r="E6" s="13">
        <v>0</v>
      </c>
      <c r="F6" s="13">
        <v>0</v>
      </c>
      <c r="G6" s="13">
        <v>0</v>
      </c>
      <c r="H6" s="6">
        <v>0</v>
      </c>
      <c r="I6" s="6"/>
      <c r="J6" s="16">
        <f>20365.05-19750</f>
        <v>615.04999999999927</v>
      </c>
      <c r="K6" s="16">
        <f t="shared" ref="K6:K12" si="0">J6</f>
        <v>615.04999999999927</v>
      </c>
      <c r="L6" t="s">
        <v>40</v>
      </c>
    </row>
    <row r="7" spans="1:12">
      <c r="A7" t="s">
        <v>28</v>
      </c>
      <c r="B7" t="s">
        <v>15</v>
      </c>
      <c r="C7" s="1">
        <v>125</v>
      </c>
      <c r="D7" s="10">
        <v>0</v>
      </c>
      <c r="E7" s="13">
        <v>0</v>
      </c>
      <c r="F7" s="13">
        <v>0</v>
      </c>
      <c r="G7" s="13">
        <v>0</v>
      </c>
      <c r="H7" s="6">
        <v>0</v>
      </c>
      <c r="I7" s="6"/>
      <c r="J7" s="16">
        <v>356.3</v>
      </c>
      <c r="K7" s="16">
        <f t="shared" si="0"/>
        <v>356.3</v>
      </c>
      <c r="L7" t="s">
        <v>41</v>
      </c>
    </row>
    <row r="8" spans="1:12">
      <c r="A8" t="s">
        <v>31</v>
      </c>
      <c r="B8" t="s">
        <v>9</v>
      </c>
      <c r="C8" s="1">
        <v>125</v>
      </c>
      <c r="D8" s="10">
        <v>0</v>
      </c>
      <c r="E8" s="13">
        <v>0</v>
      </c>
      <c r="F8" s="13">
        <v>0</v>
      </c>
      <c r="G8" s="13">
        <v>0</v>
      </c>
      <c r="H8" s="6">
        <v>0</v>
      </c>
      <c r="I8" s="6"/>
      <c r="J8" s="16">
        <v>36163.919999999998</v>
      </c>
      <c r="K8" s="16">
        <f t="shared" si="0"/>
        <v>36163.919999999998</v>
      </c>
    </row>
    <row r="9" spans="1:12">
      <c r="A9" t="s">
        <v>32</v>
      </c>
      <c r="B9" s="3" t="s">
        <v>10</v>
      </c>
      <c r="C9" s="4">
        <v>125</v>
      </c>
      <c r="D9" s="19">
        <v>929</v>
      </c>
      <c r="E9" s="20">
        <v>445</v>
      </c>
      <c r="F9" s="14">
        <v>0</v>
      </c>
      <c r="G9" s="14">
        <v>0</v>
      </c>
      <c r="H9" s="7">
        <v>0</v>
      </c>
      <c r="I9" s="7"/>
      <c r="J9" s="16">
        <v>2368.84</v>
      </c>
      <c r="K9" s="16">
        <f t="shared" si="0"/>
        <v>2368.84</v>
      </c>
      <c r="L9" t="s">
        <v>42</v>
      </c>
    </row>
    <row r="10" spans="1:12">
      <c r="A10" t="s">
        <v>34</v>
      </c>
      <c r="B10" t="s">
        <v>16</v>
      </c>
      <c r="C10" s="1">
        <v>125</v>
      </c>
      <c r="D10" s="21">
        <v>156</v>
      </c>
      <c r="E10" s="22">
        <v>276</v>
      </c>
      <c r="F10" s="13">
        <v>0</v>
      </c>
      <c r="G10" s="13">
        <v>0</v>
      </c>
      <c r="H10" s="6">
        <v>0</v>
      </c>
      <c r="I10" s="6"/>
      <c r="J10" s="10">
        <v>7126.23</v>
      </c>
      <c r="K10" s="10">
        <f t="shared" si="0"/>
        <v>7126.23</v>
      </c>
    </row>
    <row r="11" spans="1:12">
      <c r="A11" t="s">
        <v>35</v>
      </c>
      <c r="B11" t="s">
        <v>17</v>
      </c>
      <c r="C11" s="1">
        <v>125</v>
      </c>
      <c r="D11" s="21">
        <v>136</v>
      </c>
      <c r="E11" s="22">
        <v>192</v>
      </c>
      <c r="F11" s="13">
        <v>0</v>
      </c>
      <c r="G11" s="13">
        <v>0</v>
      </c>
      <c r="H11" s="6">
        <v>0</v>
      </c>
      <c r="I11" s="6"/>
      <c r="J11" s="10">
        <v>7126.41</v>
      </c>
      <c r="K11" s="10">
        <f t="shared" si="0"/>
        <v>7126.41</v>
      </c>
    </row>
    <row r="12" spans="1:12">
      <c r="A12" t="s">
        <v>36</v>
      </c>
      <c r="B12" t="s">
        <v>18</v>
      </c>
      <c r="C12" s="1">
        <v>125</v>
      </c>
      <c r="D12" s="21">
        <v>279</v>
      </c>
      <c r="E12" s="13">
        <v>0</v>
      </c>
      <c r="F12" s="13">
        <v>0</v>
      </c>
      <c r="G12" s="13">
        <v>0</v>
      </c>
      <c r="H12" s="6">
        <v>7</v>
      </c>
      <c r="I12" s="6" t="s">
        <v>12</v>
      </c>
      <c r="J12" s="10">
        <v>9724.65</v>
      </c>
      <c r="K12" s="10">
        <f t="shared" si="0"/>
        <v>9724.65</v>
      </c>
    </row>
    <row r="13" spans="1:12">
      <c r="B13" t="s">
        <v>19</v>
      </c>
      <c r="C13" s="1">
        <v>395</v>
      </c>
      <c r="D13" s="10">
        <v>6536</v>
      </c>
      <c r="E13" s="13">
        <v>0</v>
      </c>
      <c r="F13" s="13">
        <v>0</v>
      </c>
      <c r="G13" s="13">
        <v>0</v>
      </c>
      <c r="H13" s="6">
        <v>308</v>
      </c>
      <c r="I13" s="6" t="s">
        <v>12</v>
      </c>
    </row>
    <row r="14" spans="1:12">
      <c r="B14" t="s">
        <v>20</v>
      </c>
      <c r="C14" s="1">
        <v>145</v>
      </c>
      <c r="D14" s="10">
        <v>548</v>
      </c>
      <c r="E14" s="13">
        <v>0</v>
      </c>
      <c r="F14" s="13">
        <v>0</v>
      </c>
      <c r="G14" s="13">
        <v>491</v>
      </c>
      <c r="H14" s="6">
        <v>83</v>
      </c>
      <c r="I14" s="6" t="s">
        <v>13</v>
      </c>
    </row>
    <row r="15" spans="1:12">
      <c r="B15" t="s">
        <v>21</v>
      </c>
      <c r="C15" s="1">
        <v>55</v>
      </c>
      <c r="D15" s="10">
        <v>0</v>
      </c>
      <c r="E15" s="13">
        <v>0</v>
      </c>
      <c r="F15" s="13">
        <v>0</v>
      </c>
      <c r="G15" s="13">
        <v>0</v>
      </c>
      <c r="H15" s="6">
        <v>80</v>
      </c>
      <c r="I15" s="6" t="s">
        <v>11</v>
      </c>
    </row>
    <row r="16" spans="1:12">
      <c r="C16" s="1">
        <f>SUM(C3:C15)</f>
        <v>2295</v>
      </c>
      <c r="D16" s="10">
        <f>SUM(D3:D15)</f>
        <v>14545</v>
      </c>
      <c r="E16" s="13">
        <f>SUM(E3:E15)</f>
        <v>913</v>
      </c>
      <c r="F16" s="13"/>
      <c r="G16" s="13">
        <f>SUM(G3:G15)</f>
        <v>491</v>
      </c>
      <c r="H16" s="6">
        <f>SUM(H3:H15)</f>
        <v>3876</v>
      </c>
      <c r="I16" s="6"/>
    </row>
    <row r="17" spans="3:9">
      <c r="C17" s="1"/>
      <c r="D17" s="10"/>
      <c r="E17" s="13"/>
      <c r="F17" s="13"/>
      <c r="G17" s="13"/>
      <c r="H17" s="6"/>
      <c r="I17" s="6"/>
    </row>
    <row r="18" spans="3:9">
      <c r="C18" s="1" t="s">
        <v>22</v>
      </c>
      <c r="D18" s="10">
        <f>J3-D3-C3-C4-C5-C6-C7-C8-C9-E9-D9-D10-E10-D11-E11-D12-D13</f>
        <v>7518.6500000000015</v>
      </c>
      <c r="E18" s="13"/>
      <c r="F18" s="13"/>
      <c r="G18" s="13"/>
      <c r="H18" s="6"/>
      <c r="I18" s="6"/>
    </row>
    <row r="19" spans="3:9">
      <c r="C19" s="1" t="s">
        <v>23</v>
      </c>
      <c r="D19" s="10">
        <f>D18*0.5</f>
        <v>3759.3250000000007</v>
      </c>
      <c r="E19" s="13">
        <f>D19+H13+H12+K9</f>
        <v>6443.1650000000009</v>
      </c>
      <c r="F19" s="13"/>
      <c r="G19" s="13"/>
      <c r="H19" s="6"/>
      <c r="I19" s="6"/>
    </row>
    <row r="20" spans="3:9">
      <c r="C20" s="1" t="s">
        <v>24</v>
      </c>
      <c r="D20" s="10">
        <f>D18*0.125</f>
        <v>939.83125000000018</v>
      </c>
      <c r="E20" s="13">
        <f>D20-D14-G14+H14</f>
        <v>-16.168749999999818</v>
      </c>
      <c r="F20" s="13"/>
      <c r="G20" s="13"/>
      <c r="H20" s="6"/>
      <c r="I20" s="6"/>
    </row>
    <row r="21" spans="3:9">
      <c r="C21" s="1" t="s">
        <v>25</v>
      </c>
      <c r="D21" s="10">
        <f>D18*0.125</f>
        <v>939.83125000000018</v>
      </c>
      <c r="E21" s="13">
        <f>D21+H15</f>
        <v>1019.8312500000002</v>
      </c>
      <c r="F21" s="13"/>
      <c r="G21" s="13"/>
      <c r="H21" s="6"/>
      <c r="I21" s="6"/>
    </row>
    <row r="22" spans="3:9">
      <c r="C22" s="1" t="s">
        <v>26</v>
      </c>
      <c r="D22" s="10">
        <f>D18*0.125</f>
        <v>939.83125000000018</v>
      </c>
      <c r="E22" s="13"/>
      <c r="F22" s="13"/>
      <c r="G22" s="13"/>
      <c r="H22" s="6"/>
      <c r="I22" s="6"/>
    </row>
    <row r="23" spans="3:9">
      <c r="C23" s="1" t="s">
        <v>27</v>
      </c>
      <c r="D23" s="10">
        <f>D18*0.125</f>
        <v>939.83125000000018</v>
      </c>
      <c r="E23" s="13"/>
      <c r="F23" s="13"/>
      <c r="G23" s="13"/>
      <c r="H23" s="6"/>
      <c r="I23" s="6"/>
    </row>
    <row r="24" spans="3:9">
      <c r="C24" s="1"/>
      <c r="D24" s="10"/>
      <c r="E24" s="13"/>
      <c r="F24" s="13"/>
      <c r="G24" s="13"/>
      <c r="H24" s="6"/>
      <c r="I24" s="6"/>
    </row>
    <row r="25" spans="3:9">
      <c r="C25" s="1"/>
      <c r="D25" s="10"/>
      <c r="E25" s="13"/>
      <c r="F25" s="13"/>
      <c r="G25" s="13"/>
      <c r="H25" s="6"/>
      <c r="I25" s="6"/>
    </row>
    <row r="26" spans="3:9">
      <c r="C26" s="18" t="s">
        <v>38</v>
      </c>
      <c r="D26" s="18">
        <f>C16-C13-C14-C15</f>
        <v>1700</v>
      </c>
      <c r="E26" s="18" t="s">
        <v>39</v>
      </c>
      <c r="F26" s="13"/>
      <c r="G26" s="13"/>
      <c r="H26" s="6"/>
      <c r="I26" s="6"/>
    </row>
    <row r="27" spans="3:9">
      <c r="C27" s="1"/>
      <c r="D27" s="10"/>
      <c r="E27" s="13"/>
      <c r="F27" s="13"/>
      <c r="G27" s="13"/>
      <c r="H27" s="6"/>
      <c r="I27" s="6"/>
    </row>
    <row r="28" spans="3:9">
      <c r="C28" s="1"/>
      <c r="D28" s="10"/>
      <c r="E28" s="13"/>
      <c r="F28" s="13"/>
      <c r="G28" s="13"/>
      <c r="H28" s="6"/>
      <c r="I28" s="6"/>
    </row>
    <row r="29" spans="3:9">
      <c r="C29" s="1"/>
      <c r="D29" s="10"/>
      <c r="E29" s="13"/>
      <c r="F29" s="13"/>
      <c r="G29" s="13"/>
      <c r="H29" s="6"/>
      <c r="I29" s="6"/>
    </row>
    <row r="30" spans="3:9">
      <c r="C30" s="1"/>
      <c r="D30" s="10"/>
      <c r="E30" s="13"/>
      <c r="F30" s="13"/>
      <c r="G30" s="13"/>
      <c r="H30" s="6"/>
      <c r="I30" s="6"/>
    </row>
    <row r="31" spans="3:9">
      <c r="C31" s="1"/>
      <c r="D31" s="10"/>
      <c r="E31" s="13"/>
      <c r="F31" s="13"/>
      <c r="G31" s="13"/>
      <c r="H31" s="6"/>
      <c r="I31" s="6"/>
    </row>
  </sheetData>
  <pageMargins left="0.25" right="0.25" top="0.75" bottom="0.75" header="0.3" footer="0.3"/>
  <pageSetup scale="5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42BF-0FBB-F14C-AA24-41F9689BDD89}">
  <sheetPr>
    <pageSetUpPr fitToPage="1"/>
  </sheetPr>
  <dimension ref="A1:L31"/>
  <sheetViews>
    <sheetView workbookViewId="0">
      <selection activeCell="E19" sqref="E19"/>
    </sheetView>
  </sheetViews>
  <sheetFormatPr baseColWidth="10" defaultRowHeight="16"/>
  <cols>
    <col min="2" max="2" width="22.33203125" customWidth="1"/>
    <col min="3" max="3" width="16.33203125" customWidth="1"/>
    <col min="4" max="4" width="15" style="11" customWidth="1"/>
    <col min="5" max="7" width="10.83203125" style="15"/>
    <col min="8" max="9" width="14.83203125" style="8" customWidth="1"/>
    <col min="10" max="11" width="14.83203125" style="16" customWidth="1"/>
    <col min="12" max="12" width="65" customWidth="1"/>
  </cols>
  <sheetData>
    <row r="1" spans="1:12" s="2" customFormat="1">
      <c r="D1" s="9" t="s">
        <v>11</v>
      </c>
      <c r="E1" s="12" t="s">
        <v>12</v>
      </c>
      <c r="F1" s="12" t="s">
        <v>13</v>
      </c>
      <c r="G1" s="12" t="s">
        <v>14</v>
      </c>
      <c r="H1" s="5"/>
      <c r="I1" s="5"/>
      <c r="J1" s="17"/>
      <c r="K1" s="17"/>
    </row>
    <row r="2" spans="1:12" s="2" customFormat="1">
      <c r="B2" s="2" t="s">
        <v>1</v>
      </c>
      <c r="C2" s="2" t="s">
        <v>2</v>
      </c>
      <c r="D2" s="9" t="s">
        <v>3</v>
      </c>
      <c r="E2" s="12" t="s">
        <v>3</v>
      </c>
      <c r="F2" s="12" t="s">
        <v>3</v>
      </c>
      <c r="G2" s="12" t="s">
        <v>3</v>
      </c>
      <c r="H2" s="5" t="s">
        <v>4</v>
      </c>
      <c r="I2" s="5"/>
      <c r="J2" s="17" t="s">
        <v>5</v>
      </c>
      <c r="K2" s="17"/>
    </row>
    <row r="3" spans="1:12">
      <c r="A3" t="s">
        <v>30</v>
      </c>
      <c r="B3" t="s">
        <v>0</v>
      </c>
      <c r="C3" s="1">
        <v>300</v>
      </c>
      <c r="D3" s="10">
        <v>5961</v>
      </c>
      <c r="E3" s="13">
        <v>0</v>
      </c>
      <c r="F3" s="13">
        <v>0</v>
      </c>
      <c r="G3" s="13">
        <v>0</v>
      </c>
      <c r="H3" s="6">
        <v>0</v>
      </c>
      <c r="I3" s="6"/>
      <c r="J3" s="16">
        <v>23753.65</v>
      </c>
      <c r="K3" s="16">
        <f>D18</f>
        <v>9556.6500000000015</v>
      </c>
      <c r="L3" t="s">
        <v>37</v>
      </c>
    </row>
    <row r="4" spans="1:12">
      <c r="A4" t="s">
        <v>33</v>
      </c>
      <c r="B4" t="s">
        <v>6</v>
      </c>
      <c r="C4" s="1">
        <v>250</v>
      </c>
      <c r="D4" s="10">
        <v>0</v>
      </c>
      <c r="E4" s="13">
        <v>0</v>
      </c>
      <c r="F4" s="13">
        <v>0</v>
      </c>
      <c r="G4" s="13">
        <v>0</v>
      </c>
      <c r="H4" s="6">
        <v>3398</v>
      </c>
      <c r="I4" s="6" t="s">
        <v>11</v>
      </c>
      <c r="J4" s="16">
        <v>1366.46</v>
      </c>
    </row>
    <row r="5" spans="1:12">
      <c r="B5" t="s">
        <v>7</v>
      </c>
      <c r="C5" s="1">
        <v>275</v>
      </c>
      <c r="D5" s="10">
        <v>0</v>
      </c>
      <c r="E5" s="13">
        <v>0</v>
      </c>
      <c r="F5" s="13">
        <v>0</v>
      </c>
      <c r="G5" s="13">
        <v>0</v>
      </c>
      <c r="H5" s="6">
        <v>0</v>
      </c>
      <c r="I5" s="6"/>
      <c r="J5" s="16">
        <v>0</v>
      </c>
    </row>
    <row r="6" spans="1:12">
      <c r="A6" t="s">
        <v>29</v>
      </c>
      <c r="B6" t="s">
        <v>8</v>
      </c>
      <c r="C6" s="1">
        <v>125</v>
      </c>
      <c r="D6" s="10">
        <v>0</v>
      </c>
      <c r="E6" s="13">
        <v>0</v>
      </c>
      <c r="F6" s="13">
        <v>0</v>
      </c>
      <c r="G6" s="13">
        <v>0</v>
      </c>
      <c r="H6" s="6">
        <v>0</v>
      </c>
      <c r="I6" s="6"/>
      <c r="J6" s="16">
        <f>20365.05-19750</f>
        <v>615.04999999999927</v>
      </c>
      <c r="K6" s="16">
        <f>J6-D11-E11</f>
        <v>287.04999999999927</v>
      </c>
      <c r="L6" t="s">
        <v>40</v>
      </c>
    </row>
    <row r="7" spans="1:12">
      <c r="A7" t="s">
        <v>28</v>
      </c>
      <c r="B7" t="s">
        <v>15</v>
      </c>
      <c r="C7" s="1">
        <v>125</v>
      </c>
      <c r="D7" s="10">
        <v>0</v>
      </c>
      <c r="E7" s="13">
        <v>0</v>
      </c>
      <c r="F7" s="13">
        <v>0</v>
      </c>
      <c r="G7" s="13">
        <v>0</v>
      </c>
      <c r="H7" s="6">
        <v>0</v>
      </c>
      <c r="I7" s="6"/>
      <c r="J7" s="16">
        <v>356.3</v>
      </c>
      <c r="K7" s="16">
        <f>J7-D10-E10+101</f>
        <v>25.300000000000011</v>
      </c>
      <c r="L7" t="s">
        <v>41</v>
      </c>
    </row>
    <row r="8" spans="1:12">
      <c r="A8" t="s">
        <v>31</v>
      </c>
      <c r="B8" t="s">
        <v>9</v>
      </c>
      <c r="C8" s="1">
        <v>125</v>
      </c>
      <c r="D8" s="10">
        <v>0</v>
      </c>
      <c r="E8" s="13">
        <v>0</v>
      </c>
      <c r="F8" s="13">
        <v>0</v>
      </c>
      <c r="G8" s="13">
        <v>0</v>
      </c>
      <c r="H8" s="6">
        <v>0</v>
      </c>
      <c r="I8" s="6"/>
      <c r="J8" s="16">
        <v>36163.919999999998</v>
      </c>
      <c r="K8" s="16">
        <f>J8</f>
        <v>36163.919999999998</v>
      </c>
    </row>
    <row r="9" spans="1:12">
      <c r="A9" t="s">
        <v>32</v>
      </c>
      <c r="B9" s="3" t="s">
        <v>10</v>
      </c>
      <c r="C9" s="4">
        <v>125</v>
      </c>
      <c r="D9" s="19">
        <v>929</v>
      </c>
      <c r="E9" s="20">
        <v>445</v>
      </c>
      <c r="F9" s="14">
        <v>0</v>
      </c>
      <c r="G9" s="14">
        <v>0</v>
      </c>
      <c r="H9" s="7">
        <v>0</v>
      </c>
      <c r="I9" s="7"/>
      <c r="J9" s="16">
        <v>2368.84</v>
      </c>
      <c r="K9" s="16">
        <f>J9-D9-E9-D12</f>
        <v>715.84000000000015</v>
      </c>
      <c r="L9" t="s">
        <v>42</v>
      </c>
    </row>
    <row r="10" spans="1:12">
      <c r="A10" t="s">
        <v>34</v>
      </c>
      <c r="B10" t="s">
        <v>16</v>
      </c>
      <c r="C10" s="1">
        <v>125</v>
      </c>
      <c r="D10" s="21">
        <v>156</v>
      </c>
      <c r="E10" s="22">
        <v>276</v>
      </c>
      <c r="F10" s="13">
        <v>0</v>
      </c>
      <c r="G10" s="13">
        <v>0</v>
      </c>
      <c r="H10" s="6">
        <v>0</v>
      </c>
      <c r="I10" s="6"/>
      <c r="J10" s="10">
        <v>7126.23</v>
      </c>
      <c r="K10" s="10">
        <f>J10</f>
        <v>7126.23</v>
      </c>
    </row>
    <row r="11" spans="1:12">
      <c r="A11" t="s">
        <v>35</v>
      </c>
      <c r="B11" t="s">
        <v>17</v>
      </c>
      <c r="C11" s="1">
        <v>125</v>
      </c>
      <c r="D11" s="21">
        <v>136</v>
      </c>
      <c r="E11" s="22">
        <v>192</v>
      </c>
      <c r="F11" s="13">
        <v>0</v>
      </c>
      <c r="G11" s="13">
        <v>0</v>
      </c>
      <c r="H11" s="6">
        <v>0</v>
      </c>
      <c r="I11" s="6"/>
      <c r="J11" s="10">
        <v>7126.41</v>
      </c>
      <c r="K11" s="10">
        <f>J11</f>
        <v>7126.41</v>
      </c>
    </row>
    <row r="12" spans="1:12">
      <c r="A12" t="s">
        <v>36</v>
      </c>
      <c r="B12" t="s">
        <v>18</v>
      </c>
      <c r="C12" s="1">
        <v>125</v>
      </c>
      <c r="D12" s="21">
        <v>279</v>
      </c>
      <c r="E12" s="13">
        <v>0</v>
      </c>
      <c r="F12" s="13">
        <v>0</v>
      </c>
      <c r="G12" s="13">
        <v>0</v>
      </c>
      <c r="H12" s="6">
        <v>7</v>
      </c>
      <c r="I12" s="6" t="s">
        <v>12</v>
      </c>
      <c r="J12" s="10">
        <v>9724.65</v>
      </c>
      <c r="K12" s="10">
        <f>J12</f>
        <v>9724.65</v>
      </c>
    </row>
    <row r="13" spans="1:12">
      <c r="B13" t="s">
        <v>19</v>
      </c>
      <c r="C13" s="1">
        <v>395</v>
      </c>
      <c r="D13" s="10">
        <v>6536</v>
      </c>
      <c r="E13" s="13">
        <v>0</v>
      </c>
      <c r="F13" s="13">
        <v>0</v>
      </c>
      <c r="G13" s="13">
        <v>0</v>
      </c>
      <c r="H13" s="6">
        <v>308</v>
      </c>
      <c r="I13" s="6" t="s">
        <v>12</v>
      </c>
    </row>
    <row r="14" spans="1:12">
      <c r="B14" t="s">
        <v>20</v>
      </c>
      <c r="C14" s="1">
        <v>145</v>
      </c>
      <c r="D14" s="10">
        <v>548</v>
      </c>
      <c r="E14" s="13">
        <v>0</v>
      </c>
      <c r="F14" s="13">
        <v>0</v>
      </c>
      <c r="G14" s="13">
        <v>491</v>
      </c>
      <c r="H14" s="6">
        <v>83</v>
      </c>
      <c r="I14" s="6" t="s">
        <v>13</v>
      </c>
    </row>
    <row r="15" spans="1:12">
      <c r="B15" t="s">
        <v>21</v>
      </c>
      <c r="C15" s="1">
        <v>55</v>
      </c>
      <c r="D15" s="10">
        <v>0</v>
      </c>
      <c r="E15" s="13">
        <v>0</v>
      </c>
      <c r="F15" s="13">
        <v>0</v>
      </c>
      <c r="G15" s="13">
        <v>0</v>
      </c>
      <c r="H15" s="6">
        <v>80</v>
      </c>
      <c r="I15" s="6" t="s">
        <v>11</v>
      </c>
    </row>
    <row r="16" spans="1:12">
      <c r="C16" s="1">
        <f>SUM(C3:C15)</f>
        <v>2295</v>
      </c>
      <c r="D16" s="10">
        <f>SUM(D3:D15)</f>
        <v>14545</v>
      </c>
      <c r="E16" s="13">
        <f>SUM(E3:E15)</f>
        <v>913</v>
      </c>
      <c r="F16" s="13"/>
      <c r="G16" s="13">
        <f>SUM(G3:G15)</f>
        <v>491</v>
      </c>
      <c r="H16" s="6">
        <f>SUM(H3:H15)</f>
        <v>3876</v>
      </c>
      <c r="I16" s="6"/>
    </row>
    <row r="17" spans="3:9">
      <c r="C17" s="1"/>
      <c r="D17" s="10"/>
      <c r="E17" s="13"/>
      <c r="F17" s="13"/>
      <c r="G17" s="13"/>
      <c r="H17" s="6"/>
      <c r="I17" s="6"/>
    </row>
    <row r="18" spans="3:9">
      <c r="C18" s="1" t="s">
        <v>22</v>
      </c>
      <c r="D18" s="10">
        <f>J3-D3-C3-C4-C5-C6-C7-C8-C9-D13-C10-C11-C12</f>
        <v>9556.6500000000015</v>
      </c>
      <c r="E18" s="13"/>
      <c r="F18" s="13"/>
      <c r="G18" s="13"/>
      <c r="H18" s="6"/>
      <c r="I18" s="6"/>
    </row>
    <row r="19" spans="3:9">
      <c r="C19" s="1" t="s">
        <v>23</v>
      </c>
      <c r="D19" s="10">
        <f>D18*0.5</f>
        <v>4778.3250000000007</v>
      </c>
      <c r="E19" s="13">
        <f>D19+H13+H12+K9</f>
        <v>5809.1650000000009</v>
      </c>
      <c r="F19" s="13"/>
      <c r="G19" s="13"/>
      <c r="H19" s="6"/>
      <c r="I19" s="6"/>
    </row>
    <row r="20" spans="3:9">
      <c r="C20" s="1" t="s">
        <v>24</v>
      </c>
      <c r="D20" s="10">
        <f>D18*0.125</f>
        <v>1194.5812500000002</v>
      </c>
      <c r="E20" s="13">
        <f>D20-D14-G14-101+H14</f>
        <v>137.58125000000018</v>
      </c>
      <c r="F20" s="13"/>
      <c r="G20" s="13"/>
      <c r="H20" s="6"/>
      <c r="I20" s="6"/>
    </row>
    <row r="21" spans="3:9">
      <c r="C21" s="1" t="s">
        <v>25</v>
      </c>
      <c r="D21" s="10">
        <f>D18*0.125</f>
        <v>1194.5812500000002</v>
      </c>
      <c r="E21" s="13">
        <f>D21+H15</f>
        <v>1274.5812500000002</v>
      </c>
      <c r="F21" s="13"/>
      <c r="G21" s="13"/>
      <c r="H21" s="6"/>
      <c r="I21" s="6"/>
    </row>
    <row r="22" spans="3:9">
      <c r="C22" s="1" t="s">
        <v>26</v>
      </c>
      <c r="D22" s="10">
        <f>D18*0.125</f>
        <v>1194.5812500000002</v>
      </c>
      <c r="E22" s="13"/>
      <c r="F22" s="13"/>
      <c r="G22" s="13"/>
      <c r="H22" s="6"/>
      <c r="I22" s="6"/>
    </row>
    <row r="23" spans="3:9">
      <c r="C23" s="1" t="s">
        <v>27</v>
      </c>
      <c r="D23" s="10">
        <f>D18*0.125</f>
        <v>1194.5812500000002</v>
      </c>
      <c r="E23" s="13"/>
      <c r="F23" s="13"/>
      <c r="G23" s="13"/>
      <c r="H23" s="6"/>
      <c r="I23" s="6"/>
    </row>
    <row r="24" spans="3:9">
      <c r="C24" s="1"/>
      <c r="D24" s="10"/>
      <c r="E24" s="13"/>
      <c r="F24" s="13"/>
      <c r="G24" s="13"/>
      <c r="H24" s="6"/>
      <c r="I24" s="6"/>
    </row>
    <row r="25" spans="3:9">
      <c r="C25" s="1"/>
      <c r="D25" s="10"/>
      <c r="E25" s="13"/>
      <c r="F25" s="13"/>
      <c r="G25" s="13"/>
      <c r="H25" s="6"/>
      <c r="I25" s="6"/>
    </row>
    <row r="26" spans="3:9">
      <c r="C26" s="18" t="s">
        <v>38</v>
      </c>
      <c r="D26" s="18">
        <f>C16-C13-C14-C15</f>
        <v>1700</v>
      </c>
      <c r="E26" s="18" t="s">
        <v>39</v>
      </c>
      <c r="F26" s="13"/>
      <c r="G26" s="13"/>
      <c r="H26" s="6"/>
      <c r="I26" s="6"/>
    </row>
    <row r="27" spans="3:9">
      <c r="C27" s="1"/>
      <c r="D27" s="10"/>
      <c r="E27" s="13"/>
      <c r="F27" s="13"/>
      <c r="G27" s="13"/>
      <c r="H27" s="6"/>
      <c r="I27" s="6"/>
    </row>
    <row r="28" spans="3:9">
      <c r="C28" s="1"/>
      <c r="D28" s="10"/>
      <c r="E28" s="13"/>
      <c r="F28" s="13"/>
      <c r="G28" s="13"/>
      <c r="H28" s="6"/>
      <c r="I28" s="6"/>
    </row>
    <row r="29" spans="3:9">
      <c r="C29" s="1"/>
      <c r="D29" s="10"/>
      <c r="E29" s="13"/>
      <c r="F29" s="13"/>
      <c r="G29" s="13"/>
      <c r="H29" s="6"/>
      <c r="I29" s="6"/>
    </row>
    <row r="30" spans="3:9">
      <c r="C30" s="1"/>
      <c r="D30" s="10"/>
      <c r="E30" s="13"/>
      <c r="F30" s="13"/>
      <c r="G30" s="13"/>
      <c r="H30" s="6"/>
      <c r="I30" s="6"/>
    </row>
    <row r="31" spans="3:9">
      <c r="C31" s="1"/>
      <c r="D31" s="10"/>
      <c r="E31" s="13"/>
      <c r="F31" s="13"/>
      <c r="G31" s="13"/>
      <c r="H31" s="6"/>
      <c r="I31" s="6"/>
    </row>
  </sheetData>
  <pageMargins left="0.25" right="0.25" top="0.75" bottom="0.75" header="0.3" footer="0.3"/>
  <pageSetup scale="5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A5BF-C92F-D04E-9CC9-91C1AD55D505}">
  <sheetPr>
    <pageSetUpPr fitToPage="1"/>
  </sheetPr>
  <dimension ref="A1:L31"/>
  <sheetViews>
    <sheetView workbookViewId="0">
      <selection activeCell="H20" sqref="H20"/>
    </sheetView>
  </sheetViews>
  <sheetFormatPr baseColWidth="10" defaultRowHeight="16"/>
  <cols>
    <col min="2" max="2" width="22.33203125" customWidth="1"/>
    <col min="3" max="3" width="16.33203125" customWidth="1"/>
    <col min="4" max="4" width="15" style="11" customWidth="1"/>
    <col min="5" max="7" width="10.83203125" style="15"/>
    <col min="8" max="9" width="14.83203125" style="8" customWidth="1"/>
    <col min="10" max="11" width="14.83203125" style="16" customWidth="1"/>
    <col min="12" max="12" width="65" customWidth="1"/>
  </cols>
  <sheetData>
    <row r="1" spans="1:12" s="2" customFormat="1">
      <c r="D1" s="9" t="s">
        <v>11</v>
      </c>
      <c r="E1" s="12" t="s">
        <v>12</v>
      </c>
      <c r="F1" s="12" t="s">
        <v>13</v>
      </c>
      <c r="G1" s="12" t="s">
        <v>14</v>
      </c>
      <c r="H1" s="5"/>
      <c r="I1" s="5"/>
      <c r="J1" s="17"/>
      <c r="K1" s="17"/>
    </row>
    <row r="2" spans="1:12" s="2" customFormat="1">
      <c r="B2" s="2" t="s">
        <v>1</v>
      </c>
      <c r="C2" s="2" t="s">
        <v>2</v>
      </c>
      <c r="D2" s="9" t="s">
        <v>3</v>
      </c>
      <c r="E2" s="12" t="s">
        <v>3</v>
      </c>
      <c r="F2" s="12" t="s">
        <v>3</v>
      </c>
      <c r="G2" s="12" t="s">
        <v>3</v>
      </c>
      <c r="H2" s="5" t="s">
        <v>4</v>
      </c>
      <c r="I2" s="5"/>
      <c r="J2" s="17" t="s">
        <v>5</v>
      </c>
      <c r="K2" s="17"/>
    </row>
    <row r="3" spans="1:12">
      <c r="A3" t="s">
        <v>30</v>
      </c>
      <c r="B3" t="s">
        <v>0</v>
      </c>
      <c r="C3" s="1">
        <v>300</v>
      </c>
      <c r="D3" s="10">
        <v>5961</v>
      </c>
      <c r="E3" s="13">
        <v>0</v>
      </c>
      <c r="F3" s="13">
        <v>0</v>
      </c>
      <c r="G3" s="13">
        <v>0</v>
      </c>
      <c r="H3" s="6">
        <v>0</v>
      </c>
      <c r="I3" s="6"/>
      <c r="J3" s="16">
        <v>23753.65</v>
      </c>
      <c r="K3" s="16">
        <f>D18</f>
        <v>11785.650000000001</v>
      </c>
      <c r="L3" t="s">
        <v>37</v>
      </c>
    </row>
    <row r="4" spans="1:12">
      <c r="A4" t="s">
        <v>33</v>
      </c>
      <c r="B4" t="s">
        <v>6</v>
      </c>
      <c r="C4" s="1">
        <v>250</v>
      </c>
      <c r="D4" s="10">
        <v>0</v>
      </c>
      <c r="E4" s="13">
        <v>0</v>
      </c>
      <c r="F4" s="13">
        <v>0</v>
      </c>
      <c r="G4" s="13">
        <v>0</v>
      </c>
      <c r="H4" s="6">
        <v>3398</v>
      </c>
      <c r="I4" s="6" t="s">
        <v>11</v>
      </c>
      <c r="J4" s="16">
        <v>1366.46</v>
      </c>
    </row>
    <row r="5" spans="1:12">
      <c r="B5" t="s">
        <v>7</v>
      </c>
      <c r="C5" s="1">
        <v>275</v>
      </c>
      <c r="D5" s="10">
        <v>0</v>
      </c>
      <c r="E5" s="13">
        <v>0</v>
      </c>
      <c r="F5" s="13">
        <v>0</v>
      </c>
      <c r="G5" s="13">
        <v>0</v>
      </c>
      <c r="H5" s="6">
        <v>0</v>
      </c>
      <c r="I5" s="6"/>
      <c r="J5" s="16">
        <v>0</v>
      </c>
    </row>
    <row r="6" spans="1:12">
      <c r="A6" t="s">
        <v>29</v>
      </c>
      <c r="B6" t="s">
        <v>8</v>
      </c>
      <c r="C6" s="1">
        <v>125</v>
      </c>
      <c r="D6" s="10">
        <v>0</v>
      </c>
      <c r="E6" s="13">
        <v>0</v>
      </c>
      <c r="F6" s="13">
        <v>0</v>
      </c>
      <c r="G6" s="13">
        <v>0</v>
      </c>
      <c r="H6" s="6">
        <v>0</v>
      </c>
      <c r="I6" s="6"/>
      <c r="J6" s="16">
        <f>20365.05-19750</f>
        <v>615.04999999999927</v>
      </c>
      <c r="K6" s="16">
        <f>J6-D11-E11</f>
        <v>287.04999999999927</v>
      </c>
      <c r="L6" t="s">
        <v>40</v>
      </c>
    </row>
    <row r="7" spans="1:12">
      <c r="A7" t="s">
        <v>28</v>
      </c>
      <c r="B7" t="s">
        <v>15</v>
      </c>
      <c r="C7" s="1">
        <v>125</v>
      </c>
      <c r="D7" s="10">
        <v>0</v>
      </c>
      <c r="E7" s="13">
        <v>0</v>
      </c>
      <c r="F7" s="13">
        <v>0</v>
      </c>
      <c r="G7" s="13">
        <v>0</v>
      </c>
      <c r="H7" s="6">
        <v>0</v>
      </c>
      <c r="I7" s="6"/>
      <c r="J7" s="16">
        <v>356.3</v>
      </c>
      <c r="K7" s="16">
        <f>J7-D10-E10+101</f>
        <v>25.300000000000011</v>
      </c>
      <c r="L7" t="s">
        <v>41</v>
      </c>
    </row>
    <row r="8" spans="1:12">
      <c r="A8" t="s">
        <v>31</v>
      </c>
      <c r="B8" t="s">
        <v>9</v>
      </c>
      <c r="C8" s="1">
        <v>125</v>
      </c>
      <c r="D8" s="10">
        <v>0</v>
      </c>
      <c r="E8" s="13">
        <v>0</v>
      </c>
      <c r="F8" s="13">
        <v>0</v>
      </c>
      <c r="G8" s="13">
        <v>0</v>
      </c>
      <c r="H8" s="6">
        <v>0</v>
      </c>
      <c r="I8" s="6"/>
      <c r="J8" s="16">
        <v>36163.919999999998</v>
      </c>
      <c r="K8" s="16">
        <f>J8</f>
        <v>36163.919999999998</v>
      </c>
    </row>
    <row r="9" spans="1:12">
      <c r="A9" t="s">
        <v>32</v>
      </c>
      <c r="B9" s="3" t="s">
        <v>10</v>
      </c>
      <c r="C9" s="4">
        <v>125</v>
      </c>
      <c r="D9" s="19">
        <v>929</v>
      </c>
      <c r="E9" s="20">
        <v>445</v>
      </c>
      <c r="F9" s="14">
        <v>0</v>
      </c>
      <c r="G9" s="14">
        <v>0</v>
      </c>
      <c r="H9" s="7">
        <v>0</v>
      </c>
      <c r="I9" s="7"/>
      <c r="J9" s="16">
        <v>2368.84</v>
      </c>
      <c r="K9" s="16">
        <f>J9-D9-E9-D12</f>
        <v>715.84000000000015</v>
      </c>
      <c r="L9" t="s">
        <v>42</v>
      </c>
    </row>
    <row r="10" spans="1:12">
      <c r="A10" t="s">
        <v>34</v>
      </c>
      <c r="B10" t="s">
        <v>16</v>
      </c>
      <c r="C10" s="1">
        <v>125</v>
      </c>
      <c r="D10" s="21">
        <v>156</v>
      </c>
      <c r="E10" s="22">
        <v>276</v>
      </c>
      <c r="F10" s="13">
        <v>0</v>
      </c>
      <c r="G10" s="13">
        <v>0</v>
      </c>
      <c r="H10" s="6">
        <v>0</v>
      </c>
      <c r="I10" s="6"/>
      <c r="J10" s="10">
        <v>7126.23</v>
      </c>
      <c r="K10" s="10">
        <f>J10</f>
        <v>7126.23</v>
      </c>
    </row>
    <row r="11" spans="1:12">
      <c r="A11" t="s">
        <v>35</v>
      </c>
      <c r="B11" t="s">
        <v>17</v>
      </c>
      <c r="C11" s="1">
        <v>125</v>
      </c>
      <c r="D11" s="21">
        <v>136</v>
      </c>
      <c r="E11" s="22">
        <v>192</v>
      </c>
      <c r="F11" s="13">
        <v>0</v>
      </c>
      <c r="G11" s="13">
        <v>0</v>
      </c>
      <c r="H11" s="6">
        <v>0</v>
      </c>
      <c r="I11" s="6"/>
      <c r="J11" s="10">
        <v>7126.41</v>
      </c>
      <c r="K11" s="10">
        <f>J11</f>
        <v>7126.41</v>
      </c>
    </row>
    <row r="12" spans="1:12">
      <c r="A12" t="s">
        <v>36</v>
      </c>
      <c r="B12" t="s">
        <v>18</v>
      </c>
      <c r="C12" s="1">
        <v>125</v>
      </c>
      <c r="D12" s="21">
        <v>279</v>
      </c>
      <c r="E12" s="13">
        <v>0</v>
      </c>
      <c r="F12" s="13">
        <v>0</v>
      </c>
      <c r="G12" s="13">
        <v>0</v>
      </c>
      <c r="H12" s="6">
        <v>7</v>
      </c>
      <c r="I12" s="6" t="s">
        <v>12</v>
      </c>
      <c r="J12" s="10">
        <v>9724.65</v>
      </c>
      <c r="K12" s="10">
        <f>J12</f>
        <v>9724.65</v>
      </c>
    </row>
    <row r="13" spans="1:12">
      <c r="B13" t="s">
        <v>19</v>
      </c>
      <c r="C13" s="1">
        <v>395</v>
      </c>
      <c r="D13" s="10">
        <v>6536</v>
      </c>
      <c r="E13" s="13">
        <v>0</v>
      </c>
      <c r="F13" s="13">
        <v>0</v>
      </c>
      <c r="G13" s="13">
        <v>0</v>
      </c>
      <c r="H13" s="6">
        <v>308</v>
      </c>
      <c r="I13" s="6" t="s">
        <v>12</v>
      </c>
    </row>
    <row r="14" spans="1:12">
      <c r="B14" t="s">
        <v>20</v>
      </c>
      <c r="C14" s="1">
        <v>145</v>
      </c>
      <c r="D14" s="10">
        <v>548</v>
      </c>
      <c r="E14" s="13">
        <v>0</v>
      </c>
      <c r="F14" s="13">
        <v>0</v>
      </c>
      <c r="G14" s="13">
        <v>491</v>
      </c>
      <c r="H14" s="6">
        <v>83</v>
      </c>
      <c r="I14" s="6" t="s">
        <v>13</v>
      </c>
    </row>
    <row r="15" spans="1:12">
      <c r="B15" t="s">
        <v>21</v>
      </c>
      <c r="C15" s="1">
        <v>55</v>
      </c>
      <c r="D15" s="10">
        <v>0</v>
      </c>
      <c r="E15" s="13">
        <v>0</v>
      </c>
      <c r="F15" s="13">
        <v>0</v>
      </c>
      <c r="G15" s="13">
        <v>0</v>
      </c>
      <c r="H15" s="6">
        <v>80</v>
      </c>
      <c r="I15" s="6" t="s">
        <v>11</v>
      </c>
    </row>
    <row r="16" spans="1:12">
      <c r="C16" s="1">
        <f>SUM(C3:C15)</f>
        <v>2295</v>
      </c>
      <c r="D16" s="10">
        <f>SUM(D3:D15)</f>
        <v>14545</v>
      </c>
      <c r="E16" s="13">
        <f>SUM(E3:E15)</f>
        <v>913</v>
      </c>
      <c r="F16" s="13"/>
      <c r="G16" s="13">
        <f>SUM(G3:G15)</f>
        <v>491</v>
      </c>
      <c r="H16" s="6">
        <f>SUM(H3:H15)</f>
        <v>3876</v>
      </c>
      <c r="I16" s="6"/>
    </row>
    <row r="17" spans="3:9">
      <c r="C17" s="1"/>
      <c r="D17" s="10"/>
      <c r="E17" s="13"/>
      <c r="F17" s="13"/>
      <c r="G17" s="13"/>
      <c r="H17" s="6"/>
      <c r="I17" s="6"/>
    </row>
    <row r="18" spans="3:9">
      <c r="C18" s="1" t="s">
        <v>22</v>
      </c>
      <c r="D18" s="10">
        <f>J3-D3-C3-C4-C5-C6-C7-C8-C9-D13/2-D10-D11-D12-E10-E11-C10-C11-C12</f>
        <v>11785.650000000001</v>
      </c>
      <c r="E18" s="13"/>
      <c r="F18" s="13"/>
      <c r="G18" s="13"/>
      <c r="H18" s="6"/>
      <c r="I18" s="6"/>
    </row>
    <row r="19" spans="3:9">
      <c r="C19" s="1" t="s">
        <v>23</v>
      </c>
      <c r="D19" s="10">
        <f>D18*0.5</f>
        <v>5892.8250000000007</v>
      </c>
      <c r="E19" s="13">
        <f>D19+H13+H12+K9-D13/2</f>
        <v>3655.6650000000009</v>
      </c>
      <c r="F19" s="13"/>
      <c r="G19" s="13"/>
      <c r="H19" s="6"/>
      <c r="I19" s="6"/>
    </row>
    <row r="20" spans="3:9">
      <c r="C20" s="1" t="s">
        <v>24</v>
      </c>
      <c r="D20" s="10">
        <f>D18*0.125</f>
        <v>1473.2062500000002</v>
      </c>
      <c r="E20" s="13">
        <f>D20-D14-G14-101+H14</f>
        <v>416.20625000000018</v>
      </c>
      <c r="F20" s="13"/>
      <c r="G20" s="13"/>
      <c r="H20" s="6"/>
      <c r="I20" s="6"/>
    </row>
    <row r="21" spans="3:9">
      <c r="C21" s="1" t="s">
        <v>25</v>
      </c>
      <c r="D21" s="10">
        <f>D18*0.125</f>
        <v>1473.2062500000002</v>
      </c>
      <c r="E21" s="13">
        <f>D21+H15</f>
        <v>1553.2062500000002</v>
      </c>
      <c r="F21" s="13"/>
      <c r="G21" s="13"/>
      <c r="H21" s="6"/>
      <c r="I21" s="6"/>
    </row>
    <row r="22" spans="3:9">
      <c r="C22" s="1" t="s">
        <v>26</v>
      </c>
      <c r="D22" s="10">
        <f>D18*0.125</f>
        <v>1473.2062500000002</v>
      </c>
      <c r="E22" s="13"/>
      <c r="F22" s="13"/>
      <c r="G22" s="13"/>
      <c r="H22" s="6"/>
      <c r="I22" s="6"/>
    </row>
    <row r="23" spans="3:9">
      <c r="C23" s="1" t="s">
        <v>27</v>
      </c>
      <c r="D23" s="10">
        <f>D18*0.125</f>
        <v>1473.2062500000002</v>
      </c>
      <c r="E23" s="13"/>
      <c r="F23" s="13"/>
      <c r="G23" s="13"/>
      <c r="H23" s="6"/>
      <c r="I23" s="6"/>
    </row>
    <row r="24" spans="3:9">
      <c r="C24" s="1"/>
      <c r="D24" s="10"/>
      <c r="E24" s="13"/>
      <c r="F24" s="13"/>
      <c r="G24" s="13"/>
      <c r="H24" s="6"/>
      <c r="I24" s="6"/>
    </row>
    <row r="25" spans="3:9">
      <c r="C25" s="1"/>
      <c r="D25" s="10"/>
      <c r="E25" s="13"/>
      <c r="F25" s="13"/>
      <c r="G25" s="13"/>
      <c r="H25" s="6"/>
      <c r="I25" s="6"/>
    </row>
    <row r="26" spans="3:9">
      <c r="C26" s="18" t="s">
        <v>38</v>
      </c>
      <c r="D26" s="18">
        <f>C16-C13-C14-C15</f>
        <v>1700</v>
      </c>
      <c r="E26" s="18" t="s">
        <v>39</v>
      </c>
      <c r="F26" s="13"/>
      <c r="G26" s="13"/>
      <c r="H26" s="6"/>
      <c r="I26" s="6"/>
    </row>
    <row r="27" spans="3:9">
      <c r="C27" s="1"/>
      <c r="D27" s="10"/>
      <c r="E27" s="13"/>
      <c r="F27" s="13"/>
      <c r="G27" s="13"/>
      <c r="H27" s="6"/>
      <c r="I27" s="6"/>
    </row>
    <row r="28" spans="3:9">
      <c r="C28" s="1"/>
      <c r="D28" s="10"/>
      <c r="E28" s="13"/>
      <c r="F28" s="13"/>
      <c r="G28" s="13"/>
      <c r="H28" s="6"/>
      <c r="I28" s="6"/>
    </row>
    <row r="29" spans="3:9">
      <c r="C29" s="1"/>
      <c r="D29" s="10"/>
      <c r="E29" s="13"/>
      <c r="F29" s="13"/>
      <c r="G29" s="13"/>
      <c r="H29" s="6"/>
      <c r="I29" s="6"/>
    </row>
    <row r="30" spans="3:9">
      <c r="C30" s="1"/>
      <c r="D30" s="10"/>
      <c r="E30" s="13"/>
      <c r="F30" s="13"/>
      <c r="G30" s="13"/>
      <c r="H30" s="6"/>
      <c r="I30" s="6"/>
    </row>
    <row r="31" spans="3:9">
      <c r="C31" s="1"/>
      <c r="D31" s="10"/>
      <c r="E31" s="13"/>
      <c r="F31" s="13"/>
      <c r="G31" s="13"/>
      <c r="H31" s="6"/>
      <c r="I31" s="6"/>
    </row>
  </sheetData>
  <pageMargins left="0.25" right="0.25" top="0.75" bottom="0.75" header="0.3" footer="0.3"/>
  <pageSetup scale="56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FFC-7061-E247-980A-4D77C0ACB428}">
  <sheetPr>
    <pageSetUpPr fitToPage="1"/>
  </sheetPr>
  <dimension ref="A1:L31"/>
  <sheetViews>
    <sheetView workbookViewId="0">
      <selection activeCell="D19" sqref="D19"/>
    </sheetView>
  </sheetViews>
  <sheetFormatPr baseColWidth="10" defaultRowHeight="16"/>
  <cols>
    <col min="2" max="2" width="22.33203125" customWidth="1"/>
    <col min="3" max="3" width="16.33203125" customWidth="1"/>
    <col min="4" max="4" width="15" style="11" customWidth="1"/>
    <col min="5" max="6" width="10.83203125" style="15"/>
    <col min="7" max="7" width="16" style="15" customWidth="1"/>
    <col min="8" max="9" width="14.83203125" style="8" customWidth="1"/>
    <col min="10" max="11" width="14.83203125" style="16" customWidth="1"/>
    <col min="12" max="12" width="65" customWidth="1"/>
  </cols>
  <sheetData>
    <row r="1" spans="1:12" s="2" customFormat="1">
      <c r="D1" s="9" t="s">
        <v>11</v>
      </c>
      <c r="E1" s="12" t="s">
        <v>12</v>
      </c>
      <c r="F1" s="12" t="s">
        <v>13</v>
      </c>
      <c r="G1" s="12" t="s">
        <v>14</v>
      </c>
      <c r="H1" s="5"/>
      <c r="I1" s="5"/>
      <c r="J1" s="17"/>
      <c r="K1" s="17"/>
    </row>
    <row r="2" spans="1:12" s="2" customFormat="1">
      <c r="B2" s="2" t="s">
        <v>1</v>
      </c>
      <c r="C2" s="2" t="s">
        <v>2</v>
      </c>
      <c r="D2" s="9" t="s">
        <v>3</v>
      </c>
      <c r="E2" s="12" t="s">
        <v>3</v>
      </c>
      <c r="F2" s="12" t="s">
        <v>3</v>
      </c>
      <c r="G2" s="12" t="s">
        <v>3</v>
      </c>
      <c r="H2" s="5" t="s">
        <v>4</v>
      </c>
      <c r="I2" s="5"/>
      <c r="J2" s="17" t="s">
        <v>5</v>
      </c>
      <c r="K2" s="17"/>
    </row>
    <row r="3" spans="1:12">
      <c r="A3" t="s">
        <v>30</v>
      </c>
      <c r="B3" t="s">
        <v>0</v>
      </c>
      <c r="C3" s="1">
        <v>300</v>
      </c>
      <c r="D3" s="10">
        <v>5961</v>
      </c>
      <c r="E3" s="13">
        <v>0</v>
      </c>
      <c r="F3" s="13">
        <v>0</v>
      </c>
      <c r="G3" s="13">
        <v>0</v>
      </c>
      <c r="H3" s="6">
        <v>0</v>
      </c>
      <c r="I3" s="6"/>
      <c r="J3" s="16">
        <v>23753.65</v>
      </c>
      <c r="K3" s="16">
        <f>D18</f>
        <v>14553.650000000001</v>
      </c>
      <c r="L3" t="s">
        <v>37</v>
      </c>
    </row>
    <row r="4" spans="1:12">
      <c r="A4" t="s">
        <v>33</v>
      </c>
      <c r="B4" t="s">
        <v>6</v>
      </c>
      <c r="C4" s="1">
        <v>250</v>
      </c>
      <c r="D4" s="10">
        <v>0</v>
      </c>
      <c r="E4" s="13">
        <v>0</v>
      </c>
      <c r="F4" s="13">
        <v>0</v>
      </c>
      <c r="G4" s="13">
        <v>0</v>
      </c>
      <c r="H4" s="6">
        <v>3398</v>
      </c>
      <c r="I4" s="6" t="s">
        <v>11</v>
      </c>
      <c r="J4" s="16">
        <v>1366.46</v>
      </c>
    </row>
    <row r="5" spans="1:12">
      <c r="B5" t="s">
        <v>7</v>
      </c>
      <c r="C5" s="1">
        <v>275</v>
      </c>
      <c r="D5" s="10">
        <v>0</v>
      </c>
      <c r="E5" s="13">
        <v>0</v>
      </c>
      <c r="F5" s="13">
        <v>0</v>
      </c>
      <c r="G5" s="13">
        <v>0</v>
      </c>
      <c r="H5" s="6">
        <v>0</v>
      </c>
      <c r="I5" s="6"/>
      <c r="J5" s="16">
        <v>0</v>
      </c>
    </row>
    <row r="6" spans="1:12">
      <c r="A6" t="s">
        <v>29</v>
      </c>
      <c r="B6" t="s">
        <v>8</v>
      </c>
      <c r="C6" s="1">
        <v>125</v>
      </c>
      <c r="D6" s="10">
        <v>0</v>
      </c>
      <c r="E6" s="13">
        <v>0</v>
      </c>
      <c r="F6" s="13">
        <v>0</v>
      </c>
      <c r="G6" s="13">
        <v>0</v>
      </c>
      <c r="H6" s="6">
        <v>0</v>
      </c>
      <c r="I6" s="6"/>
      <c r="J6" s="16">
        <f>20365.05-19750</f>
        <v>615.04999999999927</v>
      </c>
      <c r="K6" s="16">
        <f>J6-D11-E11</f>
        <v>287.04999999999927</v>
      </c>
      <c r="L6" t="s">
        <v>40</v>
      </c>
    </row>
    <row r="7" spans="1:12">
      <c r="A7" t="s">
        <v>28</v>
      </c>
      <c r="B7" t="s">
        <v>15</v>
      </c>
      <c r="C7" s="1">
        <v>125</v>
      </c>
      <c r="D7" s="10">
        <v>0</v>
      </c>
      <c r="E7" s="13">
        <v>0</v>
      </c>
      <c r="F7" s="13">
        <v>0</v>
      </c>
      <c r="G7" s="13">
        <v>0</v>
      </c>
      <c r="H7" s="6">
        <v>0</v>
      </c>
      <c r="I7" s="6"/>
      <c r="J7" s="16">
        <v>356.3</v>
      </c>
      <c r="K7" s="16">
        <f t="shared" ref="K7:K12" si="0">J7</f>
        <v>356.3</v>
      </c>
      <c r="L7" t="s">
        <v>41</v>
      </c>
    </row>
    <row r="8" spans="1:12">
      <c r="A8" t="s">
        <v>31</v>
      </c>
      <c r="B8" t="s">
        <v>9</v>
      </c>
      <c r="C8" s="1">
        <v>125</v>
      </c>
      <c r="D8" s="10">
        <v>0</v>
      </c>
      <c r="E8" s="13">
        <v>0</v>
      </c>
      <c r="F8" s="13">
        <v>0</v>
      </c>
      <c r="G8" s="13">
        <v>0</v>
      </c>
      <c r="H8" s="6">
        <v>0</v>
      </c>
      <c r="I8" s="6"/>
      <c r="J8" s="16">
        <v>36163.919999999998</v>
      </c>
      <c r="K8" s="16">
        <f t="shared" si="0"/>
        <v>36163.919999999998</v>
      </c>
    </row>
    <row r="9" spans="1:12">
      <c r="A9" t="s">
        <v>32</v>
      </c>
      <c r="B9" s="3" t="s">
        <v>10</v>
      </c>
      <c r="C9" s="4">
        <v>125</v>
      </c>
      <c r="D9" s="19">
        <v>929</v>
      </c>
      <c r="E9" s="20">
        <v>445</v>
      </c>
      <c r="F9" s="14">
        <v>0</v>
      </c>
      <c r="G9" s="14">
        <v>0</v>
      </c>
      <c r="H9" s="7">
        <v>0</v>
      </c>
      <c r="I9" s="7"/>
      <c r="J9" s="16">
        <v>2368.84</v>
      </c>
      <c r="K9" s="16">
        <f>J9-D9-E9</f>
        <v>994.84000000000015</v>
      </c>
      <c r="L9" t="s">
        <v>42</v>
      </c>
    </row>
    <row r="10" spans="1:12">
      <c r="A10" t="s">
        <v>34</v>
      </c>
      <c r="B10" t="s">
        <v>16</v>
      </c>
      <c r="C10" s="1">
        <v>125</v>
      </c>
      <c r="D10" s="21">
        <v>156</v>
      </c>
      <c r="E10" s="22">
        <v>276</v>
      </c>
      <c r="F10" s="13">
        <v>0</v>
      </c>
      <c r="G10" s="13">
        <v>0</v>
      </c>
      <c r="H10" s="6">
        <v>0</v>
      </c>
      <c r="I10" s="6"/>
      <c r="J10" s="10">
        <v>7126.23</v>
      </c>
      <c r="K10" s="10">
        <f t="shared" si="0"/>
        <v>7126.23</v>
      </c>
    </row>
    <row r="11" spans="1:12">
      <c r="A11" t="s">
        <v>35</v>
      </c>
      <c r="B11" t="s">
        <v>17</v>
      </c>
      <c r="C11" s="1">
        <v>125</v>
      </c>
      <c r="D11" s="21">
        <v>136</v>
      </c>
      <c r="E11" s="22">
        <v>192</v>
      </c>
      <c r="F11" s="13">
        <v>0</v>
      </c>
      <c r="G11" s="13">
        <v>0</v>
      </c>
      <c r="H11" s="6">
        <v>0</v>
      </c>
      <c r="I11" s="6"/>
      <c r="J11" s="10">
        <v>7126.41</v>
      </c>
      <c r="K11" s="10">
        <f t="shared" si="0"/>
        <v>7126.41</v>
      </c>
    </row>
    <row r="12" spans="1:12">
      <c r="A12" t="s">
        <v>36</v>
      </c>
      <c r="B12" t="s">
        <v>18</v>
      </c>
      <c r="C12" s="1">
        <v>125</v>
      </c>
      <c r="D12" s="21">
        <v>279</v>
      </c>
      <c r="E12" s="13">
        <v>0</v>
      </c>
      <c r="F12" s="13">
        <v>0</v>
      </c>
      <c r="G12" s="13">
        <v>0</v>
      </c>
      <c r="H12" s="6">
        <v>7</v>
      </c>
      <c r="I12" s="6" t="s">
        <v>12</v>
      </c>
      <c r="J12" s="10">
        <v>9724.65</v>
      </c>
      <c r="K12" s="10">
        <f t="shared" si="0"/>
        <v>9724.65</v>
      </c>
    </row>
    <row r="13" spans="1:12">
      <c r="B13" t="s">
        <v>19</v>
      </c>
      <c r="C13" s="1">
        <v>395</v>
      </c>
      <c r="D13" s="10">
        <v>6536</v>
      </c>
      <c r="E13" s="13">
        <v>0</v>
      </c>
      <c r="F13" s="13">
        <v>0</v>
      </c>
      <c r="G13" s="13">
        <v>0</v>
      </c>
      <c r="H13" s="6">
        <v>308</v>
      </c>
      <c r="I13" s="6" t="s">
        <v>12</v>
      </c>
    </row>
    <row r="14" spans="1:12">
      <c r="B14" t="s">
        <v>20</v>
      </c>
      <c r="C14" s="1">
        <v>145</v>
      </c>
      <c r="D14" s="10">
        <v>548</v>
      </c>
      <c r="E14" s="13">
        <v>0</v>
      </c>
      <c r="F14" s="13">
        <v>0</v>
      </c>
      <c r="G14" s="13">
        <v>491</v>
      </c>
      <c r="H14" s="6">
        <v>83</v>
      </c>
      <c r="I14" s="6" t="s">
        <v>13</v>
      </c>
    </row>
    <row r="15" spans="1:12">
      <c r="B15" t="s">
        <v>21</v>
      </c>
      <c r="C15" s="1">
        <v>55</v>
      </c>
      <c r="D15" s="10">
        <v>0</v>
      </c>
      <c r="E15" s="13">
        <v>0</v>
      </c>
      <c r="F15" s="13">
        <v>0</v>
      </c>
      <c r="G15" s="13">
        <v>0</v>
      </c>
      <c r="H15" s="6">
        <v>80</v>
      </c>
      <c r="I15" s="6" t="s">
        <v>11</v>
      </c>
    </row>
    <row r="16" spans="1:12">
      <c r="C16" s="1">
        <f>SUM(C3:C15)</f>
        <v>2295</v>
      </c>
      <c r="D16" s="10">
        <f>SUM(D3:D15)</f>
        <v>14545</v>
      </c>
      <c r="E16" s="13">
        <f>SUM(E3:E15)</f>
        <v>913</v>
      </c>
      <c r="F16" s="13"/>
      <c r="G16" s="13">
        <f>SUM(G3:G15)</f>
        <v>491</v>
      </c>
      <c r="H16" s="6">
        <f>SUM(H3:H15)</f>
        <v>3876</v>
      </c>
      <c r="I16" s="6"/>
    </row>
    <row r="17" spans="3:10">
      <c r="C17" s="1"/>
      <c r="D17" s="10"/>
      <c r="E17" s="13"/>
      <c r="F17" s="13"/>
      <c r="G17" s="13"/>
      <c r="H17" s="6"/>
      <c r="I17" s="6"/>
    </row>
    <row r="18" spans="3:10">
      <c r="C18" s="1" t="s">
        <v>22</v>
      </c>
      <c r="D18" s="10">
        <f>J3-D3-C3-C4-C5-C6-C7-C8-C9-D10-E10-D11-E11-D12-C10-C11-C12-500</f>
        <v>14553.650000000001</v>
      </c>
      <c r="E18" s="13"/>
      <c r="F18" s="13"/>
      <c r="G18" s="13" t="s">
        <v>43</v>
      </c>
      <c r="H18" s="6">
        <v>10571</v>
      </c>
      <c r="I18" s="6"/>
    </row>
    <row r="19" spans="3:10">
      <c r="C19" s="1" t="s">
        <v>23</v>
      </c>
      <c r="D19" s="10">
        <f>D18*0.5</f>
        <v>7276.8250000000007</v>
      </c>
      <c r="E19" s="13">
        <f>D19+H13+H12+K9-D13</f>
        <v>2050.6650000000009</v>
      </c>
      <c r="F19" s="13"/>
      <c r="G19" s="1" t="s">
        <v>23</v>
      </c>
      <c r="H19" s="10">
        <f>H18*0.5</f>
        <v>5285.5</v>
      </c>
      <c r="I19" s="6"/>
      <c r="J19" s="23">
        <f>E19+H19</f>
        <v>7336.1650000000009</v>
      </c>
    </row>
    <row r="20" spans="3:10">
      <c r="C20" s="1" t="s">
        <v>24</v>
      </c>
      <c r="D20" s="10">
        <f>D18*0.125</f>
        <v>1819.2062500000002</v>
      </c>
      <c r="E20" s="13">
        <f>D20-D14-G14-101+H14</f>
        <v>762.20625000000018</v>
      </c>
      <c r="F20" s="13"/>
      <c r="G20" s="1" t="s">
        <v>24</v>
      </c>
      <c r="H20" s="10">
        <f>H18*0.125</f>
        <v>1321.375</v>
      </c>
      <c r="I20" s="6"/>
      <c r="J20" s="23">
        <f>E20+H20</f>
        <v>2083.5812500000002</v>
      </c>
    </row>
    <row r="21" spans="3:10">
      <c r="C21" s="1" t="s">
        <v>25</v>
      </c>
      <c r="D21" s="10">
        <f>D18*0.125</f>
        <v>1819.2062500000002</v>
      </c>
      <c r="E21" s="13">
        <f>D21+H15</f>
        <v>1899.2062500000002</v>
      </c>
      <c r="F21" s="13"/>
      <c r="G21" s="1" t="s">
        <v>25</v>
      </c>
      <c r="H21" s="10">
        <f>H18*0.125</f>
        <v>1321.375</v>
      </c>
      <c r="I21" s="6"/>
      <c r="J21" s="23">
        <f>E21+H21</f>
        <v>3220.5812500000002</v>
      </c>
    </row>
    <row r="22" spans="3:10">
      <c r="C22" s="1" t="s">
        <v>26</v>
      </c>
      <c r="D22" s="10">
        <f>D18*0.125</f>
        <v>1819.2062500000002</v>
      </c>
      <c r="E22" s="13"/>
      <c r="F22" s="13"/>
      <c r="G22" s="1" t="s">
        <v>26</v>
      </c>
      <c r="H22" s="10">
        <f>H18*0.125</f>
        <v>1321.375</v>
      </c>
      <c r="I22" s="6"/>
      <c r="J22" s="23">
        <f>D22+H22</f>
        <v>3140.5812500000002</v>
      </c>
    </row>
    <row r="23" spans="3:10">
      <c r="C23" s="1" t="s">
        <v>27</v>
      </c>
      <c r="D23" s="10">
        <f>D18*0.125</f>
        <v>1819.2062500000002</v>
      </c>
      <c r="E23" s="13"/>
      <c r="F23" s="13"/>
      <c r="G23" s="1" t="s">
        <v>27</v>
      </c>
      <c r="H23" s="10">
        <f>H18*0.125</f>
        <v>1321.375</v>
      </c>
      <c r="I23" s="6"/>
      <c r="J23" s="23">
        <f>D23+H23</f>
        <v>3140.5812500000002</v>
      </c>
    </row>
    <row r="24" spans="3:10">
      <c r="C24" s="1"/>
      <c r="D24" s="10"/>
      <c r="E24" s="13"/>
      <c r="F24" s="13"/>
      <c r="G24" s="13"/>
      <c r="H24" s="6"/>
      <c r="I24" s="6"/>
    </row>
    <row r="25" spans="3:10">
      <c r="C25" s="1"/>
      <c r="D25" s="10"/>
      <c r="E25" s="13"/>
      <c r="F25" s="13"/>
      <c r="G25" s="13"/>
      <c r="H25" s="6"/>
      <c r="I25" s="6"/>
    </row>
    <row r="26" spans="3:10">
      <c r="C26" s="18" t="s">
        <v>38</v>
      </c>
      <c r="D26" s="18">
        <f>C16-C13-C14-C15</f>
        <v>1700</v>
      </c>
      <c r="E26" s="18" t="s">
        <v>39</v>
      </c>
      <c r="F26" s="13"/>
      <c r="G26" s="13"/>
      <c r="H26" s="6"/>
      <c r="I26" s="6"/>
    </row>
    <row r="27" spans="3:10">
      <c r="C27" s="1"/>
      <c r="D27" s="10"/>
      <c r="E27" s="13"/>
      <c r="F27" s="13"/>
      <c r="G27" s="13"/>
      <c r="H27" s="6"/>
      <c r="I27" s="6"/>
    </row>
    <row r="28" spans="3:10">
      <c r="C28" s="1"/>
      <c r="D28" s="10"/>
      <c r="E28" s="13"/>
      <c r="F28" s="13"/>
      <c r="G28" s="13"/>
      <c r="H28" s="6"/>
      <c r="I28" s="6"/>
    </row>
    <row r="29" spans="3:10">
      <c r="C29" s="1"/>
      <c r="D29" s="10"/>
      <c r="E29" s="13"/>
      <c r="F29" s="13"/>
      <c r="G29" s="13"/>
      <c r="H29" s="6"/>
      <c r="I29" s="6"/>
    </row>
    <row r="30" spans="3:10">
      <c r="C30" s="1"/>
      <c r="D30" s="10"/>
      <c r="E30" s="13"/>
      <c r="F30" s="13"/>
      <c r="G30" s="13"/>
      <c r="H30" s="6"/>
      <c r="I30" s="6"/>
    </row>
    <row r="31" spans="3:10">
      <c r="C31" s="1"/>
      <c r="D31" s="10"/>
      <c r="E31" s="13"/>
      <c r="F31" s="13"/>
      <c r="G31" s="13"/>
      <c r="H31" s="6"/>
      <c r="I31" s="6"/>
    </row>
  </sheetData>
  <pageMargins left="0.25" right="0.25" top="0.75" bottom="0.75" header="0.3" footer="0.3"/>
  <pageSetup scale="5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710A-F42C-7C49-8969-5D8582DE7439}">
  <sheetPr>
    <pageSetUpPr fitToPage="1"/>
  </sheetPr>
  <dimension ref="A1:O32"/>
  <sheetViews>
    <sheetView tabSelected="1" workbookViewId="0">
      <selection activeCell="G3" sqref="G3"/>
    </sheetView>
  </sheetViews>
  <sheetFormatPr baseColWidth="10" defaultRowHeight="16"/>
  <cols>
    <col min="2" max="2" width="15.6640625" customWidth="1"/>
    <col min="4" max="4" width="22.33203125" customWidth="1"/>
    <col min="5" max="5" width="9.1640625" style="25" customWidth="1"/>
    <col min="6" max="6" width="16.33203125" customWidth="1"/>
    <col min="7" max="7" width="17.1640625" style="11" customWidth="1"/>
    <col min="8" max="8" width="15.5" style="15" customWidth="1"/>
    <col min="9" max="9" width="10.83203125" style="15"/>
    <col min="10" max="10" width="16.1640625" style="15" customWidth="1"/>
    <col min="11" max="11" width="14.83203125" style="8" customWidth="1"/>
    <col min="12" max="12" width="17.83203125" style="8" customWidth="1"/>
    <col min="13" max="14" width="14.83203125" style="16" customWidth="1"/>
    <col min="15" max="15" width="65" customWidth="1"/>
  </cols>
  <sheetData>
    <row r="1" spans="1:15" s="2" customFormat="1">
      <c r="G1" s="9" t="s">
        <v>11</v>
      </c>
      <c r="H1" s="12" t="s">
        <v>12</v>
      </c>
      <c r="I1" s="12" t="s">
        <v>13</v>
      </c>
      <c r="J1" s="12" t="s">
        <v>14</v>
      </c>
      <c r="K1" s="5"/>
      <c r="L1" s="5"/>
      <c r="M1" s="17"/>
      <c r="N1" s="17"/>
    </row>
    <row r="2" spans="1:15" s="2" customFormat="1">
      <c r="A2" s="2" t="s">
        <v>46</v>
      </c>
      <c r="B2" s="2" t="s">
        <v>44</v>
      </c>
      <c r="D2" s="2" t="s">
        <v>1</v>
      </c>
      <c r="E2" s="2" t="s">
        <v>47</v>
      </c>
      <c r="F2" s="2" t="s">
        <v>2</v>
      </c>
      <c r="G2" s="9" t="s">
        <v>3</v>
      </c>
      <c r="H2" s="12" t="s">
        <v>3</v>
      </c>
      <c r="I2" s="12" t="s">
        <v>3</v>
      </c>
      <c r="J2" s="12" t="s">
        <v>3</v>
      </c>
      <c r="K2" s="5" t="s">
        <v>4</v>
      </c>
      <c r="L2" s="5"/>
      <c r="M2" s="17" t="s">
        <v>5</v>
      </c>
      <c r="N2" s="17"/>
    </row>
    <row r="3" spans="1:15">
      <c r="C3" t="s">
        <v>30</v>
      </c>
      <c r="D3" t="s">
        <v>0</v>
      </c>
      <c r="F3" s="1">
        <v>300</v>
      </c>
      <c r="G3" s="31">
        <v>5961</v>
      </c>
      <c r="H3" s="13">
        <v>0</v>
      </c>
      <c r="I3" s="13">
        <v>0</v>
      </c>
      <c r="J3" s="13">
        <v>0</v>
      </c>
      <c r="K3" s="6">
        <v>0</v>
      </c>
      <c r="L3" s="6"/>
      <c r="M3" s="16">
        <v>23753.65</v>
      </c>
      <c r="N3" s="16">
        <f>G18</f>
        <v>13419.650000000001</v>
      </c>
      <c r="O3" t="s">
        <v>37</v>
      </c>
    </row>
    <row r="4" spans="1:15">
      <c r="A4" s="24">
        <v>43962</v>
      </c>
      <c r="B4" t="s">
        <v>45</v>
      </c>
      <c r="C4" t="s">
        <v>33</v>
      </c>
      <c r="D4" t="s">
        <v>6</v>
      </c>
      <c r="F4" s="1">
        <v>250</v>
      </c>
      <c r="G4" s="10">
        <v>0</v>
      </c>
      <c r="H4" s="13">
        <v>0</v>
      </c>
      <c r="I4" s="13">
        <v>0</v>
      </c>
      <c r="J4" s="13">
        <v>0</v>
      </c>
      <c r="K4" s="6">
        <v>3398</v>
      </c>
      <c r="L4" s="6" t="s">
        <v>11</v>
      </c>
      <c r="M4" s="16">
        <v>1366.46</v>
      </c>
    </row>
    <row r="5" spans="1:15">
      <c r="D5" t="s">
        <v>7</v>
      </c>
      <c r="F5" s="1">
        <v>275</v>
      </c>
      <c r="G5" s="10">
        <v>0</v>
      </c>
      <c r="H5" s="13">
        <v>0</v>
      </c>
      <c r="I5" s="13">
        <v>0</v>
      </c>
      <c r="J5" s="13">
        <v>0</v>
      </c>
      <c r="K5" s="6">
        <v>0</v>
      </c>
      <c r="L5" s="6"/>
      <c r="M5" s="16">
        <v>0</v>
      </c>
    </row>
    <row r="6" spans="1:15">
      <c r="C6" t="s">
        <v>29</v>
      </c>
      <c r="D6" t="s">
        <v>8</v>
      </c>
      <c r="F6" s="1">
        <v>125</v>
      </c>
      <c r="G6" s="10">
        <v>0</v>
      </c>
      <c r="H6" s="13">
        <v>0</v>
      </c>
      <c r="I6" s="13">
        <v>0</v>
      </c>
      <c r="J6" s="13">
        <v>0</v>
      </c>
      <c r="K6" s="6">
        <v>0</v>
      </c>
      <c r="L6" s="6"/>
      <c r="M6" s="16">
        <f>20365.05-19750</f>
        <v>615.04999999999927</v>
      </c>
      <c r="N6" s="16">
        <f t="shared" ref="N6:N12" si="0">M6</f>
        <v>615.04999999999927</v>
      </c>
      <c r="O6" t="s">
        <v>40</v>
      </c>
    </row>
    <row r="7" spans="1:15">
      <c r="C7" t="s">
        <v>28</v>
      </c>
      <c r="D7" t="s">
        <v>15</v>
      </c>
      <c r="F7" s="1">
        <v>125</v>
      </c>
      <c r="G7" s="10">
        <v>0</v>
      </c>
      <c r="H7" s="13">
        <v>0</v>
      </c>
      <c r="I7" s="13">
        <v>0</v>
      </c>
      <c r="J7" s="13">
        <v>0</v>
      </c>
      <c r="K7" s="6">
        <v>0</v>
      </c>
      <c r="L7" s="6"/>
      <c r="M7" s="16">
        <v>356.3</v>
      </c>
      <c r="N7" s="16">
        <f t="shared" si="0"/>
        <v>356.3</v>
      </c>
      <c r="O7" t="s">
        <v>41</v>
      </c>
    </row>
    <row r="8" spans="1:15">
      <c r="C8" t="s">
        <v>31</v>
      </c>
      <c r="D8" t="s">
        <v>9</v>
      </c>
      <c r="F8" s="1">
        <v>125</v>
      </c>
      <c r="G8" s="10">
        <v>0</v>
      </c>
      <c r="H8" s="13">
        <v>0</v>
      </c>
      <c r="I8" s="13">
        <v>0</v>
      </c>
      <c r="J8" s="13">
        <v>0</v>
      </c>
      <c r="K8" s="6">
        <v>0</v>
      </c>
      <c r="L8" s="6"/>
      <c r="M8" s="16">
        <v>36163.919999999998</v>
      </c>
      <c r="N8" s="16">
        <f t="shared" si="0"/>
        <v>36163.919999999998</v>
      </c>
    </row>
    <row r="9" spans="1:15">
      <c r="C9" t="s">
        <v>32</v>
      </c>
      <c r="D9" s="3" t="s">
        <v>10</v>
      </c>
      <c r="E9" s="26"/>
      <c r="F9" s="4">
        <v>125</v>
      </c>
      <c r="G9" s="29">
        <v>929</v>
      </c>
      <c r="H9" s="30">
        <v>445</v>
      </c>
      <c r="I9" s="14">
        <v>0</v>
      </c>
      <c r="J9" s="14">
        <v>0</v>
      </c>
      <c r="K9" s="7">
        <v>0</v>
      </c>
      <c r="L9" s="7"/>
      <c r="M9" s="16">
        <v>2368.84</v>
      </c>
      <c r="N9" s="16">
        <f>M9-G9-H9</f>
        <v>994.84000000000015</v>
      </c>
      <c r="O9" t="s">
        <v>42</v>
      </c>
    </row>
    <row r="10" spans="1:15">
      <c r="C10" t="s">
        <v>34</v>
      </c>
      <c r="D10" t="s">
        <v>16</v>
      </c>
      <c r="F10" s="1">
        <v>125</v>
      </c>
      <c r="G10" s="31">
        <v>156</v>
      </c>
      <c r="H10" s="32">
        <v>276</v>
      </c>
      <c r="I10" s="13">
        <v>0</v>
      </c>
      <c r="J10" s="13">
        <v>0</v>
      </c>
      <c r="K10" s="6">
        <v>0</v>
      </c>
      <c r="L10" s="6"/>
      <c r="M10" s="10">
        <v>7126.23</v>
      </c>
      <c r="N10" s="10">
        <f t="shared" si="0"/>
        <v>7126.23</v>
      </c>
    </row>
    <row r="11" spans="1:15">
      <c r="C11" t="s">
        <v>35</v>
      </c>
      <c r="D11" t="s">
        <v>17</v>
      </c>
      <c r="F11" s="1">
        <v>125</v>
      </c>
      <c r="G11" s="31">
        <v>136</v>
      </c>
      <c r="H11" s="32">
        <v>192</v>
      </c>
      <c r="I11" s="13">
        <v>0</v>
      </c>
      <c r="J11" s="13">
        <v>0</v>
      </c>
      <c r="K11" s="6">
        <v>0</v>
      </c>
      <c r="L11" s="6"/>
      <c r="M11" s="10">
        <v>7126.41</v>
      </c>
      <c r="N11" s="10">
        <f t="shared" si="0"/>
        <v>7126.41</v>
      </c>
    </row>
    <row r="12" spans="1:15">
      <c r="C12" t="s">
        <v>36</v>
      </c>
      <c r="D12" t="s">
        <v>18</v>
      </c>
      <c r="F12" s="1">
        <v>125</v>
      </c>
      <c r="G12" s="31">
        <v>279</v>
      </c>
      <c r="H12" s="13">
        <v>0</v>
      </c>
      <c r="I12" s="13">
        <v>0</v>
      </c>
      <c r="J12" s="13">
        <v>0</v>
      </c>
      <c r="K12" s="6">
        <v>7</v>
      </c>
      <c r="L12" s="6" t="s">
        <v>12</v>
      </c>
      <c r="M12" s="10">
        <v>9724.65</v>
      </c>
      <c r="N12" s="10">
        <f t="shared" si="0"/>
        <v>9724.65</v>
      </c>
    </row>
    <row r="13" spans="1:15">
      <c r="D13" t="s">
        <v>19</v>
      </c>
      <c r="E13" s="25" t="s">
        <v>48</v>
      </c>
      <c r="F13" s="1">
        <v>395</v>
      </c>
      <c r="G13" s="10">
        <v>6536</v>
      </c>
      <c r="H13" s="13">
        <v>0</v>
      </c>
      <c r="I13" s="13">
        <v>0</v>
      </c>
      <c r="J13" s="13">
        <v>0</v>
      </c>
      <c r="K13" s="27">
        <v>308</v>
      </c>
      <c r="L13" s="6" t="s">
        <v>12</v>
      </c>
    </row>
    <row r="14" spans="1:15">
      <c r="D14" t="s">
        <v>20</v>
      </c>
      <c r="E14" s="25" t="s">
        <v>48</v>
      </c>
      <c r="F14" s="1">
        <v>145</v>
      </c>
      <c r="G14" s="31">
        <v>548</v>
      </c>
      <c r="H14" s="13">
        <v>0</v>
      </c>
      <c r="I14" s="13">
        <v>0</v>
      </c>
      <c r="J14" s="32">
        <v>491</v>
      </c>
      <c r="K14" s="27">
        <v>83</v>
      </c>
      <c r="L14" s="6" t="s">
        <v>13</v>
      </c>
    </row>
    <row r="15" spans="1:15">
      <c r="D15" t="s">
        <v>21</v>
      </c>
      <c r="E15" s="25" t="s">
        <v>48</v>
      </c>
      <c r="F15" s="1">
        <v>55</v>
      </c>
      <c r="G15" s="10">
        <v>0</v>
      </c>
      <c r="H15" s="13">
        <v>0</v>
      </c>
      <c r="I15" s="13">
        <v>0</v>
      </c>
      <c r="J15" s="13">
        <v>0</v>
      </c>
      <c r="K15" s="6">
        <v>80</v>
      </c>
      <c r="L15" s="6" t="s">
        <v>11</v>
      </c>
    </row>
    <row r="16" spans="1:15">
      <c r="F16" s="1">
        <f>SUM(F3:F15)</f>
        <v>2295</v>
      </c>
      <c r="G16" s="10">
        <f>SUM(G3:G15)</f>
        <v>14545</v>
      </c>
      <c r="H16" s="13">
        <f>SUM(H3:H15)</f>
        <v>913</v>
      </c>
      <c r="I16" s="13"/>
      <c r="J16" s="13">
        <f>SUM(J3:J15)</f>
        <v>491</v>
      </c>
      <c r="K16" s="6">
        <f>SUM(K3:K15)</f>
        <v>3876</v>
      </c>
      <c r="L16" s="6"/>
    </row>
    <row r="17" spans="6:13">
      <c r="F17" s="1"/>
      <c r="G17" s="10"/>
      <c r="H17" s="13"/>
      <c r="I17" s="13"/>
      <c r="J17" s="13"/>
      <c r="K17" s="6"/>
      <c r="L17" s="6"/>
    </row>
    <row r="18" spans="6:13">
      <c r="F18" s="1" t="s">
        <v>22</v>
      </c>
      <c r="G18" s="10">
        <f>M3-G3-F3-F4-F5-F6-F7-F8-F9-G10-H10-G11-H11-G12-F10-F11-F12-G13/4</f>
        <v>13419.650000000001</v>
      </c>
      <c r="H18" s="13"/>
      <c r="I18" s="13"/>
      <c r="J18" s="13" t="s">
        <v>43</v>
      </c>
      <c r="K18" s="6">
        <v>10571</v>
      </c>
      <c r="L18" s="6"/>
    </row>
    <row r="19" spans="6:13">
      <c r="F19" s="1" t="s">
        <v>23</v>
      </c>
      <c r="G19" s="10">
        <f>G18*0.5</f>
        <v>6709.8250000000007</v>
      </c>
      <c r="H19" s="13">
        <f>G19+N9-(G13*3)/4</f>
        <v>2802.6650000000009</v>
      </c>
      <c r="I19" s="13"/>
      <c r="J19" s="1" t="s">
        <v>23</v>
      </c>
      <c r="K19" s="10">
        <f>K18*0.5</f>
        <v>5285.5</v>
      </c>
      <c r="L19" s="6"/>
      <c r="M19" s="23">
        <f>H19+K19</f>
        <v>8088.1650000000009</v>
      </c>
    </row>
    <row r="20" spans="6:13">
      <c r="F20" s="1" t="s">
        <v>24</v>
      </c>
      <c r="G20" s="10">
        <f>G18*0.125</f>
        <v>1677.4562500000002</v>
      </c>
      <c r="H20" s="13">
        <f>G20-G14-J14+K14</f>
        <v>721.45625000000018</v>
      </c>
      <c r="I20" s="13"/>
      <c r="J20" s="1" t="s">
        <v>24</v>
      </c>
      <c r="K20" s="10">
        <f>K18*0.125</f>
        <v>1321.375</v>
      </c>
      <c r="L20" s="6"/>
      <c r="M20" s="23">
        <f>H20+K20</f>
        <v>2042.8312500000002</v>
      </c>
    </row>
    <row r="21" spans="6:13">
      <c r="F21" s="1" t="s">
        <v>25</v>
      </c>
      <c r="G21" s="10">
        <f>G18*0.125</f>
        <v>1677.4562500000002</v>
      </c>
      <c r="H21" s="13">
        <f>G21+K15</f>
        <v>1757.4562500000002</v>
      </c>
      <c r="I21" s="13"/>
      <c r="J21" s="1" t="s">
        <v>25</v>
      </c>
      <c r="K21" s="10">
        <f>K18*0.125</f>
        <v>1321.375</v>
      </c>
      <c r="L21" s="6"/>
      <c r="M21" s="23">
        <f>H21+K21</f>
        <v>3078.8312500000002</v>
      </c>
    </row>
    <row r="22" spans="6:13">
      <c r="F22" s="1" t="s">
        <v>26</v>
      </c>
      <c r="G22" s="10">
        <f>G18*0.125</f>
        <v>1677.4562500000002</v>
      </c>
      <c r="H22" s="13"/>
      <c r="I22" s="13"/>
      <c r="J22" s="1" t="s">
        <v>26</v>
      </c>
      <c r="K22" s="10">
        <f>K18*0.125</f>
        <v>1321.375</v>
      </c>
      <c r="L22" s="6"/>
      <c r="M22" s="23">
        <f>G22+K22</f>
        <v>2998.8312500000002</v>
      </c>
    </row>
    <row r="23" spans="6:13">
      <c r="F23" s="1" t="s">
        <v>27</v>
      </c>
      <c r="G23" s="10">
        <f>G18*0.125</f>
        <v>1677.4562500000002</v>
      </c>
      <c r="H23" s="13"/>
      <c r="I23" s="13"/>
      <c r="J23" s="1" t="s">
        <v>27</v>
      </c>
      <c r="K23" s="10">
        <f>K18*0.125</f>
        <v>1321.375</v>
      </c>
      <c r="L23" s="6"/>
      <c r="M23" s="23">
        <f>G23+K23</f>
        <v>2998.8312500000002</v>
      </c>
    </row>
    <row r="24" spans="6:13">
      <c r="F24" s="1"/>
      <c r="G24" s="10"/>
      <c r="H24" s="13"/>
      <c r="I24" s="13"/>
      <c r="J24" s="13"/>
      <c r="K24" s="6"/>
      <c r="L24" s="6"/>
    </row>
    <row r="25" spans="6:13">
      <c r="F25" s="1"/>
      <c r="G25" s="10"/>
      <c r="H25" s="13"/>
      <c r="I25" s="13"/>
      <c r="J25" s="13"/>
      <c r="K25" s="6"/>
      <c r="L25" s="6"/>
    </row>
    <row r="26" spans="6:13">
      <c r="F26" s="18" t="s">
        <v>38</v>
      </c>
      <c r="G26" s="18">
        <f>F16-F13-F14-F15</f>
        <v>1700</v>
      </c>
      <c r="H26" s="18" t="s">
        <v>39</v>
      </c>
      <c r="I26" s="13"/>
      <c r="J26" s="13"/>
      <c r="K26" s="6"/>
      <c r="L26" s="6"/>
    </row>
    <row r="27" spans="6:13">
      <c r="F27" s="1"/>
      <c r="G27" s="10"/>
      <c r="H27" s="13"/>
      <c r="I27" s="13"/>
      <c r="J27" s="13"/>
      <c r="K27" s="6" t="s">
        <v>50</v>
      </c>
      <c r="L27" s="6"/>
    </row>
    <row r="28" spans="6:13">
      <c r="F28" s="1" t="s">
        <v>49</v>
      </c>
      <c r="G28" s="10">
        <f>G3+G10+G11+G12+H10+H11+G13/2</f>
        <v>10268</v>
      </c>
      <c r="H28" s="13"/>
      <c r="I28" s="13"/>
      <c r="J28" s="13"/>
      <c r="K28" s="6" t="s">
        <v>51</v>
      </c>
      <c r="L28" s="6"/>
    </row>
    <row r="29" spans="6:13">
      <c r="F29" s="1"/>
      <c r="G29" s="10">
        <f>M3-G28-G26</f>
        <v>11785.650000000001</v>
      </c>
      <c r="H29" s="13"/>
      <c r="I29" s="13"/>
      <c r="J29" s="13"/>
      <c r="K29" s="6" t="s">
        <v>52</v>
      </c>
      <c r="L29" s="6"/>
    </row>
    <row r="30" spans="6:13">
      <c r="F30" s="1"/>
      <c r="G30" s="10"/>
      <c r="H30" s="13"/>
      <c r="I30" s="13"/>
      <c r="J30" s="13"/>
      <c r="K30" s="6"/>
      <c r="L30" s="6"/>
    </row>
    <row r="31" spans="6:13">
      <c r="F31" s="1"/>
      <c r="G31" s="10">
        <f>6539/4</f>
        <v>1634.75</v>
      </c>
      <c r="H31" s="13"/>
      <c r="I31" s="13"/>
      <c r="J31" s="13"/>
      <c r="K31" s="6"/>
      <c r="L31" s="6"/>
    </row>
    <row r="32" spans="6:13">
      <c r="G32" s="28"/>
    </row>
  </sheetData>
  <pageMargins left="0.25" right="0.25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from MiMI</vt:lpstr>
      <vt:lpstr>Joyce from MiMi</vt:lpstr>
      <vt:lpstr>Some Joyce from MiMi</vt:lpstr>
      <vt:lpstr>No Joyce from Mimi</vt:lpstr>
      <vt:lpstr>Manipulate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Woznica</dc:creator>
  <cp:lastModifiedBy>Joyce Woznica</cp:lastModifiedBy>
  <cp:lastPrinted>2020-05-08T16:34:58Z</cp:lastPrinted>
  <dcterms:created xsi:type="dcterms:W3CDTF">2020-04-27T23:21:54Z</dcterms:created>
  <dcterms:modified xsi:type="dcterms:W3CDTF">2020-05-29T12:14:13Z</dcterms:modified>
</cp:coreProperties>
</file>